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CPL\COMISSÃO 017-S - JULHO.2021\4 - LICITAÇÕES 2022\CONCORRÊNCIA\CP 008.2022 - GALERIAS JD ALAH E R. MARINHO\"/>
    </mc:Choice>
  </mc:AlternateContent>
  <xr:revisionPtr revIDLastSave="0" documentId="8_{EAA519B1-8540-4E9C-9AC6-E8ADCFE95D64}" xr6:coauthVersionLast="47" xr6:coauthVersionMax="47" xr10:uidLastSave="{00000000-0000-0000-0000-000000000000}"/>
  <bookViews>
    <workbookView xWindow="-120" yWindow="-120" windowWidth="29040" windowHeight="15840" activeTab="2" xr2:uid="{7A8995BF-7D52-4C25-BF6A-A63CA8893ADF}"/>
  </bookViews>
  <sheets>
    <sheet name="BDI sem desoneração" sheetId="4" r:id="rId1"/>
    <sheet name="PLANILHA SEM DESONERACAO" sheetId="5" r:id="rId2"/>
    <sheet name="CRONOGRAMA" sheetId="2" r:id="rId3"/>
    <sheet name="CURVA ABC" sheetId="3" r:id="rId4"/>
    <sheet name="CPU SEM DESONERACAO" sheetId="6" r:id="rId5"/>
    <sheet name="MAPA DESTINACAO JALAH" sheetId="1" r:id="rId6"/>
  </sheets>
  <externalReferences>
    <externalReference r:id="rId7"/>
  </externalReferences>
  <definedNames>
    <definedName name="__________________BOR1" localSheetId="5">#REF!</definedName>
    <definedName name="__________________BOR1">#REF!</definedName>
    <definedName name="______________BOR1" localSheetId="5">#REF!</definedName>
    <definedName name="______________BOR1">#REF!</definedName>
    <definedName name="_____________BOR1" localSheetId="5">#REF!</definedName>
    <definedName name="_____________BOR1">#REF!</definedName>
    <definedName name="____________BOR1" localSheetId="5">#REF!</definedName>
    <definedName name="____________BOR1">#REF!</definedName>
    <definedName name="___________BOR1" localSheetId="5">#REF!</definedName>
    <definedName name="___________BOR1">#REF!</definedName>
    <definedName name="__________BOR1" localSheetId="5">#REF!</definedName>
    <definedName name="__________BOR1">#REF!</definedName>
    <definedName name="_________BOR1" localSheetId="5">#REF!</definedName>
    <definedName name="_________BOR1">#REF!</definedName>
    <definedName name="________BOR1" localSheetId="5">#REF!</definedName>
    <definedName name="________BOR1">#REF!</definedName>
    <definedName name="________NIL1" localSheetId="5">#REF!</definedName>
    <definedName name="________NIL1">#REF!</definedName>
    <definedName name="_______BOR1" localSheetId="5">#REF!</definedName>
    <definedName name="_______BOR1">#REF!</definedName>
    <definedName name="_______NIL1" localSheetId="5">#REF!</definedName>
    <definedName name="_______NIL1">#REF!</definedName>
    <definedName name="______BOR1" localSheetId="5">#REF!</definedName>
    <definedName name="______BOR1">#REF!</definedName>
    <definedName name="______NIL1" localSheetId="5">#REF!</definedName>
    <definedName name="______NIL1">#REF!</definedName>
    <definedName name="_____BOR1" localSheetId="5">#REF!</definedName>
    <definedName name="_____BOR1">#REF!</definedName>
    <definedName name="____BOR1" localSheetId="5">#REF!</definedName>
    <definedName name="____BOR1">#REF!</definedName>
    <definedName name="____NIL1" localSheetId="5">#REF!</definedName>
    <definedName name="____NIL1">#REF!</definedName>
    <definedName name="___BOR1" localSheetId="5">#REF!</definedName>
    <definedName name="___BOR1">#REF!</definedName>
    <definedName name="___NIL1" localSheetId="5">#REF!</definedName>
    <definedName name="___NIL1">#REF!</definedName>
    <definedName name="__BOR1" localSheetId="5">#REF!</definedName>
    <definedName name="__BOR1">#REF!</definedName>
    <definedName name="__NIL1" localSheetId="5">#REF!</definedName>
    <definedName name="__NIL1">#REF!</definedName>
    <definedName name="_16.3___VEÍCULOS" localSheetId="5">#REF!</definedName>
    <definedName name="_16.3___VEÍCULOS">#REF!</definedName>
    <definedName name="_16.4___COMBÚSTIVEL" localSheetId="5">#REF!</definedName>
    <definedName name="_16.4___COMBÚSTIVEL">#REF!</definedName>
    <definedName name="_16.5___EQUIPAMENTOS_DE_ESCRITÓRIO" localSheetId="5">#REF!</definedName>
    <definedName name="_16.5___EQUIPAMENTOS_DE_ESCRITÓRIO">#REF!</definedName>
    <definedName name="_17.1_MENSALISTA" localSheetId="5">#REF!</definedName>
    <definedName name="_17.1_MENSALISTA">#REF!</definedName>
    <definedName name="_17.2___HORISTA" localSheetId="5">#REF!</definedName>
    <definedName name="_17.2___HORISTA">#REF!</definedName>
    <definedName name="_18___CANTEIRO___INSTALAÇÃO___MANUTENÇÃO" localSheetId="5">#REF!</definedName>
    <definedName name="_18___CANTEIRO___INSTALAÇÃO___MANUTENÇÃO">#REF!</definedName>
    <definedName name="_2Excel_BuiltIn_Print_Titles_1_1" localSheetId="5">#REF!</definedName>
    <definedName name="_2Excel_BuiltIn_Print_Titles_1_1">#REF!</definedName>
    <definedName name="_3Excel_BuiltIn_Print_Titles_1_1" localSheetId="5">#REF!</definedName>
    <definedName name="_3Excel_BuiltIn_Print_Titles_1_1">#REF!</definedName>
    <definedName name="_BOR1" localSheetId="5">#REF!</definedName>
    <definedName name="_BOR1">#REF!</definedName>
    <definedName name="_Fill" localSheetId="5">#REF!</definedName>
    <definedName name="_Fill">#REF!</definedName>
    <definedName name="_MM" localSheetId="5">#REF!</definedName>
    <definedName name="_MM">#REF!</definedName>
    <definedName name="_NIL1" localSheetId="5">#REF!</definedName>
    <definedName name="_NIL1">#REF!</definedName>
    <definedName name="a" localSheetId="5">#REF!</definedName>
    <definedName name="a">#REF!</definedName>
    <definedName name="AAA" localSheetId="5">#REF!</definedName>
    <definedName name="AAA">#REF!</definedName>
    <definedName name="aaaaaa2" localSheetId="5">#REF!</definedName>
    <definedName name="aaaaaa2">#REF!</definedName>
    <definedName name="AAAAAAAA" localSheetId="5">#REF!</definedName>
    <definedName name="AAAAAAAA">#REF!</definedName>
    <definedName name="aaaaaaaaaaa">#REF!</definedName>
    <definedName name="acha.coluna" localSheetId="5">#REF!</definedName>
    <definedName name="acha.coluna">#REF!</definedName>
    <definedName name="acha.dados" localSheetId="5">#REF!</definedName>
    <definedName name="acha.dados">#REF!</definedName>
    <definedName name="acha.linha" localSheetId="5">#REF!</definedName>
    <definedName name="acha.linha">#REF!</definedName>
    <definedName name="Adut">#REF!</definedName>
    <definedName name="AJUDA">#REF!</definedName>
    <definedName name="Ala">#REF!</definedName>
    <definedName name="ANEXO_10_MATRIZ_DE_RESPONSABILIDADE" localSheetId="5">#REF!</definedName>
    <definedName name="ANEXO_10_MATRIZ_DE_RESPONSABILIDADE">#REF!</definedName>
    <definedName name="_xlnm.Print_Area" localSheetId="0">'BDI sem desoneração'!$A$1:$I$38</definedName>
    <definedName name="Área_impressão_IM" localSheetId="5">#REF!</definedName>
    <definedName name="Área_impressão_IM">#REF!</definedName>
    <definedName name="ASDF" localSheetId="5">#REF!</definedName>
    <definedName name="ASDF">#REF!</definedName>
    <definedName name="ATA_DE_REUNIÃO">#REF!</definedName>
    <definedName name="AUXILIARES">#REF!</definedName>
    <definedName name="b" localSheetId="5">#REF!</definedName>
    <definedName name="b">#REF!</definedName>
    <definedName name="B_MEC" localSheetId="5">#REF!</definedName>
    <definedName name="B_MEC">#REF!</definedName>
    <definedName name="BBB" localSheetId="5">#REF!</definedName>
    <definedName name="BBB">#REF!</definedName>
    <definedName name="BBBB" localSheetId="5">#REF!</definedName>
    <definedName name="BBBB">#REF!</definedName>
    <definedName name="BDD_01" localSheetId="5">#REF!</definedName>
    <definedName name="BDD_01">#REF!</definedName>
    <definedName name="BLOCO" localSheetId="5">#REF!</definedName>
    <definedName name="BLOCO">#REF!</definedName>
    <definedName name="cadm" localSheetId="5">#REF!</definedName>
    <definedName name="cadm">#REF!</definedName>
    <definedName name="CASH_FLOW" localSheetId="5">#REF!</definedName>
    <definedName name="CASH_FLOW">#REF!</definedName>
    <definedName name="CBUQ" localSheetId="5">#REF!</definedName>
    <definedName name="CBUQ">#REF!</definedName>
    <definedName name="cbuq2" localSheetId="5">#REF!</definedName>
    <definedName name="cbuq2">#REF!</definedName>
    <definedName name="ccc" localSheetId="5">#REF!</definedName>
    <definedName name="ccc">#REF!</definedName>
    <definedName name="Cliente" localSheetId="5">#REF!</definedName>
    <definedName name="Cliente">#REF!</definedName>
    <definedName name="Código" localSheetId="5">#REF!</definedName>
    <definedName name="Código">#REF!</definedName>
    <definedName name="Comprimento_Equivalente" localSheetId="5">#REF!</definedName>
    <definedName name="Comprimento_Equivalente">#REF!</definedName>
    <definedName name="contratada">#REF!</definedName>
    <definedName name="CPU" localSheetId="5">#REF!</definedName>
    <definedName name="CPU">#REF!</definedName>
    <definedName name="critério" localSheetId="5">#REF!</definedName>
    <definedName name="critério">#REF!</definedName>
    <definedName name="critério1" localSheetId="5">#REF!</definedName>
    <definedName name="critério1">#REF!</definedName>
    <definedName name="CUSTO_DE_COMBUSTÍVEL_E_LUFRIFICANTES" localSheetId="5">#REF!</definedName>
    <definedName name="CUSTO_DE_COMBUSTÍVEL_E_LUFRIFICANTES">#REF!</definedName>
    <definedName name="DADOS" localSheetId="5">#REF!</definedName>
    <definedName name="DADOS">#REF!</definedName>
    <definedName name="Decréscimos" localSheetId="5">#REF!</definedName>
    <definedName name="Decréscimos">#REF!</definedName>
    <definedName name="DIAMETRO" localSheetId="5">#REF!</definedName>
    <definedName name="DIAMETRO">#REF!</definedName>
    <definedName name="EE" localSheetId="5">#REF!</definedName>
    <definedName name="EE">#REF!</definedName>
    <definedName name="EFETIVO" localSheetId="5">#REF!</definedName>
    <definedName name="EFETIVO">#REF!</definedName>
    <definedName name="EMPRE" localSheetId="5">#REF!</definedName>
    <definedName name="EMPRE">#REF!</definedName>
    <definedName name="EQUIPAMENTO">#REF!</definedName>
    <definedName name="eu">#REF!</definedName>
    <definedName name="Excel_BuiltIn_Database">#REF!</definedName>
    <definedName name="Excel_BuiltIn_Print_Area">#REF!</definedName>
    <definedName name="Excel_BuiltIn_Print_Area_1" localSheetId="5">#REF!</definedName>
    <definedName name="Excel_BuiltIn_Print_Area_1">#REF!</definedName>
    <definedName name="Excel_BuiltIn_Print_Titles_1" localSheetId="5">#REF!</definedName>
    <definedName name="Excel_BuiltIn_Print_Titles_1">#REF!</definedName>
    <definedName name="Exist" localSheetId="5">#REF!</definedName>
    <definedName name="Exist">#REF!</definedName>
    <definedName name="F" localSheetId="5">#REF!</definedName>
    <definedName name="F">#REF!</definedName>
    <definedName name="GERAL" localSheetId="5">#REF!</definedName>
    <definedName name="GERAL">#REF!</definedName>
    <definedName name="I" localSheetId="5">#REF!</definedName>
    <definedName name="I">#REF!</definedName>
    <definedName name="impress">#REF!</definedName>
    <definedName name="IMPRESSÃO" localSheetId="5">#REF!</definedName>
    <definedName name="IMPRESSÃO">#REF!</definedName>
    <definedName name="imprimação" localSheetId="5">#REF!</definedName>
    <definedName name="imprimação">#REF!</definedName>
    <definedName name="InhaltsvezSUMMEN" localSheetId="5">#REF!</definedName>
    <definedName name="InhaltsvezSUMMEN">#REF!</definedName>
    <definedName name="INSS" localSheetId="5">#REF!</definedName>
    <definedName name="INSS">#REF!</definedName>
    <definedName name="JR_PAGE_ANCHOR_0_1" localSheetId="5">#REF!</definedName>
    <definedName name="JR_PAGE_ANCHOR_0_1">'CURVA ABC'!$A$10</definedName>
    <definedName name="k" localSheetId="5">#REF!</definedName>
    <definedName name="k">#REF!</definedName>
    <definedName name="KKKK" localSheetId="5">#REF!</definedName>
    <definedName name="KKKK">#REF!</definedName>
    <definedName name="kkkk2" localSheetId="5">#REF!</definedName>
    <definedName name="kkkk2">#REF!</definedName>
    <definedName name="kkkkkkk" localSheetId="5">#REF!</definedName>
    <definedName name="kkkkkkk">#REF!</definedName>
    <definedName name="kkkkkkkk3" localSheetId="5">#REF!</definedName>
    <definedName name="kkkkkkkk3">#REF!</definedName>
    <definedName name="kl" localSheetId="5">#REF!</definedName>
    <definedName name="kl">#REF!</definedName>
    <definedName name="klkl" localSheetId="5">#REF!</definedName>
    <definedName name="klkl">#REF!</definedName>
    <definedName name="Laranjeiras" localSheetId="5">#REF!</definedName>
    <definedName name="Laranjeiras">#REF!</definedName>
    <definedName name="lista" localSheetId="5">#REF!</definedName>
    <definedName name="lista">#REF!</definedName>
    <definedName name="lista.coluna" localSheetId="5">#REF!</definedName>
    <definedName name="lista.coluna">#REF!</definedName>
    <definedName name="lista.linha" localSheetId="5">#REF!</definedName>
    <definedName name="lista.linha">#REF!</definedName>
    <definedName name="LLLLL" localSheetId="5">#REF!</definedName>
    <definedName name="LLLLL">#REF!</definedName>
    <definedName name="MATRIZ_DE_RESPONSABILIDADE" localSheetId="5">#REF!</definedName>
    <definedName name="MATRIZ_DE_RESPONSABILIDADE">#REF!</definedName>
    <definedName name="memoria" localSheetId="5">#REF!</definedName>
    <definedName name="memoria">#REF!</definedName>
    <definedName name="MmExcelLinker_CBF3F7D5_5F0E_4EA5_B59F_34028F0F12D2" localSheetId="5">#REF!</definedName>
    <definedName name="MmExcelLinker_CBF3F7D5_5F0E_4EA5_B59F_34028F0F12D2">#REF!</definedName>
    <definedName name="N__EPC" localSheetId="5">#REF!</definedName>
    <definedName name="N__EPC">#REF!</definedName>
    <definedName name="nil" localSheetId="5">#REF!</definedName>
    <definedName name="nil">#REF!</definedName>
    <definedName name="NOME">#REF!</definedName>
    <definedName name="p" localSheetId="5">#REF!</definedName>
    <definedName name="p">#REF!</definedName>
    <definedName name="PASSARELAS" localSheetId="5">#REF!</definedName>
    <definedName name="PASSARELAS">#REF!</definedName>
    <definedName name="pelicano" localSheetId="5">#REF!</definedName>
    <definedName name="pelicano">#REF!</definedName>
    <definedName name="pinheiros" localSheetId="5">#REF!</definedName>
    <definedName name="pinheiros">#REF!</definedName>
    <definedName name="pl" localSheetId="5">#REF!</definedName>
    <definedName name="pl">#REF!</definedName>
    <definedName name="Print_Area_MI" localSheetId="5">#REF!</definedName>
    <definedName name="Print_Area_MI">#REF!</definedName>
    <definedName name="PRINT_TITLES_MI" localSheetId="5">#REF!</definedName>
    <definedName name="PRINT_TITLES_MI">#REF!</definedName>
    <definedName name="PROJETO" localSheetId="5">#REF!</definedName>
    <definedName name="PROJETO">#REF!</definedName>
    <definedName name="qq" localSheetId="5">#REF!</definedName>
    <definedName name="qq">#REF!</definedName>
    <definedName name="REATERRO_DE_VALAS_COMPACTADO_MECANICAMENTE" localSheetId="5">#REF!</definedName>
    <definedName name="REATERRO_DE_VALAS_COMPACTADO_MECANICAMENTE">#REF!</definedName>
    <definedName name="rec" localSheetId="5">#REF!</definedName>
    <definedName name="rec">#REF!</definedName>
    <definedName name="recuper" localSheetId="5">#REF!</definedName>
    <definedName name="recuper">#REF!</definedName>
    <definedName name="rere" localSheetId="5">#REF!</definedName>
    <definedName name="rere">#REF!</definedName>
    <definedName name="S" localSheetId="5">#REF!</definedName>
    <definedName name="S">#REF!</definedName>
    <definedName name="SCO" localSheetId="5">#REF!</definedName>
    <definedName name="SCO">#REF!</definedName>
    <definedName name="SEMANAS" localSheetId="5">#REF!</definedName>
    <definedName name="SEMANAS">#REF!</definedName>
    <definedName name="SS" localSheetId="5">#REF!</definedName>
    <definedName name="SS">#REF!</definedName>
    <definedName name="sssss" localSheetId="5">#REF!</definedName>
    <definedName name="sssss">#REF!</definedName>
    <definedName name="tabela" localSheetId="5">#REF!</definedName>
    <definedName name="tabela">#REF!</definedName>
    <definedName name="tabela1" localSheetId="5">#REF!</definedName>
    <definedName name="tabela1">#REF!</definedName>
    <definedName name="teca1" localSheetId="5">#REF!</definedName>
    <definedName name="teca1">#REF!</definedName>
    <definedName name="tera" localSheetId="5">#REF!</definedName>
    <definedName name="tera">#REF!</definedName>
    <definedName name="TEST" localSheetId="5">#REF!</definedName>
    <definedName name="TEST">#REF!</definedName>
    <definedName name="TOT" localSheetId="5">#REF!</definedName>
    <definedName name="TOT">#REF!</definedName>
    <definedName name="total" localSheetId="5">#REF!</definedName>
    <definedName name="total">#REF!</definedName>
    <definedName name="tudo">#REF!</definedName>
    <definedName name="Valores" localSheetId="5">#REF!</definedName>
    <definedName name="Valores">#REF!</definedName>
    <definedName name="VALORES_VALORES_Listar" localSheetId="5">#REF!</definedName>
    <definedName name="VALORES_VALORES_Listar">#REF!</definedName>
    <definedName name="VB1.0" localSheetId="5">#REF!</definedName>
    <definedName name="VB1.0">#REF!</definedName>
    <definedName name="VB1.1">#REF!</definedName>
    <definedName name="VB1.3">#REF!</definedName>
    <definedName name="VB2.0">#REF!</definedName>
    <definedName name="VB2.1">#REF!</definedName>
    <definedName name="VB2.10">#REF!</definedName>
    <definedName name="VB2.2">#REF!</definedName>
    <definedName name="VB2.3">#REF!</definedName>
    <definedName name="VB2.4">#REF!</definedName>
    <definedName name="VB2.5">#REF!</definedName>
    <definedName name="VB2.6">#REF!</definedName>
    <definedName name="VB2.7">#REF!</definedName>
    <definedName name="VB2.8">#REF!</definedName>
    <definedName name="VB2.9">#REF!</definedName>
    <definedName name="VB3.0">#REF!</definedName>
    <definedName name="VB3.1">#REF!</definedName>
    <definedName name="VB3.2">#REF!</definedName>
    <definedName name="VB3.3">#REF!</definedName>
    <definedName name="VB3.4">#REF!</definedName>
    <definedName name="VB3.5">#REF!</definedName>
    <definedName name="VB3.6">#REF!</definedName>
    <definedName name="VB3.7">#REF!</definedName>
    <definedName name="VB4.0">#REF!</definedName>
    <definedName name="VB4.1">#REF!</definedName>
    <definedName name="VB4.2">#REF!</definedName>
    <definedName name="VB4.3">#REF!</definedName>
    <definedName name="VB4.3.1">#REF!</definedName>
    <definedName name="VB4.3.2">#REF!</definedName>
    <definedName name="VB4.4">#REF!</definedName>
    <definedName name="VB4.5">#REF!</definedName>
    <definedName name="VB5.0">#REF!</definedName>
    <definedName name="VB5.1">#REF!</definedName>
    <definedName name="VB5.2">#REF!</definedName>
    <definedName name="VB6.0">#REF!</definedName>
    <definedName name="VB6.1">#REF!</definedName>
    <definedName name="VB6.2">#REF!</definedName>
    <definedName name="VB6.2.1">#REF!</definedName>
    <definedName name="VB6.2.2">#REF!</definedName>
    <definedName name="VB6.2.3">#REF!</definedName>
    <definedName name="VB6.3">#REF!</definedName>
    <definedName name="VB6.3.1">#REF!</definedName>
    <definedName name="VB6.3.2">#REF!</definedName>
    <definedName name="VB6.4">#REF!</definedName>
    <definedName name="VB6.4.1">#REF!</definedName>
    <definedName name="VB6.4.2">#REF!</definedName>
    <definedName name="VB6.4.3">#REF!</definedName>
    <definedName name="VB6.4.4">#REF!</definedName>
    <definedName name="VB6.4.5">#REF!</definedName>
    <definedName name="VB6.5">#REF!</definedName>
    <definedName name="VB6.6">#REF!</definedName>
    <definedName name="VB6.7">#REF!</definedName>
    <definedName name="VB6.8">#REF!</definedName>
    <definedName name="VB6.8.1">#REF!</definedName>
    <definedName name="VB6.8.2">#REF!</definedName>
    <definedName name="VB6.8.3">#REF!</definedName>
    <definedName name="VB6.8.4">#REF!</definedName>
    <definedName name="VB6.8.5">#REF!</definedName>
    <definedName name="VB6.8.6">#REF!</definedName>
    <definedName name="VB6.8.7">#REF!</definedName>
    <definedName name="VB6.8.8">#REF!</definedName>
    <definedName name="VB6.8.9">#REF!</definedName>
    <definedName name="Volume">#REF!</definedName>
    <definedName name="wrn.PENDENCIAS." localSheetId="5">#REF!</definedName>
    <definedName name="wrn.PENDENCIAS.">#REF!</definedName>
    <definedName name="wrn.RELAT_EAP." localSheetId="5">#REF!</definedName>
    <definedName name="wrn.RELAT_EAP.">#REF!</definedName>
    <definedName name="x" localSheetId="5">#REF!</definedName>
    <definedName name="x">#REF!</definedName>
    <definedName name="xx" localSheetId="5">#REF!</definedName>
    <definedName name="xx">#REF!</definedName>
    <definedName name="xxxxx">#REF!</definedName>
    <definedName name="xxxxxxx">#REF!</definedName>
    <definedName name="xxxxxxxxx">#REF!</definedName>
    <definedName name="ZZZZZB2">#REF!</definedName>
    <definedName name="zzzzzzz">#REF!</definedName>
    <definedName name="ZZZZZZZZZZ2">#REF!</definedName>
    <definedName name="ZZZZZZZZZZZ">#REF!</definedName>
    <definedName name="ZZZZZZZZZZZZZZZZZZZZZZZZ">#REF!</definedName>
  </definedNames>
  <calcPr calcId="181029" fullPrecision="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9" i="5" l="1"/>
  <c r="I29" i="5" s="1"/>
  <c r="L290" i="6"/>
  <c r="L1089" i="6"/>
  <c r="L1088" i="6"/>
  <c r="L1090" i="6" s="1"/>
  <c r="L1091" i="6" s="1"/>
  <c r="L1092" i="6" s="1"/>
  <c r="L1086" i="6"/>
  <c r="L1078" i="6"/>
  <c r="L1077" i="6"/>
  <c r="L1079" i="6" s="1"/>
  <c r="L1066" i="6"/>
  <c r="L1067" i="6" s="1"/>
  <c r="L1069" i="6" s="1"/>
  <c r="L1070" i="6" s="1"/>
  <c r="L1071" i="6" s="1"/>
  <c r="L1065" i="6"/>
  <c r="L1064" i="6"/>
  <c r="L1063" i="6"/>
  <c r="L1054" i="6"/>
  <c r="L1053" i="6"/>
  <c r="L1048" i="6"/>
  <c r="L1047" i="6"/>
  <c r="L1045" i="6"/>
  <c r="L1049" i="6" s="1"/>
  <c r="L1051" i="6" s="1"/>
  <c r="L1055" i="6" s="1"/>
  <c r="L1056" i="6" s="1"/>
  <c r="L1044" i="6"/>
  <c r="L1039" i="6"/>
  <c r="L1038" i="6"/>
  <c r="L1030" i="6"/>
  <c r="L1031" i="6" s="1"/>
  <c r="L1029" i="6"/>
  <c r="L1028" i="6"/>
  <c r="L1023" i="6"/>
  <c r="L1024" i="6" s="1"/>
  <c r="L1015" i="6"/>
  <c r="L1016" i="6" s="1"/>
  <c r="L1014" i="6"/>
  <c r="L1013" i="6"/>
  <c r="L1002" i="6"/>
  <c r="L1003" i="6"/>
  <c r="L1004" i="6"/>
  <c r="L1001" i="6"/>
  <c r="L1005" i="6" s="1"/>
  <c r="L994" i="6"/>
  <c r="L995" i="6"/>
  <c r="L993" i="6"/>
  <c r="L996" i="6" s="1"/>
  <c r="L983" i="6"/>
  <c r="L984" i="6"/>
  <c r="L982" i="6"/>
  <c r="L985" i="6" s="1"/>
  <c r="L986" i="6" s="1"/>
  <c r="L987" i="6" s="1"/>
  <c r="L976" i="6"/>
  <c r="L972" i="6"/>
  <c r="L973" i="6"/>
  <c r="L971" i="6"/>
  <c r="L974" i="6" s="1"/>
  <c r="L969" i="6"/>
  <c r="L968" i="6"/>
  <c r="L963" i="6"/>
  <c r="L962" i="6"/>
  <c r="L959" i="6"/>
  <c r="L960" i="6" s="1"/>
  <c r="L964" i="6" s="1"/>
  <c r="L966" i="6" s="1"/>
  <c r="L954" i="6"/>
  <c r="L953" i="6"/>
  <c r="L942" i="6"/>
  <c r="L943" i="6"/>
  <c r="L944" i="6"/>
  <c r="L941" i="6"/>
  <c r="L945" i="6" s="1"/>
  <c r="L938" i="6"/>
  <c r="L939" i="6" s="1"/>
  <c r="L946" i="6" s="1"/>
  <c r="L934" i="6"/>
  <c r="L933" i="6"/>
  <c r="L924" i="6"/>
  <c r="L923" i="6"/>
  <c r="L925" i="6" s="1"/>
  <c r="L926" i="6" s="1"/>
  <c r="L921" i="6"/>
  <c r="L920" i="6"/>
  <c r="L910" i="6"/>
  <c r="L912" i="6" s="1"/>
  <c r="L911" i="6"/>
  <c r="L909" i="6"/>
  <c r="L903" i="6"/>
  <c r="L902" i="6"/>
  <c r="L904" i="6" s="1"/>
  <c r="L898" i="6"/>
  <c r="L897" i="6"/>
  <c r="L896" i="6"/>
  <c r="L893" i="6"/>
  <c r="L894" i="6" s="1"/>
  <c r="L890" i="6"/>
  <c r="L889" i="6"/>
  <c r="L886" i="6"/>
  <c r="L887" i="6" s="1"/>
  <c r="L879" i="6"/>
  <c r="L880" i="6" s="1"/>
  <c r="L875" i="6"/>
  <c r="L876" i="6"/>
  <c r="L874" i="6"/>
  <c r="L877" i="6" s="1"/>
  <c r="L869" i="6"/>
  <c r="L868" i="6"/>
  <c r="L855" i="6"/>
  <c r="L854" i="6"/>
  <c r="L856" i="6" s="1"/>
  <c r="L852" i="6"/>
  <c r="L857" i="6" s="1"/>
  <c r="L859" i="6" s="1"/>
  <c r="L860" i="6" s="1"/>
  <c r="L861" i="6" s="1"/>
  <c r="L851" i="6"/>
  <c r="L850" i="6"/>
  <c r="L844" i="6"/>
  <c r="L845" i="6" s="1"/>
  <c r="L833" i="6"/>
  <c r="L834" i="6"/>
  <c r="L835" i="6"/>
  <c r="L832" i="6"/>
  <c r="L836" i="6" s="1"/>
  <c r="L837" i="6" s="1"/>
  <c r="L830" i="6"/>
  <c r="L829" i="6"/>
  <c r="L820" i="6"/>
  <c r="L818" i="6"/>
  <c r="L817" i="6"/>
  <c r="L816" i="6"/>
  <c r="L810" i="6"/>
  <c r="L809" i="6"/>
  <c r="L811" i="6" s="1"/>
  <c r="L801" i="6"/>
  <c r="L800" i="6"/>
  <c r="L797" i="6"/>
  <c r="L796" i="6"/>
  <c r="L798" i="6" s="1"/>
  <c r="L790" i="6"/>
  <c r="L791" i="6" s="1"/>
  <c r="L792" i="6" s="1"/>
  <c r="L794" i="6" s="1"/>
  <c r="L789" i="6"/>
  <c r="L780" i="6"/>
  <c r="L781" i="6" s="1"/>
  <c r="L778" i="6"/>
  <c r="L777" i="6"/>
  <c r="L776" i="6"/>
  <c r="L769" i="6"/>
  <c r="L768" i="6"/>
  <c r="L770" i="6" s="1"/>
  <c r="L764" i="6"/>
  <c r="L763" i="6"/>
  <c r="L752" i="6"/>
  <c r="L753" i="6"/>
  <c r="L751" i="6"/>
  <c r="L750" i="6"/>
  <c r="L749" i="6"/>
  <c r="L754" i="6" s="1"/>
  <c r="L743" i="6"/>
  <c r="L744" i="6"/>
  <c r="L745" i="6"/>
  <c r="L746" i="6"/>
  <c r="L747" i="6" s="1"/>
  <c r="L742" i="6"/>
  <c r="L737" i="6"/>
  <c r="L736" i="6"/>
  <c r="L733" i="6"/>
  <c r="L732" i="6"/>
  <c r="L731" i="6"/>
  <c r="L734" i="6" s="1"/>
  <c r="L738" i="6" s="1"/>
  <c r="L740" i="6" s="1"/>
  <c r="L719" i="6"/>
  <c r="L720" i="6"/>
  <c r="L723" i="6" s="1"/>
  <c r="L721" i="6"/>
  <c r="L722" i="6"/>
  <c r="L710" i="6"/>
  <c r="L711" i="6"/>
  <c r="L712" i="6"/>
  <c r="L713" i="6"/>
  <c r="L714" i="6"/>
  <c r="L715" i="6"/>
  <c r="L716" i="6"/>
  <c r="L709" i="6"/>
  <c r="L717" i="6" s="1"/>
  <c r="L699" i="6"/>
  <c r="L701" i="6" s="1"/>
  <c r="L700" i="6"/>
  <c r="L698" i="6"/>
  <c r="L694" i="6"/>
  <c r="L696" i="6" s="1"/>
  <c r="L702" i="6" s="1"/>
  <c r="L703" i="6" s="1"/>
  <c r="L704" i="6" s="1"/>
  <c r="L705" i="6" s="1"/>
  <c r="L695" i="6"/>
  <c r="L693" i="6"/>
  <c r="L687" i="6"/>
  <c r="L686" i="6"/>
  <c r="L688" i="6" s="1"/>
  <c r="L689" i="6" s="1"/>
  <c r="L691" i="6" s="1"/>
  <c r="L684" i="6"/>
  <c r="L683" i="6"/>
  <c r="L682" i="6"/>
  <c r="L681" i="6"/>
  <c r="L672" i="6"/>
  <c r="L673" i="6" s="1"/>
  <c r="L674" i="6" s="1"/>
  <c r="L670" i="6"/>
  <c r="L671" i="6"/>
  <c r="L669" i="6"/>
  <c r="L667" i="6"/>
  <c r="L666" i="6"/>
  <c r="L660" i="6"/>
  <c r="L659" i="6"/>
  <c r="L656" i="6"/>
  <c r="L657" i="6" s="1"/>
  <c r="L662" i="6" s="1"/>
  <c r="L664" i="6" s="1"/>
  <c r="L647" i="6"/>
  <c r="L645" i="6"/>
  <c r="L646" i="6"/>
  <c r="L644" i="6"/>
  <c r="L642" i="6"/>
  <c r="L641" i="6"/>
  <c r="L635" i="6"/>
  <c r="L634" i="6"/>
  <c r="L631" i="6"/>
  <c r="L632" i="6" s="1"/>
  <c r="L637" i="6" s="1"/>
  <c r="L639" i="6" s="1"/>
  <c r="L622" i="6"/>
  <c r="L621" i="6"/>
  <c r="L618" i="6"/>
  <c r="L617" i="6"/>
  <c r="L619" i="6" s="1"/>
  <c r="L608" i="6"/>
  <c r="L609" i="6" s="1"/>
  <c r="L613" i="6" s="1"/>
  <c r="L615" i="6" s="1"/>
  <c r="L591" i="6"/>
  <c r="L592" i="6"/>
  <c r="L593" i="6"/>
  <c r="L594" i="6"/>
  <c r="L595" i="6"/>
  <c r="L596" i="6"/>
  <c r="L597" i="6"/>
  <c r="L598" i="6"/>
  <c r="L599" i="6"/>
  <c r="L590" i="6"/>
  <c r="L600" i="6" s="1"/>
  <c r="L579" i="6"/>
  <c r="L580" i="6"/>
  <c r="L581" i="6"/>
  <c r="L578" i="6"/>
  <c r="L582" i="6" s="1"/>
  <c r="L573" i="6"/>
  <c r="L574" i="6"/>
  <c r="L575" i="6"/>
  <c r="L572" i="6"/>
  <c r="L576" i="6" s="1"/>
  <c r="L586" i="6" s="1"/>
  <c r="L588" i="6" s="1"/>
  <c r="L567" i="6"/>
  <c r="L566" i="6"/>
  <c r="L564" i="6"/>
  <c r="L562" i="6"/>
  <c r="L563" i="6" s="1"/>
  <c r="L561" i="6"/>
  <c r="L559" i="6"/>
  <c r="L552" i="6"/>
  <c r="L551" i="6"/>
  <c r="L550" i="6"/>
  <c r="L541" i="6"/>
  <c r="L542" i="6" s="1"/>
  <c r="L535" i="6"/>
  <c r="L536" i="6" s="1"/>
  <c r="L537" i="6" s="1"/>
  <c r="L539" i="6" s="1"/>
  <c r="L525" i="6"/>
  <c r="L526" i="6"/>
  <c r="L527" i="6"/>
  <c r="L524" i="6"/>
  <c r="L528" i="6" s="1"/>
  <c r="L522" i="6"/>
  <c r="L529" i="6" s="1"/>
  <c r="L521" i="6"/>
  <c r="L510" i="6"/>
  <c r="L508" i="6"/>
  <c r="L509" i="6"/>
  <c r="L507" i="6"/>
  <c r="L505" i="6"/>
  <c r="L511" i="6" s="1"/>
  <c r="L513" i="6" s="1"/>
  <c r="L514" i="6" s="1"/>
  <c r="L515" i="6" s="1"/>
  <c r="L504" i="6"/>
  <c r="L494" i="6"/>
  <c r="L495" i="6"/>
  <c r="L493" i="6"/>
  <c r="L496" i="6" s="1"/>
  <c r="L497" i="6" s="1"/>
  <c r="L491" i="6"/>
  <c r="L490" i="6"/>
  <c r="L485" i="6"/>
  <c r="L486" i="6" s="1"/>
  <c r="L477" i="6"/>
  <c r="L478" i="6" s="1"/>
  <c r="L479" i="6" s="1"/>
  <c r="L480" i="6" s="1"/>
  <c r="L476" i="6"/>
  <c r="L475" i="6"/>
  <c r="L470" i="6"/>
  <c r="L471" i="6" s="1"/>
  <c r="L469" i="6"/>
  <c r="L466" i="6"/>
  <c r="L462" i="6"/>
  <c r="L463" i="6" s="1"/>
  <c r="L460" i="6"/>
  <c r="L459" i="6"/>
  <c r="L453" i="6"/>
  <c r="L452" i="6"/>
  <c r="L448" i="6"/>
  <c r="L450" i="6" s="1"/>
  <c r="L454" i="6" s="1"/>
  <c r="L456" i="6" s="1"/>
  <c r="L449" i="6"/>
  <c r="L447" i="6"/>
  <c r="L434" i="6"/>
  <c r="L433" i="6"/>
  <c r="L423" i="6"/>
  <c r="L424" i="6" s="1"/>
  <c r="L422" i="6"/>
  <c r="L397" i="6"/>
  <c r="L398" i="6" s="1"/>
  <c r="L352" i="6"/>
  <c r="L351" i="6"/>
  <c r="L349" i="6"/>
  <c r="L346" i="6"/>
  <c r="L348" i="6" s="1"/>
  <c r="L345" i="6"/>
  <c r="L344" i="6"/>
  <c r="L323" i="6"/>
  <c r="L310" i="6"/>
  <c r="L309" i="6"/>
  <c r="L307" i="6"/>
  <c r="L430" i="6"/>
  <c r="L429" i="6"/>
  <c r="L431" i="6" s="1"/>
  <c r="L435" i="6" s="1"/>
  <c r="L437" i="6" s="1"/>
  <c r="L439" i="6" s="1"/>
  <c r="L440" i="6" s="1"/>
  <c r="L419" i="6"/>
  <c r="L420" i="6" s="1"/>
  <c r="L417" i="6"/>
  <c r="L416" i="6"/>
  <c r="L409" i="6"/>
  <c r="L410" i="6" s="1"/>
  <c r="L405" i="6"/>
  <c r="L406" i="6"/>
  <c r="L404" i="6"/>
  <c r="L403" i="6"/>
  <c r="L407" i="6" s="1"/>
  <c r="L411" i="6" s="1"/>
  <c r="L413" i="6" s="1"/>
  <c r="L388" i="6"/>
  <c r="L389" i="6" s="1"/>
  <c r="L385" i="6"/>
  <c r="L386" i="6" s="1"/>
  <c r="L390" i="6" s="1"/>
  <c r="L392" i="6" s="1"/>
  <c r="L393" i="6" s="1"/>
  <c r="L376" i="6"/>
  <c r="L377" i="6" s="1"/>
  <c r="L378" i="6" s="1"/>
  <c r="L379" i="6" s="1"/>
  <c r="L380" i="6" s="1"/>
  <c r="L375" i="6"/>
  <c r="L366" i="6"/>
  <c r="L367" i="6" s="1"/>
  <c r="L360" i="6"/>
  <c r="L361" i="6" s="1"/>
  <c r="L358" i="6"/>
  <c r="L357" i="6"/>
  <c r="L337" i="6"/>
  <c r="L338" i="6" s="1"/>
  <c r="L339" i="6" s="1"/>
  <c r="L336" i="6"/>
  <c r="L335" i="6"/>
  <c r="L322" i="6"/>
  <c r="L319" i="6"/>
  <c r="L318" i="6"/>
  <c r="L317" i="6"/>
  <c r="L316" i="6"/>
  <c r="L320" i="6" s="1"/>
  <c r="L315" i="6"/>
  <c r="L301" i="6"/>
  <c r="L298" i="6"/>
  <c r="L299" i="6" s="1"/>
  <c r="L303" i="6" s="1"/>
  <c r="L305" i="6" s="1"/>
  <c r="L283" i="6"/>
  <c r="L284" i="6"/>
  <c r="L285" i="6"/>
  <c r="L286" i="6"/>
  <c r="L287" i="6"/>
  <c r="L288" i="6"/>
  <c r="L282" i="6"/>
  <c r="L279" i="6"/>
  <c r="L280" i="6" s="1"/>
  <c r="L273" i="6"/>
  <c r="L275" i="6" s="1"/>
  <c r="L271" i="6"/>
  <c r="L272" i="6"/>
  <c r="L270" i="6"/>
  <c r="L262" i="6"/>
  <c r="L263" i="6" s="1"/>
  <c r="L264" i="6" s="1"/>
  <c r="L261" i="6"/>
  <c r="L253" i="6"/>
  <c r="L254" i="6" s="1"/>
  <c r="L255" i="6" s="1"/>
  <c r="L252" i="6"/>
  <c r="L245" i="6"/>
  <c r="L246" i="6" s="1"/>
  <c r="L244" i="6"/>
  <c r="L243" i="6"/>
  <c r="L234" i="6"/>
  <c r="L235" i="6" s="1"/>
  <c r="L236" i="6" s="1"/>
  <c r="L237" i="6" s="1"/>
  <c r="L226" i="6"/>
  <c r="L227" i="6" s="1"/>
  <c r="L228" i="6" s="1"/>
  <c r="L225" i="6"/>
  <c r="L217" i="6"/>
  <c r="L218" i="6" s="1"/>
  <c r="L219" i="6" s="1"/>
  <c r="L216" i="6"/>
  <c r="L207" i="6"/>
  <c r="L206" i="6"/>
  <c r="L208" i="6" s="1"/>
  <c r="L209" i="6" s="1"/>
  <c r="L210" i="6" s="1"/>
  <c r="L200" i="6"/>
  <c r="L199" i="6"/>
  <c r="L201" i="6" s="1"/>
  <c r="L202" i="6" s="1"/>
  <c r="L204" i="6" s="1"/>
  <c r="L187" i="6"/>
  <c r="L188" i="6"/>
  <c r="L189" i="6"/>
  <c r="L186" i="6"/>
  <c r="L190" i="6" s="1"/>
  <c r="L180" i="6"/>
  <c r="L181" i="6" s="1"/>
  <c r="L179" i="6"/>
  <c r="L164" i="6"/>
  <c r="L165" i="6"/>
  <c r="L166" i="6"/>
  <c r="L167" i="6"/>
  <c r="L168" i="6"/>
  <c r="L169" i="6"/>
  <c r="L170" i="6"/>
  <c r="L163" i="6"/>
  <c r="L171" i="6" s="1"/>
  <c r="L155" i="6"/>
  <c r="L156" i="6"/>
  <c r="L157" i="6"/>
  <c r="L154" i="6"/>
  <c r="L143" i="6"/>
  <c r="L144" i="6"/>
  <c r="L145" i="6"/>
  <c r="L142" i="6"/>
  <c r="L146" i="6" s="1"/>
  <c r="L136" i="6"/>
  <c r="L135" i="6"/>
  <c r="L211" i="6" l="1"/>
  <c r="L212" i="6" s="1"/>
  <c r="L182" i="6"/>
  <c r="L184" i="6" s="1"/>
  <c r="L191" i="6"/>
  <c r="L192" i="6" s="1"/>
  <c r="L229" i="6"/>
  <c r="L230" i="6" s="1"/>
  <c r="L247" i="6"/>
  <c r="L248" i="6" s="1"/>
  <c r="L265" i="6"/>
  <c r="L266" i="6" s="1"/>
  <c r="L238" i="6"/>
  <c r="L239" i="6" s="1"/>
  <c r="L220" i="6"/>
  <c r="L221" i="6" s="1"/>
  <c r="L256" i="6"/>
  <c r="L257" i="6" s="1"/>
  <c r="L368" i="6"/>
  <c r="L369" i="6" s="1"/>
  <c r="L755" i="6"/>
  <c r="L756" i="6" s="1"/>
  <c r="L137" i="6"/>
  <c r="L138" i="6" s="1"/>
  <c r="L140" i="6" s="1"/>
  <c r="L158" i="6"/>
  <c r="L159" i="6" s="1"/>
  <c r="L161" i="6" s="1"/>
  <c r="L289" i="6"/>
  <c r="L291" i="6" s="1"/>
  <c r="L362" i="6"/>
  <c r="L364" i="6" s="1"/>
  <c r="L324" i="6"/>
  <c r="L326" i="6" s="1"/>
  <c r="L328" i="6" s="1"/>
  <c r="L329" i="6" s="1"/>
  <c r="L498" i="6"/>
  <c r="L499" i="6" s="1"/>
  <c r="L516" i="6"/>
  <c r="L517" i="6" s="1"/>
  <c r="L543" i="6"/>
  <c r="L544" i="6" s="1"/>
  <c r="L623" i="6"/>
  <c r="L624" i="6" s="1"/>
  <c r="L772" i="6"/>
  <c r="L774" i="6" s="1"/>
  <c r="L782" i="6"/>
  <c r="L783" i="6" s="1"/>
  <c r="L802" i="6"/>
  <c r="L803" i="6" s="1"/>
  <c r="L812" i="6"/>
  <c r="L814" i="6" s="1"/>
  <c r="L822" i="6"/>
  <c r="L823" i="6" s="1"/>
  <c r="L838" i="6"/>
  <c r="L839" i="6" s="1"/>
  <c r="L881" i="6"/>
  <c r="L883" i="6" s="1"/>
  <c r="L648" i="6"/>
  <c r="L649" i="6" s="1"/>
  <c r="L978" i="6"/>
  <c r="L997" i="6"/>
  <c r="L999" i="6" s="1"/>
  <c r="L1006" i="6"/>
  <c r="L1007" i="6" s="1"/>
  <c r="L441" i="6"/>
  <c r="L442" i="6"/>
  <c r="L530" i="6"/>
  <c r="L531" i="6" s="1"/>
  <c r="L601" i="6"/>
  <c r="L602" i="6" s="1"/>
  <c r="L927" i="6"/>
  <c r="L928" i="6"/>
  <c r="L947" i="6"/>
  <c r="L948" i="6" s="1"/>
  <c r="L988" i="6"/>
  <c r="L989" i="6" s="1"/>
  <c r="L1018" i="6"/>
  <c r="L1017" i="6"/>
  <c r="L1032" i="6"/>
  <c r="L1033" i="6" s="1"/>
  <c r="L1057" i="6"/>
  <c r="L1058" i="6" s="1"/>
  <c r="L1072" i="6"/>
  <c r="L1073" i="6" s="1"/>
  <c r="L1094" i="6"/>
  <c r="L1093" i="6"/>
  <c r="L675" i="6"/>
  <c r="L676" i="6" s="1"/>
  <c r="L724" i="6"/>
  <c r="L862" i="6"/>
  <c r="L863" i="6"/>
  <c r="L905" i="6"/>
  <c r="L907" i="6" s="1"/>
  <c r="L913" i="6"/>
  <c r="L914" i="6" s="1"/>
  <c r="L977" i="6"/>
  <c r="L725" i="6" l="1"/>
  <c r="L726" i="6" s="1"/>
  <c r="L1008" i="6"/>
  <c r="L1009" i="6" s="1"/>
  <c r="L784" i="6"/>
  <c r="L785" i="6" s="1"/>
  <c r="L331" i="6"/>
  <c r="L330" i="6"/>
  <c r="L603" i="6"/>
  <c r="L604" i="6" s="1"/>
  <c r="L651" i="6"/>
  <c r="L650" i="6"/>
  <c r="L824" i="6"/>
  <c r="L825" i="6"/>
  <c r="L758" i="6"/>
  <c r="L757" i="6"/>
  <c r="L625" i="6"/>
  <c r="L626" i="6" s="1"/>
  <c r="L293" i="6"/>
  <c r="L292" i="6"/>
  <c r="L370" i="6"/>
  <c r="L371" i="6" s="1"/>
  <c r="L805" i="6"/>
  <c r="L804" i="6"/>
  <c r="L545" i="6"/>
  <c r="L546" i="6"/>
  <c r="L193" i="6"/>
  <c r="L194" i="6" s="1"/>
  <c r="L172" i="6"/>
  <c r="L173" i="6" s="1"/>
  <c r="L915" i="6"/>
  <c r="L916" i="6"/>
  <c r="L147" i="6"/>
  <c r="L148" i="6" s="1"/>
  <c r="L110" i="6"/>
  <c r="L111" i="6"/>
  <c r="L112" i="6"/>
  <c r="L113" i="6"/>
  <c r="L114" i="6"/>
  <c r="L115" i="6"/>
  <c r="L116" i="6"/>
  <c r="L117" i="6"/>
  <c r="L118" i="6"/>
  <c r="L119" i="6"/>
  <c r="L120" i="6"/>
  <c r="L121" i="6"/>
  <c r="L122" i="6"/>
  <c r="L123" i="6"/>
  <c r="L124" i="6"/>
  <c r="L125" i="6"/>
  <c r="L126" i="6"/>
  <c r="L106" i="6"/>
  <c r="L107" i="6"/>
  <c r="L108" i="6"/>
  <c r="L109" i="6"/>
  <c r="L104" i="6"/>
  <c r="L105" i="6"/>
  <c r="L103" i="6"/>
  <c r="L127" i="6" s="1"/>
  <c r="L92" i="6"/>
  <c r="L91" i="6"/>
  <c r="L93" i="6" s="1"/>
  <c r="L47" i="6"/>
  <c r="L46" i="6"/>
  <c r="L45" i="6"/>
  <c r="L97" i="6"/>
  <c r="L96" i="6"/>
  <c r="L95" i="6"/>
  <c r="L98" i="6" s="1"/>
  <c r="L60" i="6"/>
  <c r="L61" i="6"/>
  <c r="L62" i="6"/>
  <c r="L63" i="6"/>
  <c r="L64" i="6"/>
  <c r="L65" i="6"/>
  <c r="L66" i="6"/>
  <c r="L67" i="6"/>
  <c r="L68" i="6"/>
  <c r="L69" i="6"/>
  <c r="L70" i="6"/>
  <c r="L71" i="6"/>
  <c r="L72" i="6"/>
  <c r="L73" i="6"/>
  <c r="L74" i="6"/>
  <c r="L75" i="6"/>
  <c r="L76" i="6"/>
  <c r="L77" i="6"/>
  <c r="L78" i="6"/>
  <c r="L79" i="6"/>
  <c r="L80" i="6"/>
  <c r="L81" i="6"/>
  <c r="L59" i="6"/>
  <c r="L82" i="6" s="1"/>
  <c r="L50" i="6"/>
  <c r="L51" i="6"/>
  <c r="L52" i="6"/>
  <c r="L53" i="6"/>
  <c r="L49" i="6"/>
  <c r="L54" i="6"/>
  <c r="L55" i="6" s="1"/>
  <c r="L57" i="6" s="1"/>
  <c r="L21" i="6"/>
  <c r="L22" i="6"/>
  <c r="L23" i="6"/>
  <c r="L24" i="6"/>
  <c r="L25" i="6"/>
  <c r="L26" i="6"/>
  <c r="L27" i="6"/>
  <c r="L28" i="6"/>
  <c r="L29" i="6"/>
  <c r="L30" i="6"/>
  <c r="L31" i="6"/>
  <c r="L32" i="6"/>
  <c r="L33" i="6"/>
  <c r="L34" i="6"/>
  <c r="L35" i="6"/>
  <c r="L20" i="6"/>
  <c r="L36" i="6" s="1"/>
  <c r="L37" i="6" s="1"/>
  <c r="L38" i="6" s="1"/>
  <c r="L14" i="6"/>
  <c r="L13" i="6"/>
  <c r="L15" i="6" s="1"/>
  <c r="L16" i="6" s="1"/>
  <c r="L18" i="6" s="1"/>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4" i="3"/>
  <c r="F43" i="3"/>
  <c r="F42" i="3"/>
  <c r="F41" i="3"/>
  <c r="L39" i="6" l="1"/>
  <c r="L40" i="6"/>
  <c r="L99" i="6"/>
  <c r="L101" i="6" s="1"/>
  <c r="L128" i="6"/>
  <c r="L129" i="6" s="1"/>
  <c r="L130" i="6" s="1"/>
  <c r="L131" i="6" s="1"/>
  <c r="L83" i="6"/>
  <c r="L84" i="6" s="1"/>
  <c r="L149" i="6"/>
  <c r="L150" i="6"/>
  <c r="L174" i="6"/>
  <c r="L175" i="6" s="1"/>
  <c r="L85" i="6"/>
  <c r="L86" i="6" s="1"/>
  <c r="F40" i="3" l="1"/>
  <c r="F39" i="3"/>
  <c r="F38" i="3"/>
  <c r="F37" i="3"/>
  <c r="F36" i="3"/>
  <c r="F35" i="3"/>
  <c r="F34" i="3"/>
  <c r="F33" i="3"/>
  <c r="F32" i="3"/>
  <c r="F31" i="3"/>
  <c r="F30" i="3"/>
  <c r="F29" i="3"/>
  <c r="F28" i="3"/>
  <c r="F27" i="3"/>
  <c r="F26" i="3"/>
  <c r="F25" i="3"/>
  <c r="F24" i="3"/>
  <c r="F23" i="3"/>
  <c r="F22" i="3"/>
  <c r="F21" i="3"/>
  <c r="F20" i="3"/>
  <c r="F19" i="3"/>
  <c r="F18" i="3"/>
  <c r="H21" i="3"/>
  <c r="H45" i="3"/>
  <c r="F17" i="3"/>
  <c r="F16" i="3"/>
  <c r="F15" i="3"/>
  <c r="F14" i="3"/>
  <c r="F13" i="3"/>
  <c r="K44" i="2"/>
  <c r="K42" i="2"/>
  <c r="K40" i="2"/>
  <c r="K38" i="2"/>
  <c r="K36" i="2"/>
  <c r="K34" i="2"/>
  <c r="K30" i="2"/>
  <c r="K28" i="2"/>
  <c r="K26" i="2"/>
  <c r="K24" i="2"/>
  <c r="K22" i="2"/>
  <c r="K18" i="2"/>
  <c r="K16" i="2"/>
  <c r="K14" i="2"/>
  <c r="I109" i="5" l="1"/>
  <c r="J109" i="5" s="1"/>
  <c r="I110" i="5"/>
  <c r="J110" i="5"/>
  <c r="I111" i="5"/>
  <c r="J111" i="5" s="1"/>
  <c r="I112" i="5"/>
  <c r="J112" i="5"/>
  <c r="I113" i="5"/>
  <c r="J113" i="5" s="1"/>
  <c r="I114" i="5"/>
  <c r="J114" i="5"/>
  <c r="I115" i="5"/>
  <c r="J115" i="5" s="1"/>
  <c r="I116" i="5"/>
  <c r="J116" i="5"/>
  <c r="I117" i="5"/>
  <c r="J117" i="5" s="1"/>
  <c r="I118" i="5"/>
  <c r="G17" i="3" s="1"/>
  <c r="H17" i="3" s="1"/>
  <c r="J118" i="5"/>
  <c r="I119" i="5"/>
  <c r="J119" i="5" s="1"/>
  <c r="I120" i="5"/>
  <c r="J120" i="5"/>
  <c r="J108" i="5"/>
  <c r="I108" i="5"/>
  <c r="I105" i="5"/>
  <c r="J105" i="5" s="1"/>
  <c r="I106" i="5"/>
  <c r="G38" i="3" s="1"/>
  <c r="H38" i="3" s="1"/>
  <c r="J104" i="5"/>
  <c r="I104" i="5"/>
  <c r="G68" i="3" s="1"/>
  <c r="H68" i="3" s="1"/>
  <c r="I99" i="5"/>
  <c r="I100" i="5"/>
  <c r="J100" i="5" s="1"/>
  <c r="I101" i="5"/>
  <c r="I102" i="5"/>
  <c r="J102" i="5"/>
  <c r="J98" i="5"/>
  <c r="I98" i="5"/>
  <c r="G55" i="3" s="1"/>
  <c r="H55" i="3" s="1"/>
  <c r="I92" i="5"/>
  <c r="G47" i="3" s="1"/>
  <c r="H47" i="3" s="1"/>
  <c r="I93" i="5"/>
  <c r="G75" i="3" s="1"/>
  <c r="H75" i="3" s="1"/>
  <c r="I94" i="5"/>
  <c r="G74" i="3" s="1"/>
  <c r="H74" i="3" s="1"/>
  <c r="I95" i="5"/>
  <c r="G73" i="3" s="1"/>
  <c r="H73" i="3" s="1"/>
  <c r="I96" i="5"/>
  <c r="G46" i="3" s="1"/>
  <c r="H46" i="3" s="1"/>
  <c r="J91" i="5"/>
  <c r="I91" i="5"/>
  <c r="G43" i="3" s="1"/>
  <c r="H43" i="3" s="1"/>
  <c r="I84" i="5"/>
  <c r="G49" i="3" s="1"/>
  <c r="H49" i="3" s="1"/>
  <c r="J84" i="5"/>
  <c r="I85" i="5"/>
  <c r="G72" i="3" s="1"/>
  <c r="H72" i="3" s="1"/>
  <c r="J85" i="5"/>
  <c r="I86" i="5"/>
  <c r="G52" i="3" s="1"/>
  <c r="H52" i="3" s="1"/>
  <c r="J86" i="5"/>
  <c r="I87" i="5"/>
  <c r="G67" i="3" s="1"/>
  <c r="H67" i="3" s="1"/>
  <c r="J87" i="5"/>
  <c r="I88" i="5"/>
  <c r="G35" i="3" s="1"/>
  <c r="H35" i="3" s="1"/>
  <c r="J88" i="5"/>
  <c r="I89" i="5"/>
  <c r="G64" i="3" s="1"/>
  <c r="H64" i="3" s="1"/>
  <c r="J89" i="5"/>
  <c r="I83" i="5"/>
  <c r="J83" i="5" s="1"/>
  <c r="J82" i="5" s="1"/>
  <c r="C36" i="2" s="1"/>
  <c r="I71" i="5"/>
  <c r="J71" i="5" s="1"/>
  <c r="I72" i="5"/>
  <c r="J72" i="5" s="1"/>
  <c r="I73" i="5"/>
  <c r="J73" i="5" s="1"/>
  <c r="I74" i="5"/>
  <c r="J74" i="5" s="1"/>
  <c r="I75" i="5"/>
  <c r="G36" i="3" s="1"/>
  <c r="H36" i="3" s="1"/>
  <c r="I76" i="5"/>
  <c r="J76" i="5" s="1"/>
  <c r="I77" i="5"/>
  <c r="J77" i="5" s="1"/>
  <c r="I78" i="5"/>
  <c r="J78" i="5" s="1"/>
  <c r="I79" i="5"/>
  <c r="J79" i="5" s="1"/>
  <c r="I80" i="5"/>
  <c r="J80" i="5" s="1"/>
  <c r="I81" i="5"/>
  <c r="J81" i="5" s="1"/>
  <c r="J70" i="5"/>
  <c r="I70" i="5"/>
  <c r="I58" i="5"/>
  <c r="G25" i="3" s="1"/>
  <c r="H25" i="3" s="1"/>
  <c r="J58" i="5"/>
  <c r="I59" i="5"/>
  <c r="G19" i="3" s="1"/>
  <c r="H19" i="3" s="1"/>
  <c r="J59" i="5"/>
  <c r="I60" i="5"/>
  <c r="G32" i="3" s="1"/>
  <c r="H32" i="3" s="1"/>
  <c r="J60" i="5"/>
  <c r="I61" i="5"/>
  <c r="G15" i="3" s="1"/>
  <c r="H15" i="3" s="1"/>
  <c r="J61" i="5"/>
  <c r="I62" i="5"/>
  <c r="G26" i="3" s="1"/>
  <c r="H26" i="3" s="1"/>
  <c r="J62" i="5"/>
  <c r="I63" i="5"/>
  <c r="G14" i="3" s="1"/>
  <c r="H14" i="3" s="1"/>
  <c r="J63" i="5"/>
  <c r="I64" i="5"/>
  <c r="G24" i="3" s="1"/>
  <c r="H24" i="3" s="1"/>
  <c r="J64" i="5"/>
  <c r="I65" i="5"/>
  <c r="J65" i="5" s="1"/>
  <c r="I66" i="5"/>
  <c r="G37" i="3" s="1"/>
  <c r="H37" i="3" s="1"/>
  <c r="J66" i="5"/>
  <c r="I67" i="5"/>
  <c r="G39" i="3" s="1"/>
  <c r="H39" i="3" s="1"/>
  <c r="I57" i="5"/>
  <c r="I56" i="5"/>
  <c r="G20" i="3" s="1"/>
  <c r="H20" i="3" s="1"/>
  <c r="J55" i="5"/>
  <c r="I55" i="5"/>
  <c r="G13" i="3" s="1"/>
  <c r="H13" i="3" s="1"/>
  <c r="J52" i="5"/>
  <c r="I52" i="5"/>
  <c r="I53" i="5"/>
  <c r="J53" i="5" s="1"/>
  <c r="I51" i="5"/>
  <c r="G71" i="3" s="1"/>
  <c r="H71" i="3" s="1"/>
  <c r="J49" i="5"/>
  <c r="I48" i="5"/>
  <c r="G34" i="3" s="1"/>
  <c r="H34" i="3" s="1"/>
  <c r="I49" i="5"/>
  <c r="I47" i="5"/>
  <c r="G44" i="3" s="1"/>
  <c r="H44" i="3" s="1"/>
  <c r="J44" i="5"/>
  <c r="C24" i="2" s="1"/>
  <c r="J45" i="5"/>
  <c r="I45" i="5"/>
  <c r="G40" i="3" s="1"/>
  <c r="H40" i="3" s="1"/>
  <c r="J40" i="5"/>
  <c r="J41" i="5"/>
  <c r="J43" i="5"/>
  <c r="J36" i="5"/>
  <c r="J34" i="5"/>
  <c r="I35" i="5"/>
  <c r="G23" i="3" s="1"/>
  <c r="H23" i="3" s="1"/>
  <c r="I36" i="5"/>
  <c r="G18" i="3" s="1"/>
  <c r="H18" i="3" s="1"/>
  <c r="I37" i="5"/>
  <c r="G30" i="3" s="1"/>
  <c r="H30" i="3" s="1"/>
  <c r="I38" i="5"/>
  <c r="G29" i="3" s="1"/>
  <c r="H29" i="3" s="1"/>
  <c r="I39" i="5"/>
  <c r="G33" i="3" s="1"/>
  <c r="H33" i="3" s="1"/>
  <c r="I40" i="5"/>
  <c r="G70" i="3" s="1"/>
  <c r="H70" i="3" s="1"/>
  <c r="I41" i="5"/>
  <c r="I42" i="5"/>
  <c r="G50" i="3" s="1"/>
  <c r="H50" i="3" s="1"/>
  <c r="I43" i="5"/>
  <c r="G16" i="3" s="1"/>
  <c r="H16" i="3" s="1"/>
  <c r="I33" i="5"/>
  <c r="J33" i="5" s="1"/>
  <c r="I34" i="5"/>
  <c r="G22" i="3" s="1"/>
  <c r="H22" i="3" s="1"/>
  <c r="I32" i="5"/>
  <c r="G28" i="3" s="1"/>
  <c r="H28" i="3" s="1"/>
  <c r="J29" i="5"/>
  <c r="J25" i="5"/>
  <c r="J24" i="5"/>
  <c r="I27" i="5"/>
  <c r="G63" i="3" s="1"/>
  <c r="H63" i="3" s="1"/>
  <c r="I26" i="5"/>
  <c r="G62" i="3" s="1"/>
  <c r="H62" i="3" s="1"/>
  <c r="I25" i="5"/>
  <c r="G57" i="3" s="1"/>
  <c r="H57" i="3" s="1"/>
  <c r="I24" i="5"/>
  <c r="G59" i="3" s="1"/>
  <c r="H59" i="3" s="1"/>
  <c r="I23" i="5"/>
  <c r="G60" i="3" s="1"/>
  <c r="H60" i="3" s="1"/>
  <c r="I22" i="5"/>
  <c r="G51" i="3" s="1"/>
  <c r="H51" i="3" s="1"/>
  <c r="J19" i="5"/>
  <c r="J15" i="5"/>
  <c r="I15" i="5"/>
  <c r="G48" i="3" s="1"/>
  <c r="H48" i="3" s="1"/>
  <c r="I16" i="5"/>
  <c r="G42" i="3" s="1"/>
  <c r="H42" i="3" s="1"/>
  <c r="I17" i="5"/>
  <c r="G58" i="3" s="1"/>
  <c r="H58" i="3" s="1"/>
  <c r="I18" i="5"/>
  <c r="G31" i="3" s="1"/>
  <c r="H31" i="3" s="1"/>
  <c r="I19" i="5"/>
  <c r="G61" i="3" s="1"/>
  <c r="H61" i="3" s="1"/>
  <c r="I20" i="5"/>
  <c r="G69" i="3" s="1"/>
  <c r="H69" i="3" s="1"/>
  <c r="G37" i="2" l="1"/>
  <c r="F37" i="2"/>
  <c r="E37" i="2"/>
  <c r="K37" i="2" s="1"/>
  <c r="J28" i="5"/>
  <c r="C18" i="2" s="1"/>
  <c r="E25" i="2"/>
  <c r="G25" i="2"/>
  <c r="F25" i="2"/>
  <c r="J107" i="5"/>
  <c r="C44" i="2" s="1"/>
  <c r="J16" i="5"/>
  <c r="J20" i="5"/>
  <c r="J22" i="5"/>
  <c r="J21" i="5" s="1"/>
  <c r="C16" i="2" s="1"/>
  <c r="J26" i="5"/>
  <c r="G65" i="3"/>
  <c r="H65" i="3" s="1"/>
  <c r="G41" i="3"/>
  <c r="H41" i="3" s="1"/>
  <c r="J37" i="5"/>
  <c r="J42" i="5"/>
  <c r="J48" i="5"/>
  <c r="J57" i="5"/>
  <c r="G27" i="3"/>
  <c r="H27" i="3" s="1"/>
  <c r="J95" i="5"/>
  <c r="J93" i="5"/>
  <c r="J99" i="5"/>
  <c r="J97" i="5" s="1"/>
  <c r="C40" i="2" s="1"/>
  <c r="G54" i="3"/>
  <c r="H54" i="3" s="1"/>
  <c r="J106" i="5"/>
  <c r="J103" i="5" s="1"/>
  <c r="C42" i="2" s="1"/>
  <c r="J32" i="5"/>
  <c r="J17" i="5"/>
  <c r="J23" i="5"/>
  <c r="J27" i="5"/>
  <c r="J38" i="5"/>
  <c r="J51" i="5"/>
  <c r="J50" i="5" s="1"/>
  <c r="C28" i="2" s="1"/>
  <c r="J67" i="5"/>
  <c r="J101" i="5"/>
  <c r="G53" i="3"/>
  <c r="H53" i="3" s="1"/>
  <c r="G56" i="3"/>
  <c r="H56" i="3" s="1"/>
  <c r="J18" i="5"/>
  <c r="J35" i="5"/>
  <c r="J39" i="5"/>
  <c r="J47" i="5"/>
  <c r="J46" i="5" s="1"/>
  <c r="C26" i="2" s="1"/>
  <c r="J56" i="5"/>
  <c r="J54" i="5" s="1"/>
  <c r="C30" i="2" s="1"/>
  <c r="J75" i="5"/>
  <c r="J69" i="5" s="1"/>
  <c r="J96" i="5"/>
  <c r="J94" i="5"/>
  <c r="J92" i="5"/>
  <c r="J90" i="5" s="1"/>
  <c r="C38" i="2" s="1"/>
  <c r="A4" i="6"/>
  <c r="A3" i="6"/>
  <c r="J6" i="5"/>
  <c r="C5" i="5"/>
  <c r="C4" i="5"/>
  <c r="A5" i="3"/>
  <c r="A4" i="3"/>
  <c r="F31" i="2" l="1"/>
  <c r="H31" i="2"/>
  <c r="E31" i="2"/>
  <c r="G31" i="2"/>
  <c r="D31" i="2"/>
  <c r="J31" i="2"/>
  <c r="J43" i="2"/>
  <c r="H43" i="2"/>
  <c r="K43" i="2" s="1"/>
  <c r="H41" i="2"/>
  <c r="J41" i="2"/>
  <c r="G39" i="2"/>
  <c r="F39" i="2"/>
  <c r="J39" i="2"/>
  <c r="E39" i="2"/>
  <c r="H39" i="2"/>
  <c r="D39" i="2"/>
  <c r="K39" i="2" s="1"/>
  <c r="J68" i="5"/>
  <c r="C34" i="2"/>
  <c r="J31" i="5"/>
  <c r="F17" i="2"/>
  <c r="E17" i="2"/>
  <c r="D17" i="2"/>
  <c r="J29" i="2"/>
  <c r="H29" i="2"/>
  <c r="D19" i="2"/>
  <c r="G19" i="2"/>
  <c r="G13" i="2" s="1"/>
  <c r="F19" i="2"/>
  <c r="J19" i="2"/>
  <c r="J13" i="2" s="1"/>
  <c r="E19" i="2"/>
  <c r="H19" i="2"/>
  <c r="H13" i="2" s="1"/>
  <c r="H27" i="2"/>
  <c r="J27" i="2"/>
  <c r="F45" i="2"/>
  <c r="J45" i="2"/>
  <c r="E45" i="2"/>
  <c r="H45" i="2"/>
  <c r="D45" i="2"/>
  <c r="G45" i="2"/>
  <c r="K25" i="2"/>
  <c r="G62" i="4"/>
  <c r="F58" i="4"/>
  <c r="F57" i="4"/>
  <c r="G56" i="4" s="1"/>
  <c r="G54" i="4"/>
  <c r="G52" i="4"/>
  <c r="G28" i="4"/>
  <c r="B2" i="4"/>
  <c r="G39" i="1"/>
  <c r="G33" i="1"/>
  <c r="E13" i="2" l="1"/>
  <c r="K45" i="2"/>
  <c r="K27" i="2"/>
  <c r="K29" i="2"/>
  <c r="F13" i="2"/>
  <c r="F35" i="2"/>
  <c r="F33" i="2" s="1"/>
  <c r="J35" i="2"/>
  <c r="J33" i="2" s="1"/>
  <c r="J32" i="2" s="1"/>
  <c r="E35" i="2"/>
  <c r="E33" i="2" s="1"/>
  <c r="E32" i="2" s="1"/>
  <c r="H35" i="2"/>
  <c r="H33" i="2" s="1"/>
  <c r="H32" i="2" s="1"/>
  <c r="D35" i="2"/>
  <c r="G35" i="2"/>
  <c r="G33" i="2" s="1"/>
  <c r="G32" i="2" s="1"/>
  <c r="C32" i="2"/>
  <c r="C22" i="2"/>
  <c r="J30" i="5"/>
  <c r="C20" i="2" s="1"/>
  <c r="G33" i="4"/>
  <c r="G9" i="3" s="1"/>
  <c r="K19" i="2"/>
  <c r="K17" i="2"/>
  <c r="K41" i="2"/>
  <c r="K31" i="2"/>
  <c r="G45" i="1"/>
  <c r="F9" i="2"/>
  <c r="C8" i="6"/>
  <c r="J7" i="5"/>
  <c r="G68" i="4"/>
  <c r="G23" i="2" l="1"/>
  <c r="G21" i="2" s="1"/>
  <c r="F23" i="2"/>
  <c r="F21" i="2" s="1"/>
  <c r="F20" i="2" s="1"/>
  <c r="J23" i="2"/>
  <c r="J21" i="2" s="1"/>
  <c r="E23" i="2"/>
  <c r="E21" i="2" s="1"/>
  <c r="H23" i="2"/>
  <c r="H21" i="2" s="1"/>
  <c r="D23" i="2"/>
  <c r="K35" i="2"/>
  <c r="D33" i="2"/>
  <c r="F32" i="2"/>
  <c r="F46" i="2" l="1"/>
  <c r="K23" i="2"/>
  <c r="D21" i="2"/>
  <c r="H20" i="2"/>
  <c r="H46" i="2"/>
  <c r="G20" i="2"/>
  <c r="G46" i="2"/>
  <c r="K33" i="2"/>
  <c r="D32" i="2"/>
  <c r="K32" i="2" s="1"/>
  <c r="E20" i="2"/>
  <c r="E46" i="2"/>
  <c r="J20" i="2"/>
  <c r="J46" i="2"/>
  <c r="D20" i="2" l="1"/>
  <c r="K20" i="2" s="1"/>
  <c r="K21" i="2"/>
  <c r="I14" i="5"/>
  <c r="G66" i="3" s="1"/>
  <c r="H66" i="3" s="1"/>
  <c r="J14" i="5" l="1"/>
  <c r="J13" i="5" s="1"/>
  <c r="C14" i="2" s="1"/>
  <c r="D15" i="2" s="1"/>
  <c r="J12" i="5" l="1"/>
  <c r="J121" i="5" s="1"/>
  <c r="D13" i="2"/>
  <c r="K15" i="2"/>
  <c r="C12" i="2" l="1"/>
  <c r="F12" i="2" s="1"/>
  <c r="K13" i="2"/>
  <c r="K46" i="2" s="1"/>
  <c r="L47" i="2" s="1"/>
  <c r="D46" i="2"/>
  <c r="D47" i="2" s="1"/>
  <c r="E47" i="2" s="1"/>
  <c r="F47" i="2" s="1"/>
  <c r="G47" i="2" s="1"/>
  <c r="H47" i="2" s="1"/>
  <c r="J47" i="2" s="1"/>
  <c r="C46" i="2"/>
  <c r="E12" i="2"/>
  <c r="H12" i="2"/>
  <c r="I77" i="3"/>
  <c r="J12" i="2" l="1"/>
  <c r="D12" i="2"/>
  <c r="G12" i="2"/>
  <c r="I17" i="3"/>
  <c r="I75" i="3"/>
  <c r="I50" i="3"/>
  <c r="I19" i="3"/>
  <c r="I53" i="3"/>
  <c r="I72" i="3"/>
  <c r="I48" i="3"/>
  <c r="I35" i="3"/>
  <c r="I40" i="3"/>
  <c r="I54" i="3"/>
  <c r="I37" i="3"/>
  <c r="I61" i="3"/>
  <c r="I32" i="3"/>
  <c r="I64" i="3"/>
  <c r="I26" i="3"/>
  <c r="I42" i="3"/>
  <c r="I58" i="3"/>
  <c r="I34" i="3"/>
  <c r="I29" i="3"/>
  <c r="I28" i="3"/>
  <c r="I27" i="3"/>
  <c r="I20" i="3"/>
  <c r="I15" i="3"/>
  <c r="I51" i="3"/>
  <c r="I18" i="3"/>
  <c r="I41" i="3"/>
  <c r="I30" i="3"/>
  <c r="I36" i="3"/>
  <c r="I46" i="3"/>
  <c r="I16" i="3"/>
  <c r="I49" i="3"/>
  <c r="I44" i="3"/>
  <c r="I25" i="3"/>
  <c r="I60" i="3"/>
  <c r="I69" i="3"/>
  <c r="I70" i="3"/>
  <c r="I56" i="3"/>
  <c r="I73" i="3"/>
  <c r="I63" i="3"/>
  <c r="I62" i="3"/>
  <c r="I57" i="3"/>
  <c r="I13" i="3"/>
  <c r="J13" i="3" s="1"/>
  <c r="I14" i="3"/>
  <c r="I38" i="3"/>
  <c r="I71" i="3"/>
  <c r="I68" i="3"/>
  <c r="I45" i="3"/>
  <c r="I39" i="3"/>
  <c r="I24" i="3"/>
  <c r="I59" i="3"/>
  <c r="I21" i="3"/>
  <c r="I23" i="3"/>
  <c r="I74" i="3"/>
  <c r="I43" i="3"/>
  <c r="I31" i="3"/>
  <c r="I55" i="3"/>
  <c r="I33" i="3"/>
  <c r="I67" i="3"/>
  <c r="I65" i="3"/>
  <c r="I52" i="3"/>
  <c r="I22" i="3"/>
  <c r="I47" i="3"/>
  <c r="I66" i="3"/>
  <c r="K12" i="2" l="1"/>
  <c r="J14" i="3"/>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alcChain>
</file>

<file path=xl/sharedStrings.xml><?xml version="1.0" encoding="utf-8"?>
<sst xmlns="http://schemas.openxmlformats.org/spreadsheetml/2006/main" count="3439" uniqueCount="1017">
  <si>
    <t>MAPA DESTINAÇÃO DE RESIDUOS - GALERIA JARDIM DE ALAH</t>
  </si>
  <si>
    <t>GALERIAS JARDIM DE ALAH 2 E 3  (RUA LUIZ LAMEIRO, RUA GETÚLIO BONELLY, RUA DEZESSEIS E RUA MOACIR RIBEIRO)</t>
  </si>
  <si>
    <r>
      <rPr>
        <b/>
        <sz val="10"/>
        <color theme="1"/>
        <rFont val="Calibri"/>
      </rPr>
      <t>Cliente:</t>
    </r>
    <r>
      <rPr>
        <sz val="10"/>
        <color theme="1"/>
        <rFont val="Calibri"/>
      </rPr>
      <t xml:space="preserve"> Secretaria de Estado de Saneamento, Habitação e Desenvolvimento Urbano – SEDURB</t>
    </r>
  </si>
  <si>
    <t>Adotado</t>
  </si>
  <si>
    <t>COMPOSIÇÃO DO BDI REDUZIDO - MATERIAIS E EQUIPAMENTOS</t>
  </si>
  <si>
    <t>BDI=</t>
  </si>
  <si>
    <t>(1 + A + D + E + F)</t>
  </si>
  <si>
    <t>(1-C)</t>
  </si>
  <si>
    <t>Itens Componentes do BDI:</t>
  </si>
  <si>
    <t>A-</t>
  </si>
  <si>
    <t>Administração Central da Contratada (AC%) ......................................................</t>
  </si>
  <si>
    <t>#REF!</t>
  </si>
  <si>
    <t>D-</t>
  </si>
  <si>
    <t>Encargos Financeiros (EF%) .....................................................................................</t>
  </si>
  <si>
    <t>E</t>
  </si>
  <si>
    <t>Taxa de Risco, Seguros e Garantia (RG%) ...........................................................................</t>
  </si>
  <si>
    <t>E.1</t>
  </si>
  <si>
    <t>Taxa de Risco ...............................................................................................................................</t>
  </si>
  <si>
    <t>E.2</t>
  </si>
  <si>
    <t>Seguros e Garantias ....................................................................................................</t>
  </si>
  <si>
    <t>F</t>
  </si>
  <si>
    <t>Lucro (L%) ..........................................................................................................</t>
  </si>
  <si>
    <t>C</t>
  </si>
  <si>
    <t>Impostos e Tributos (IT%) ............................................................................................</t>
  </si>
  <si>
    <t>PIS ...................................................................................................................</t>
  </si>
  <si>
    <t>Seguridade Social (COFINS) .............................................................................................</t>
  </si>
  <si>
    <t>CPRB (Lei 13.161/2015)  ......................................................................................................</t>
  </si>
  <si>
    <t/>
  </si>
  <si>
    <t>ISS...........................................................................................................</t>
  </si>
  <si>
    <t>6.</t>
  </si>
  <si>
    <r>
      <t xml:space="preserve">BDI sobre o </t>
    </r>
    <r>
      <rPr>
        <b/>
        <u/>
        <sz val="10"/>
        <rFont val="Times New Roman"/>
      </rPr>
      <t>Custo Total Direto da Obra</t>
    </r>
    <r>
      <rPr>
        <b/>
        <sz val="10"/>
        <rFont val="Times New Roman"/>
      </rPr>
      <t xml:space="preserve"> ............................................................................................</t>
    </r>
  </si>
  <si>
    <t xml:space="preserve">Nota: </t>
  </si>
  <si>
    <t>1 - BDI conforme orientação SEDURB durante a rev 02 do orçamento</t>
  </si>
  <si>
    <t xml:space="preserve">2 -  A referida lei modifica o cálculo da Contribuição Previdenciária devida pelas empresas especificadas nos artigos 7º a 9ª, que deixa de ser de 20% sobre o total das remunerações pagas aos seus funcionários, conforme estabelecido no art.22, I, da Lei nº 8.212/1991, para ter alíquotas específicas aplicadas sobre a receita bruta. Logo, para efeito da elaboração do orçamento desta licitação, essas empresas beneficiadas deverão considerar seu enquadramento nas condições previstas na referida lei, considerando a alíquota referente à PREVIDÊNCIA SOCIAL da Planilha de Detalhamento Percentuais de Encargos de 0%, enquanto que na Planilha de Composição do BDI deve ser considerada uma rubrica adicional na categoria de Impostos para efeito da Contribuição Previdenciária com alíquota de 4,5%. </t>
  </si>
  <si>
    <t xml:space="preserve">Mapa de Preços  para Destinação Final de Resíduos Classe II A </t>
  </si>
  <si>
    <t>Marca Ambiental</t>
  </si>
  <si>
    <t>R$ 72,45 por tonelada</t>
  </si>
  <si>
    <t>Preço adotado de R$ 72,45</t>
  </si>
  <si>
    <t>CTRVV</t>
  </si>
  <si>
    <t>R$ 78 por tonelada</t>
  </si>
  <si>
    <r>
      <rPr>
        <sz val="10"/>
        <rFont val="Calibri"/>
      </rPr>
      <t>ITEM</t>
    </r>
  </si>
  <si>
    <r>
      <rPr>
        <sz val="10"/>
        <rFont val="Calibri"/>
      </rPr>
      <t>DESCRIÇÃO</t>
    </r>
  </si>
  <si>
    <r>
      <rPr>
        <sz val="10"/>
        <rFont val="Calibri"/>
      </rPr>
      <t>VALOR (R$)</t>
    </r>
  </si>
  <si>
    <r>
      <rPr>
        <sz val="10"/>
        <rFont val="Calibri"/>
      </rPr>
      <t>MÊS 1</t>
    </r>
  </si>
  <si>
    <r>
      <rPr>
        <sz val="10"/>
        <rFont val="Calibri"/>
      </rPr>
      <t>MÊS 2</t>
    </r>
  </si>
  <si>
    <r>
      <rPr>
        <sz val="10"/>
        <rFont val="Calibri"/>
      </rPr>
      <t>MÊS 3</t>
    </r>
  </si>
  <si>
    <r>
      <rPr>
        <sz val="10"/>
        <rFont val="Calibri"/>
      </rPr>
      <t>MÊS 4</t>
    </r>
  </si>
  <si>
    <r>
      <rPr>
        <sz val="10"/>
        <rFont val="Calibri"/>
      </rPr>
      <t>MÊS 5</t>
    </r>
  </si>
  <si>
    <r>
      <rPr>
        <sz val="10"/>
        <rFont val="Calibri"/>
      </rPr>
      <t>MÊS 6</t>
    </r>
  </si>
  <si>
    <r>
      <rPr>
        <sz val="8"/>
        <rFont val="Calibri"/>
      </rPr>
      <t>Total parcela</t>
    </r>
  </si>
  <si>
    <r>
      <rPr>
        <sz val="8"/>
        <rFont val="Calibri"/>
      </rPr>
      <t>1</t>
    </r>
  </si>
  <si>
    <r>
      <rPr>
        <sz val="8"/>
        <rFont val="Arial"/>
      </rPr>
      <t>ADMINISTRAÇÃO DA OBRA</t>
    </r>
  </si>
  <si>
    <r>
      <rPr>
        <sz val="8"/>
        <rFont val="Calibri"/>
      </rPr>
      <t>1.1</t>
    </r>
  </si>
  <si>
    <r>
      <rPr>
        <sz val="8"/>
        <rFont val="Arial"/>
      </rPr>
      <t>Implantação do Canteiro de Obras</t>
    </r>
  </si>
  <si>
    <r>
      <rPr>
        <sz val="8"/>
        <rFont val="Calibri"/>
      </rPr>
      <t>1.2</t>
    </r>
  </si>
  <si>
    <r>
      <rPr>
        <sz val="8"/>
        <rFont val="Arial"/>
      </rPr>
      <t>Canteiro de Obras</t>
    </r>
  </si>
  <si>
    <r>
      <rPr>
        <sz val="8"/>
        <rFont val="Calibri"/>
      </rPr>
      <t>1.3</t>
    </r>
  </si>
  <si>
    <r>
      <rPr>
        <sz val="8"/>
        <rFont val="Arial"/>
      </rPr>
      <t>Administração Local</t>
    </r>
  </si>
  <si>
    <r>
      <rPr>
        <sz val="8"/>
        <rFont val="Calibri"/>
      </rPr>
      <t>2</t>
    </r>
  </si>
  <si>
    <r>
      <rPr>
        <sz val="8"/>
        <rFont val="Arial"/>
      </rPr>
      <t>Galeria Jardim de Alah 02 - Rua Luiz Lameiro</t>
    </r>
  </si>
  <si>
    <r>
      <rPr>
        <sz val="8"/>
        <rFont val="Calibri"/>
      </rPr>
      <t>2.1</t>
    </r>
  </si>
  <si>
    <r>
      <rPr>
        <sz val="8"/>
        <rFont val="Arial"/>
      </rPr>
      <t>TERRAPLANAGEM E PAVIMENTAÇÃO</t>
    </r>
  </si>
  <si>
    <r>
      <rPr>
        <sz val="8"/>
        <rFont val="Calibri"/>
      </rPr>
      <t>2.2</t>
    </r>
  </si>
  <si>
    <r>
      <rPr>
        <sz val="8"/>
        <rFont val="Arial"/>
      </rPr>
      <t>DRENAGEM PLUVIAL</t>
    </r>
  </si>
  <si>
    <r>
      <rPr>
        <sz val="8"/>
        <rFont val="Calibri"/>
      </rPr>
      <t>2.3</t>
    </r>
  </si>
  <si>
    <r>
      <rPr>
        <sz val="8"/>
        <rFont val="Arial"/>
      </rPr>
      <t>OBRAS COMPLEMENTARES</t>
    </r>
  </si>
  <si>
    <r>
      <rPr>
        <sz val="8"/>
        <rFont val="Calibri"/>
      </rPr>
      <t>2.4</t>
    </r>
  </si>
  <si>
    <r>
      <rPr>
        <sz val="8"/>
        <rFont val="Arial"/>
      </rPr>
      <t>SINALIZACAO DE OBRAS</t>
    </r>
  </si>
  <si>
    <r>
      <rPr>
        <sz val="8"/>
        <rFont val="Calibri"/>
      </rPr>
      <t>2.5</t>
    </r>
  </si>
  <si>
    <r>
      <rPr>
        <sz val="8"/>
        <rFont val="Arial"/>
      </rPr>
      <t>ESTRUTURA</t>
    </r>
  </si>
  <si>
    <r>
      <rPr>
        <sz val="8"/>
        <rFont val="Calibri"/>
      </rPr>
      <t>3</t>
    </r>
  </si>
  <si>
    <r>
      <rPr>
        <sz val="8"/>
        <rFont val="Arial"/>
      </rPr>
      <t>Galeria Jardim de Alah 03 - Ruas Getúlio Bonelly, Rua Dezesseis e Rua Moacir Ribeiro</t>
    </r>
  </si>
  <si>
    <r>
      <rPr>
        <sz val="8"/>
        <rFont val="Calibri"/>
      </rPr>
      <t>3.1</t>
    </r>
  </si>
  <si>
    <r>
      <rPr>
        <sz val="8"/>
        <rFont val="Calibri"/>
      </rPr>
      <t>3.2</t>
    </r>
  </si>
  <si>
    <r>
      <rPr>
        <sz val="8"/>
        <rFont val="Calibri"/>
      </rPr>
      <t>3.3</t>
    </r>
  </si>
  <si>
    <r>
      <rPr>
        <sz val="8"/>
        <rFont val="Arial"/>
      </rPr>
      <t>MANUTENÇÃO REDE ESGOTO</t>
    </r>
  </si>
  <si>
    <r>
      <rPr>
        <sz val="8"/>
        <rFont val="Calibri"/>
      </rPr>
      <t>3.4</t>
    </r>
  </si>
  <si>
    <r>
      <rPr>
        <sz val="8"/>
        <rFont val="Calibri"/>
      </rPr>
      <t>3.5</t>
    </r>
  </si>
  <si>
    <r>
      <rPr>
        <sz val="8"/>
        <rFont val="Calibri"/>
      </rPr>
      <t>3.6</t>
    </r>
  </si>
  <si>
    <r>
      <rPr>
        <b/>
        <sz val="8"/>
        <rFont val="Arial"/>
      </rPr>
      <t xml:space="preserve">
</t>
    </r>
  </si>
  <si>
    <r>
      <rPr>
        <b/>
        <sz val="7"/>
        <rFont val="Arial"/>
      </rPr>
      <t>CÓDIGO</t>
    </r>
  </si>
  <si>
    <r>
      <rPr>
        <b/>
        <sz val="7"/>
        <rFont val="Arial"/>
      </rPr>
      <t>DESCRIÇÃO</t>
    </r>
  </si>
  <si>
    <r>
      <rPr>
        <b/>
        <sz val="7"/>
        <rFont val="Arial"/>
      </rPr>
      <t>FONTE</t>
    </r>
  </si>
  <si>
    <r>
      <rPr>
        <b/>
        <sz val="7"/>
        <rFont val="Arial"/>
      </rPr>
      <t>TIPO</t>
    </r>
  </si>
  <si>
    <r>
      <rPr>
        <b/>
        <sz val="7"/>
        <rFont val="Arial"/>
      </rPr>
      <t>UNIDADE</t>
    </r>
  </si>
  <si>
    <r>
      <rPr>
        <b/>
        <sz val="7"/>
        <rFont val="Arial"/>
      </rPr>
      <t>QUANTIDADE</t>
    </r>
  </si>
  <si>
    <r>
      <rPr>
        <b/>
        <sz val="7"/>
        <rFont val="Arial"/>
      </rPr>
      <t>PREÇO UNITÁRIO</t>
    </r>
  </si>
  <si>
    <r>
      <rPr>
        <b/>
        <sz val="7"/>
        <rFont val="Arial"/>
      </rPr>
      <t>PREÇO TOTAL</t>
    </r>
  </si>
  <si>
    <r>
      <rPr>
        <b/>
        <sz val="7"/>
        <rFont val="Arial"/>
      </rPr>
      <t>%</t>
    </r>
  </si>
  <si>
    <r>
      <rPr>
        <b/>
        <sz val="7"/>
        <rFont val="Arial"/>
      </rPr>
      <t>ACUMUL. %</t>
    </r>
  </si>
  <si>
    <r>
      <rPr>
        <b/>
        <sz val="7"/>
        <rFont val="Arial"/>
      </rPr>
      <t>CL</t>
    </r>
  </si>
  <si>
    <r>
      <rPr>
        <sz val="7"/>
        <rFont val="Arial"/>
      </rPr>
      <t>ALAHF-6817851</t>
    </r>
  </si>
  <si>
    <r>
      <rPr>
        <sz val="7"/>
        <rFont val="Arial"/>
      </rPr>
      <t>Fornecimento e assentamento de galeria de concreto pré-moldado 2 X 2 metros fechada (tampa fixa)</t>
    </r>
  </si>
  <si>
    <r>
      <rPr>
        <sz val="7"/>
        <rFont val="Arial"/>
      </rPr>
      <t>PRÓPRIA</t>
    </r>
  </si>
  <si>
    <r>
      <rPr>
        <sz val="7"/>
        <rFont val="Arial"/>
      </rPr>
      <t>SERVICO</t>
    </r>
  </si>
  <si>
    <r>
      <rPr>
        <sz val="7"/>
        <rFont val="Arial"/>
      </rPr>
      <t>m</t>
    </r>
  </si>
  <si>
    <r>
      <rPr>
        <sz val="7"/>
        <rFont val="Arial"/>
      </rPr>
      <t>A</t>
    </r>
  </si>
  <si>
    <r>
      <rPr>
        <sz val="7"/>
        <rFont val="Arial"/>
      </rPr>
      <t>0407819</t>
    </r>
  </si>
  <si>
    <r>
      <rPr>
        <sz val="7"/>
        <rFont val="Arial"/>
      </rPr>
      <t>Armação em aço CA-50 - fornecimento, preparo e colocação</t>
    </r>
  </si>
  <si>
    <r>
      <rPr>
        <sz val="7"/>
        <rFont val="Arial"/>
      </rPr>
      <t>SICRO NOVO</t>
    </r>
  </si>
  <si>
    <r>
      <rPr>
        <sz val="7"/>
        <rFont val="Arial"/>
      </rPr>
      <t>kg</t>
    </r>
  </si>
  <si>
    <r>
      <rPr>
        <sz val="7"/>
        <rFont val="Arial"/>
      </rPr>
      <t>B</t>
    </r>
  </si>
  <si>
    <r>
      <rPr>
        <sz val="7"/>
        <rFont val="Arial"/>
      </rPr>
      <t>I070114</t>
    </r>
  </si>
  <si>
    <r>
      <rPr>
        <sz val="7"/>
        <rFont val="Arial"/>
      </rPr>
      <t>REMOCAO RESIDUOS CLASSE A CONAMA (CACAMBA) CLASSE II B (NBR10004) INCLUSIVE DESTINACAO FINAL</t>
    </r>
  </si>
  <si>
    <r>
      <rPr>
        <sz val="7"/>
        <rFont val="Arial"/>
      </rPr>
      <t>IOPES</t>
    </r>
  </si>
  <si>
    <r>
      <rPr>
        <sz val="7"/>
        <rFont val="Arial"/>
      </rPr>
      <t>MATERIAL</t>
    </r>
  </si>
  <si>
    <r>
      <rPr>
        <sz val="7"/>
        <rFont val="Arial"/>
      </rPr>
      <t>M3</t>
    </r>
  </si>
  <si>
    <r>
      <rPr>
        <sz val="7"/>
        <rFont val="Arial"/>
      </rPr>
      <t>CESAN 7050100030</t>
    </r>
  </si>
  <si>
    <r>
      <rPr>
        <sz val="7"/>
        <rFont val="Arial"/>
      </rPr>
      <t>Escoramento cavas com prancha metalica</t>
    </r>
  </si>
  <si>
    <r>
      <rPr>
        <sz val="7"/>
        <rFont val="Arial"/>
      </rPr>
      <t>M2</t>
    </r>
  </si>
  <si>
    <r>
      <rPr>
        <sz val="7"/>
        <rFont val="Arial"/>
      </rPr>
      <t>CP-3762-S160326</t>
    </r>
  </si>
  <si>
    <r>
      <rPr>
        <sz val="7"/>
        <rFont val="Arial"/>
      </rPr>
      <t>Barra chata em qualquer dimensão</t>
    </r>
  </si>
  <si>
    <r>
      <rPr>
        <sz val="7"/>
        <rFont val="Arial"/>
      </rPr>
      <t>COMP-645387</t>
    </r>
  </si>
  <si>
    <r>
      <rPr>
        <sz val="7"/>
        <rFont val="Arial"/>
      </rPr>
      <t>T</t>
    </r>
  </si>
  <si>
    <r>
      <rPr>
        <sz val="7"/>
        <rFont val="Arial"/>
      </rPr>
      <t>1107890</t>
    </r>
  </si>
  <si>
    <r>
      <rPr>
        <sz val="7"/>
        <rFont val="Arial"/>
      </rPr>
      <t>Concreto fck = 30 MPa - areia e brita comerciais</t>
    </r>
  </si>
  <si>
    <r>
      <rPr>
        <sz val="7"/>
        <rFont val="Arial"/>
      </rPr>
      <t>m³</t>
    </r>
  </si>
  <si>
    <r>
      <rPr>
        <sz val="7"/>
        <rFont val="Arial"/>
      </rPr>
      <t>C</t>
    </r>
  </si>
  <si>
    <r>
      <rPr>
        <sz val="7"/>
        <rFont val="Arial"/>
      </rPr>
      <t>CP-7706-COMP-717714</t>
    </r>
  </si>
  <si>
    <r>
      <rPr>
        <sz val="7"/>
        <rFont val="Arial"/>
      </rPr>
      <t>EQUIPE DE ADMINISTRAÇÃO DA OBRA GALERIAS</t>
    </r>
  </si>
  <si>
    <r>
      <rPr>
        <sz val="7"/>
        <rFont val="Arial"/>
      </rPr>
      <t>MAO DE OBRA</t>
    </r>
  </si>
  <si>
    <r>
      <rPr>
        <sz val="7"/>
        <rFont val="Arial"/>
      </rPr>
      <t>UN</t>
    </r>
  </si>
  <si>
    <r>
      <rPr>
        <sz val="7"/>
        <rFont val="Arial"/>
      </rPr>
      <t>S030209</t>
    </r>
  </si>
  <si>
    <r>
      <rPr>
        <sz val="7"/>
        <rFont val="Arial"/>
      </rPr>
      <t>Aterro com areia, inclusive fornecimento e adensamento</t>
    </r>
  </si>
  <si>
    <r>
      <rPr>
        <sz val="7"/>
        <rFont val="Arial"/>
      </rPr>
      <t>m3</t>
    </r>
  </si>
  <si>
    <r>
      <rPr>
        <sz val="7"/>
        <rFont val="Arial"/>
      </rPr>
      <t>100322</t>
    </r>
  </si>
  <si>
    <r>
      <rPr>
        <sz val="7"/>
        <rFont val="Arial"/>
      </rPr>
      <t>SINAPI</t>
    </r>
  </si>
  <si>
    <r>
      <rPr>
        <sz val="7"/>
        <rFont val="Arial"/>
      </rPr>
      <t>96541</t>
    </r>
  </si>
  <si>
    <r>
      <rPr>
        <sz val="7"/>
        <rFont val="Arial"/>
      </rPr>
      <t>FABRICAÇÃO, MONTAGEM E DESMONTAGEM DE FÔRMA, EM CHAPA DE MADEIRA COMPENSADA RESINADA, E=17 MM</t>
    </r>
  </si>
  <si>
    <r>
      <rPr>
        <sz val="7"/>
        <rFont val="Arial"/>
      </rPr>
      <t>ALAHA-6817851</t>
    </r>
  </si>
  <si>
    <r>
      <rPr>
        <sz val="7"/>
        <rFont val="Arial"/>
      </rPr>
      <t>Fornecimento e assentamento de galeria de concreto pré-moldado 2 X 2 metros aberta (tampa removível)</t>
    </r>
  </si>
  <si>
    <r>
      <rPr>
        <sz val="7"/>
        <rFont val="Arial"/>
      </rPr>
      <t>5914336</t>
    </r>
  </si>
  <si>
    <r>
      <rPr>
        <sz val="7"/>
        <rFont val="Arial"/>
      </rPr>
      <t>TRANSPORTE</t>
    </r>
  </si>
  <si>
    <r>
      <rPr>
        <sz val="7"/>
        <rFont val="Arial"/>
      </rPr>
      <t>tkm</t>
    </r>
  </si>
  <si>
    <r>
      <rPr>
        <sz val="7"/>
        <rFont val="Arial"/>
      </rPr>
      <t>4805757</t>
    </r>
  </si>
  <si>
    <r>
      <rPr>
        <sz val="7"/>
        <rFont val="Arial"/>
      </rPr>
      <t>Escavação mecânica de vala em material de 1ª categoria</t>
    </r>
  </si>
  <si>
    <r>
      <rPr>
        <sz val="7"/>
        <rFont val="Arial"/>
      </rPr>
      <t>1106057</t>
    </r>
  </si>
  <si>
    <r>
      <rPr>
        <sz val="7"/>
        <rFont val="Arial"/>
      </rPr>
      <t>Concreto magro - confecção em betoneira e lançamento manual - areia e brita comerciais</t>
    </r>
  </si>
  <si>
    <r>
      <rPr>
        <sz val="7"/>
        <rFont val="Arial"/>
      </rPr>
      <t>0407820</t>
    </r>
  </si>
  <si>
    <r>
      <rPr>
        <sz val="7"/>
        <rFont val="Arial"/>
      </rPr>
      <t>Armação em aço CA-60 - fornecimento, preparo e colocação</t>
    </r>
  </si>
  <si>
    <r>
      <rPr>
        <sz val="7"/>
        <rFont val="Arial"/>
      </rPr>
      <t>60024</t>
    </r>
  </si>
  <si>
    <r>
      <rPr>
        <sz val="7"/>
        <rFont val="Arial"/>
      </rPr>
      <t>Transporte de materiais para DMT acima de 15 KM (Caminhão basculante)</t>
    </r>
  </si>
  <si>
    <r>
      <rPr>
        <sz val="7"/>
        <rFont val="Arial"/>
      </rPr>
      <t>DER-ES</t>
    </r>
  </si>
  <si>
    <r>
      <rPr>
        <sz val="7"/>
        <rFont val="Arial"/>
      </rPr>
      <t>4011549</t>
    </r>
  </si>
  <si>
    <r>
      <rPr>
        <sz val="7"/>
        <rFont val="Arial"/>
      </rPr>
      <t>Base ou sub-base de brita graduada executada com vibroacabadora - brita comercial</t>
    </r>
  </si>
  <si>
    <r>
      <rPr>
        <sz val="7"/>
        <rFont val="Arial"/>
      </rPr>
      <t>42045</t>
    </r>
  </si>
  <si>
    <r>
      <rPr>
        <sz val="7"/>
        <rFont val="Arial"/>
      </rPr>
      <t>Aquisição de solo de jazida comercial (saibreira)</t>
    </r>
  </si>
  <si>
    <r>
      <rPr>
        <sz val="7"/>
        <rFont val="Arial"/>
      </rPr>
      <t>97627</t>
    </r>
  </si>
  <si>
    <r>
      <rPr>
        <sz val="7"/>
        <rFont val="Arial"/>
      </rPr>
      <t>DEMOLIÇÃO DE PILARES E VIGAS EM CONCRETO ARMADO, DE FORMA MECANIZADA COM MARTELETE, SEM REAPROVEITAMENTO. AF_12/2017</t>
    </r>
  </si>
  <si>
    <r>
      <rPr>
        <sz val="7"/>
        <rFont val="Arial"/>
      </rPr>
      <t>S020350</t>
    </r>
  </si>
  <si>
    <r>
      <rPr>
        <sz val="7"/>
        <rFont val="Arial"/>
      </rPr>
      <t>Tapume Telha Metálica Ondulada 0,50mm Branca h=2,20m, incl. montagem estr. mad. 8"x8", c/adesivo "SEDURB" 60x60cm a cada 10m, incl. faixas pint. esmalte sint. cores azul c/ h=30cm e rosa c/ h=10cm (Reaproveitamento 2x)</t>
    </r>
  </si>
  <si>
    <r>
      <rPr>
        <sz val="7"/>
        <rFont val="Arial"/>
      </rPr>
      <t>5503041</t>
    </r>
  </si>
  <si>
    <r>
      <rPr>
        <sz val="7"/>
        <rFont val="Arial"/>
      </rPr>
      <t>Compactação de aterros a 100% do Proctor intermediário</t>
    </r>
  </si>
  <si>
    <r>
      <rPr>
        <sz val="7"/>
        <rFont val="Arial"/>
      </rPr>
      <t>41359</t>
    </r>
  </si>
  <si>
    <r>
      <rPr>
        <sz val="7"/>
        <rFont val="Arial"/>
      </rPr>
      <t>Tela de proteção de segurança de PVC cor laranja com suporte para sinalização de obras</t>
    </r>
  </si>
  <si>
    <r>
      <rPr>
        <sz val="7"/>
        <rFont val="Arial"/>
      </rPr>
      <t>M</t>
    </r>
  </si>
  <si>
    <r>
      <rPr>
        <sz val="7"/>
        <rFont val="Arial"/>
      </rPr>
      <t>CESAN-7060100030</t>
    </r>
  </si>
  <si>
    <r>
      <rPr>
        <sz val="7"/>
        <rFont val="Arial"/>
      </rPr>
      <t>REBAIXAMENTO DE LENCOL FREATICO C/ PONT FILTRANTES</t>
    </r>
  </si>
  <si>
    <r>
      <rPr>
        <sz val="7"/>
        <rFont val="Arial"/>
      </rPr>
      <t>MÊS</t>
    </r>
  </si>
  <si>
    <r>
      <rPr>
        <sz val="7"/>
        <rFont val="Arial"/>
      </rPr>
      <t>2003864</t>
    </r>
  </si>
  <si>
    <r>
      <rPr>
        <sz val="7"/>
        <rFont val="Arial"/>
      </rPr>
      <t>Esgotamento de água com bomba submersa</t>
    </r>
  </si>
  <si>
    <r>
      <rPr>
        <sz val="7"/>
        <rFont val="Arial"/>
      </rPr>
      <t>h</t>
    </r>
  </si>
  <si>
    <r>
      <rPr>
        <sz val="7"/>
        <rFont val="Arial"/>
      </rPr>
      <t>00009829</t>
    </r>
  </si>
  <si>
    <r>
      <rPr>
        <sz val="7"/>
        <rFont val="Arial"/>
      </rPr>
      <t>TUBO PVC DEFOFO, JEI, 1 MPA, DN 200 MM, PARA REDE DE AGUA (NBR 7665)</t>
    </r>
  </si>
  <si>
    <r>
      <rPr>
        <sz val="7"/>
        <rFont val="Arial"/>
      </rPr>
      <t>95995</t>
    </r>
  </si>
  <si>
    <r>
      <rPr>
        <sz val="7"/>
        <rFont val="Arial"/>
      </rPr>
      <t>EXECUÇÃO DE PAVIMENTO COM APLICAÇÃO DE CONCRETO ASFÁLTICO, CAMADA DE ROLAMENTO - EXCLUSIVE CARGA E TRANSPORTE. AF_11/2019</t>
    </r>
  </si>
  <si>
    <r>
      <rPr>
        <sz val="7"/>
        <rFont val="Arial"/>
      </rPr>
      <t>43069</t>
    </r>
  </si>
  <si>
    <r>
      <rPr>
        <sz val="7"/>
        <rFont val="Arial"/>
      </rPr>
      <t>Remoção de bueiros existentes, em Vias Urbanas</t>
    </r>
  </si>
  <si>
    <r>
      <rPr>
        <sz val="7"/>
        <rFont val="Arial"/>
      </rPr>
      <t>2003680</t>
    </r>
  </si>
  <si>
    <r>
      <rPr>
        <sz val="7"/>
        <rFont val="Arial"/>
      </rPr>
      <t>Poço de visita - PVI 02 - areia e brita comerciais</t>
    </r>
  </si>
  <si>
    <r>
      <rPr>
        <sz val="7"/>
        <rFont val="Arial"/>
      </rPr>
      <t>un</t>
    </r>
  </si>
  <si>
    <r>
      <rPr>
        <sz val="7"/>
        <rFont val="Arial"/>
      </rPr>
      <t>CP-5199-83627</t>
    </r>
  </si>
  <si>
    <r>
      <rPr>
        <sz val="7"/>
        <rFont val="Arial"/>
      </rPr>
      <t>TAMPAO FOFO ARTICULADO, CLASSE B125 CARGA MAX 12,5 T, REDONDO TAMPA 600 MM, REDE PLUVIAL/ESGOTO, P = CHAMINE CX AREIA / POCO VISITA ASSENTADO COM ARG CIM/AREIA 1:4, FORNECIMENTO E ASSENTAMENTO</t>
    </r>
  </si>
  <si>
    <r>
      <rPr>
        <sz val="7"/>
        <rFont val="Arial"/>
      </rPr>
      <t>40937</t>
    </r>
  </si>
  <si>
    <r>
      <rPr>
        <sz val="7"/>
        <rFont val="Arial"/>
      </rPr>
      <t>Sinalização vertical com chapa em esmalte sintético</t>
    </r>
  </si>
  <si>
    <r>
      <rPr>
        <sz val="7"/>
        <rFont val="Arial"/>
      </rPr>
      <t>S020713</t>
    </r>
  </si>
  <si>
    <r>
      <rPr>
        <sz val="7"/>
        <rFont val="Arial"/>
      </rPr>
      <t>Rede de luz, incl. padrão entrada de energia trifás., cabo de ligação até barracões, quadro de distrib., disj. e chave de força (quando necessário), cons. 20m entre padrão entrada e QDG, conf. projeto (1 utilização)</t>
    </r>
  </si>
  <si>
    <r>
      <rPr>
        <sz val="7"/>
        <rFont val="Arial"/>
      </rPr>
      <t>S020714</t>
    </r>
  </si>
  <si>
    <r>
      <rPr>
        <sz val="7"/>
        <rFont val="Arial"/>
      </rPr>
      <t>Rede de esgoto, contendo fossa e filtro, inclusive tubos e conexões de ligação entre caixas, considerando distância de 25m, conforme projeto (1 utilização)</t>
    </r>
  </si>
  <si>
    <r>
      <rPr>
        <sz val="7"/>
        <rFont val="Arial"/>
      </rPr>
      <t>S140904</t>
    </r>
  </si>
  <si>
    <r>
      <rPr>
        <sz val="7"/>
        <rFont val="Arial"/>
      </rPr>
      <t>Tubo PVC rígido para esgoto no diâmetro de 150mm incluindo escavação e aterro com areia</t>
    </r>
  </si>
  <si>
    <r>
      <rPr>
        <sz val="7"/>
        <rFont val="Arial"/>
      </rPr>
      <t>101196</t>
    </r>
  </si>
  <si>
    <r>
      <rPr>
        <sz val="7"/>
        <rFont val="Arial"/>
      </rPr>
      <t>Emulsão Asfáltica para Imprimação (EAI), fornecimento</t>
    </r>
  </si>
  <si>
    <r>
      <rPr>
        <sz val="7"/>
        <rFont val="Arial"/>
      </rPr>
      <t>t</t>
    </r>
  </si>
  <si>
    <r>
      <rPr>
        <sz val="7"/>
        <rFont val="Arial"/>
      </rPr>
      <t>S141410</t>
    </r>
  </si>
  <si>
    <r>
      <rPr>
        <sz val="7"/>
        <rFont val="Arial"/>
      </rPr>
      <t>Tubo de PVC rígido soldável marrom, diâm. 25mm (3/4"), inclusive conexões</t>
    </r>
  </si>
  <si>
    <r>
      <rPr>
        <sz val="7"/>
        <rFont val="Arial"/>
      </rPr>
      <t>I062535</t>
    </r>
  </si>
  <si>
    <r>
      <rPr>
        <sz val="7"/>
        <rFont val="Arial"/>
      </rPr>
      <t>S020344</t>
    </r>
  </si>
  <si>
    <r>
      <rPr>
        <sz val="7"/>
        <rFont val="Arial"/>
      </rPr>
      <t xml:space="preserve">Mobilização e desmobilização de conteiner locado </t>
    </r>
  </si>
  <si>
    <r>
      <rPr>
        <sz val="7"/>
        <rFont val="Arial"/>
      </rPr>
      <t>und</t>
    </r>
  </si>
  <si>
    <r>
      <rPr>
        <sz val="7"/>
        <rFont val="Arial"/>
      </rPr>
      <t>S030304</t>
    </r>
  </si>
  <si>
    <r>
      <rPr>
        <sz val="7"/>
        <rFont val="Arial"/>
      </rPr>
      <t>1600436</t>
    </r>
  </si>
  <si>
    <r>
      <rPr>
        <sz val="7"/>
        <rFont val="Arial"/>
      </rPr>
      <t>Demolição de concreto simples (PV)</t>
    </r>
  </si>
  <si>
    <r>
      <rPr>
        <sz val="7"/>
        <rFont val="Arial"/>
      </rPr>
      <t>40867</t>
    </r>
  </si>
  <si>
    <r>
      <rPr>
        <sz val="7"/>
        <rFont val="Arial"/>
      </rPr>
      <t>Demolição e remoção de pavimento asfáltico</t>
    </r>
  </si>
  <si>
    <r>
      <rPr>
        <sz val="7"/>
        <rFont val="Arial"/>
      </rPr>
      <t>00009825</t>
    </r>
  </si>
  <si>
    <r>
      <rPr>
        <sz val="7"/>
        <rFont val="Arial"/>
      </rPr>
      <t>TUBO PVC DEFOFO, JEI, 1 MPA, DN 100 MM, PARA REDE DE AGUA (NBR 7665)</t>
    </r>
  </si>
  <si>
    <r>
      <rPr>
        <sz val="7"/>
        <rFont val="Arial"/>
      </rPr>
      <t>S020355</t>
    </r>
  </si>
  <si>
    <r>
      <rPr>
        <sz val="7"/>
        <rFont val="Arial"/>
      </rPr>
      <t>Aluguel mensal container sanitário, incl porta, básc, 2 ptos luz, 1 pto aterram., 3vasos, 3lavatórios, calha mictório, 6 chuveiros (1 eletrico), torn.,registros, piso comp. Naval pintado, cert NR18 e laudo descontaminação</t>
    </r>
  </si>
  <si>
    <r>
      <rPr>
        <sz val="7"/>
        <rFont val="Arial"/>
      </rPr>
      <t>ms</t>
    </r>
  </si>
  <si>
    <r>
      <rPr>
        <sz val="7"/>
        <rFont val="Arial"/>
      </rPr>
      <t>S020352</t>
    </r>
  </si>
  <si>
    <r>
      <rPr>
        <sz val="7"/>
        <rFont val="Arial"/>
      </rPr>
      <t>Aluguel mensal container para escritório, dim. 6.00x2.40m, c/ banheiro (vaso+lavat+chuveiro e básc), incl. porta, 2 janelas, abert p/ ar cond., 2 pt iluminação, 2 tom. elét. e 1 tom.telef. Isolam.térmico(teto e paredes), piso em comp. Naval, cert. NR18, incl. laudo descontaminação.</t>
    </r>
  </si>
  <si>
    <r>
      <rPr>
        <sz val="7"/>
        <rFont val="Arial"/>
      </rPr>
      <t>S020353</t>
    </r>
  </si>
  <si>
    <r>
      <rPr>
        <sz val="7"/>
        <rFont val="Arial"/>
      </rPr>
      <t>Aluguel mensal container para refeitorio, incl. porta, 2 janelas, abert p/ ar cond., 2 pt iluminação, 2 tomadas elét. e 1 tomada telef. Isolamento térmico (paredes e teto), piso em comp. Naval pintado, cert. NR18, incl. laudo descontaminação.</t>
    </r>
  </si>
  <si>
    <r>
      <rPr>
        <sz val="7"/>
        <rFont val="Arial"/>
      </rPr>
      <t>S020305</t>
    </r>
  </si>
  <si>
    <r>
      <rPr>
        <sz val="7"/>
        <rFont val="Arial"/>
      </rPr>
      <t>m2</t>
    </r>
  </si>
  <si>
    <r>
      <rPr>
        <sz val="7"/>
        <rFont val="Arial"/>
      </rPr>
      <t>S020711</t>
    </r>
  </si>
  <si>
    <r>
      <rPr>
        <sz val="7"/>
        <rFont val="Arial"/>
      </rPr>
      <t>Reservatório de poliestileno de 1000 L, incl. suporte em madeira de 7x12cm e 8x7cm, elevado de 4m, conf. projeto (1 utilização)</t>
    </r>
  </si>
  <si>
    <r>
      <rPr>
        <sz val="7"/>
        <rFont val="Arial"/>
      </rPr>
      <t>0804015</t>
    </r>
  </si>
  <si>
    <r>
      <rPr>
        <sz val="7"/>
        <rFont val="Arial"/>
      </rPr>
      <t>S020356</t>
    </r>
  </si>
  <si>
    <r>
      <rPr>
        <sz val="7"/>
        <rFont val="Arial"/>
      </rPr>
      <t>Aluguel mensal container para almoxarifado, incl. porta, 2 janelas, 1 pt iluminação, Isolamento térmico (teto), piso em comp. Naval pintado, cert. NR18, incl. laudo descontaminação.</t>
    </r>
  </si>
  <si>
    <r>
      <rPr>
        <sz val="7"/>
        <rFont val="Arial"/>
      </rPr>
      <t>S020354</t>
    </r>
  </si>
  <si>
    <r>
      <rPr>
        <sz val="7"/>
        <rFont val="Arial"/>
      </rPr>
      <t>Aluguel mensal container para vestiário, incl. porta, venezianas de circulação, 1 pt iluminação, Isolamento térmico (teto), piso em comp. Naval pintado, cert. NR18, incl. laudo descontaminação.</t>
    </r>
  </si>
  <si>
    <r>
      <rPr>
        <sz val="7"/>
        <rFont val="Arial"/>
      </rPr>
      <t>SINAPI-95995-ADP</t>
    </r>
  </si>
  <si>
    <r>
      <rPr>
        <sz val="7"/>
        <rFont val="Arial"/>
      </rPr>
      <t>EXECUÇÃO DE PAVIMENTO COM APLICAÇÃO DE CONCRETO ASFÁLTICO, CAMADA DE ROLAMENTO - INCLUSIVE CARGA E TRANSPORTE. AF_11/2019</t>
    </r>
  </si>
  <si>
    <r>
      <rPr>
        <sz val="7"/>
        <rFont val="Arial"/>
      </rPr>
      <t>97128</t>
    </r>
  </si>
  <si>
    <r>
      <rPr>
        <sz val="7"/>
        <rFont val="Arial"/>
      </rPr>
      <t>ASSENTAMENTO DE TUBO DE PVC DEFOFO OU PRFV OU RPVC PARA REDE DE ÁGUA, DN 200 MM, JUNTA ELÁSTICA INTEGRADA, INSTALADO EM LOCAL COM NÍVEL ALTO DE INTERFERÊNCIAS (NÃO INCLUI FORNECIMENTO). AF_11/2017</t>
    </r>
  </si>
  <si>
    <r>
      <rPr>
        <sz val="7"/>
        <rFont val="Arial"/>
      </rPr>
      <t>S020712</t>
    </r>
  </si>
  <si>
    <r>
      <rPr>
        <sz val="7"/>
        <rFont val="Arial"/>
      </rPr>
      <t>Rede de água com padrão de entrada d'água diâm. 3/4", conf. espec. CESAN, incl. tubos e conexões para alimentação, distribuição, extravasor e limpeza, cons. o padrão a 25m, conf. projeto (1 utilização)</t>
    </r>
  </si>
  <si>
    <r>
      <rPr>
        <sz val="7"/>
        <rFont val="Arial"/>
      </rPr>
      <t>DERES-42047</t>
    </r>
  </si>
  <si>
    <r>
      <rPr>
        <sz val="7"/>
        <rFont val="Arial"/>
      </rPr>
      <t xml:space="preserve">Elementos de madeira para sinalização - cavaletes </t>
    </r>
  </si>
  <si>
    <r>
      <rPr>
        <sz val="7"/>
        <rFont val="Arial"/>
      </rPr>
      <t>S200576</t>
    </r>
  </si>
  <si>
    <r>
      <rPr>
        <sz val="7"/>
        <rFont val="Arial"/>
      </rPr>
      <t>Placa para inauguração de obra em alumínio polido e=4mm, dimensões 40 x 50 cm, gravação em baixo relevo, inclusive pintura e fixação</t>
    </r>
  </si>
  <si>
    <r>
      <rPr>
        <sz val="7"/>
        <rFont val="Arial"/>
      </rPr>
      <t>CP-0322-42047</t>
    </r>
  </si>
  <si>
    <r>
      <rPr>
        <sz val="7"/>
        <rFont val="Arial"/>
      </rPr>
      <t>97127</t>
    </r>
  </si>
  <si>
    <r>
      <rPr>
        <sz val="7"/>
        <rFont val="Arial"/>
      </rPr>
      <t>ASSENTAMENTO DE TUBO DE PVC DEFOFO OU PRFV OU RPVC PARA REDE DE ÁGUA, DN 100 MM, JUNTA ELÁSTICA INTEGRADA, INSTALADO EM LOCAL COM NÍVEL ALTO DE INTERFERÊNCIAS (NÃO INCLUI FORNECIMENTO). AF_11/2017</t>
    </r>
  </si>
  <si>
    <r>
      <rPr>
        <sz val="7"/>
        <rFont val="Arial"/>
      </rPr>
      <t>4011352</t>
    </r>
  </si>
  <si>
    <r>
      <rPr>
        <sz val="7"/>
        <rFont val="Arial"/>
      </rPr>
      <t>Imprimação com emulsão asfáltica</t>
    </r>
  </si>
  <si>
    <r>
      <rPr>
        <sz val="7"/>
        <rFont val="Arial"/>
      </rPr>
      <t>m²</t>
    </r>
  </si>
  <si>
    <r>
      <rPr>
        <sz val="7"/>
        <rFont val="Arial"/>
      </rPr>
      <t>I062533</t>
    </r>
  </si>
  <si>
    <r>
      <rPr>
        <b/>
        <sz val="8"/>
        <rFont val="Arial"/>
      </rPr>
      <t xml:space="preserve">
                </t>
    </r>
  </si>
  <si>
    <r>
      <rPr>
        <b/>
        <sz val="8"/>
        <rFont val="Arial"/>
      </rPr>
      <t>Valor total do Orçamento:</t>
    </r>
  </si>
  <si>
    <t>COMPOSIÇÃO BDI</t>
  </si>
  <si>
    <r>
      <rPr>
        <b/>
        <sz val="10"/>
        <color theme="1"/>
        <rFont val="Calibri"/>
      </rPr>
      <t>Cliente:</t>
    </r>
    <r>
      <rPr>
        <sz val="10"/>
        <color theme="1"/>
        <rFont val="Calibri"/>
      </rPr>
      <t xml:space="preserve"> Secretaria de Estado de Saneamento, Habitação e Desenvolvimento Urbano – SEDURB</t>
    </r>
  </si>
  <si>
    <t>.</t>
  </si>
  <si>
    <t>COMPOSIÇÃO DO BDI GERAL</t>
  </si>
  <si>
    <r>
      <t xml:space="preserve">BDI sobre o </t>
    </r>
    <r>
      <rPr>
        <b/>
        <u/>
        <sz val="10"/>
        <rFont val="Times New Roman"/>
      </rPr>
      <t>Custo Total Direto da Obra</t>
    </r>
    <r>
      <rPr>
        <b/>
        <sz val="10"/>
        <rFont val="Times New Roman"/>
      </rPr>
      <t xml:space="preserve"> ............................................................................................</t>
    </r>
  </si>
  <si>
    <t xml:space="preserve">1 - BDI conforme orientação SEDURB </t>
  </si>
  <si>
    <r>
      <t xml:space="preserve">BDI sobre o </t>
    </r>
    <r>
      <rPr>
        <b/>
        <u/>
        <sz val="10"/>
        <rFont val="Times New Roman"/>
      </rPr>
      <t>Custo Total Direto da Obra</t>
    </r>
    <r>
      <rPr>
        <b/>
        <sz val="10"/>
        <rFont val="Times New Roman"/>
      </rPr>
      <t xml:space="preserve"> ............................................................................................</t>
    </r>
  </si>
  <si>
    <r>
      <rPr>
        <b/>
        <sz val="7"/>
        <rFont val="Arial"/>
      </rPr>
      <t>ITEM</t>
    </r>
  </si>
  <si>
    <r>
      <rPr>
        <b/>
        <sz val="7"/>
        <rFont val="Arial"/>
      </rPr>
      <t>REF.</t>
    </r>
  </si>
  <si>
    <r>
      <rPr>
        <b/>
        <sz val="7"/>
        <rFont val="Arial"/>
      </rPr>
      <t>UNID.</t>
    </r>
  </si>
  <si>
    <r>
      <rPr>
        <b/>
        <sz val="7"/>
        <rFont val="Arial"/>
      </rPr>
      <t>QUANT.</t>
    </r>
  </si>
  <si>
    <r>
      <rPr>
        <b/>
        <sz val="7"/>
        <rFont val="Arial"/>
      </rPr>
      <t>CUSTO UNITÁRIO</t>
    </r>
  </si>
  <si>
    <r>
      <rPr>
        <b/>
        <sz val="7"/>
        <rFont val="Arial"/>
      </rPr>
      <t>BDI (%)</t>
    </r>
  </si>
  <si>
    <r>
      <rPr>
        <b/>
        <sz val="7"/>
        <rFont val="Arial"/>
      </rPr>
      <t>PREÇO DO SERVIÇO</t>
    </r>
  </si>
  <si>
    <r>
      <rPr>
        <b/>
        <sz val="7"/>
        <rFont val="Arial"/>
      </rPr>
      <t>1</t>
    </r>
  </si>
  <si>
    <r>
      <rPr>
        <b/>
        <sz val="7"/>
        <rFont val="Arial"/>
      </rPr>
      <t>ADMINISTRAÇÃO DA OBRA</t>
    </r>
  </si>
  <si>
    <r>
      <rPr>
        <b/>
        <sz val="7"/>
        <rFont val="Arial"/>
      </rPr>
      <t>1.1</t>
    </r>
  </si>
  <si>
    <r>
      <rPr>
        <b/>
        <sz val="7"/>
        <rFont val="Arial"/>
      </rPr>
      <t>Implantação do Canteiro de Obras</t>
    </r>
  </si>
  <si>
    <r>
      <rPr>
        <sz val="7"/>
        <rFont val="Arial"/>
      </rPr>
      <t>1.1.1</t>
    </r>
  </si>
  <si>
    <r>
      <rPr>
        <sz val="7"/>
        <rFont val="Arial"/>
      </rPr>
      <t>1.1.2</t>
    </r>
  </si>
  <si>
    <r>
      <rPr>
        <sz val="7"/>
        <rFont val="Arial"/>
      </rPr>
      <t>1.1.3</t>
    </r>
  </si>
  <si>
    <r>
      <rPr>
        <sz val="7"/>
        <rFont val="Arial"/>
      </rPr>
      <t>1.1.4</t>
    </r>
  </si>
  <si>
    <r>
      <rPr>
        <sz val="7"/>
        <rFont val="Arial"/>
      </rPr>
      <t>1.1.5</t>
    </r>
  </si>
  <si>
    <r>
      <rPr>
        <sz val="7"/>
        <rFont val="Arial"/>
      </rPr>
      <t>1.1.6</t>
    </r>
  </si>
  <si>
    <r>
      <rPr>
        <sz val="7"/>
        <rFont val="Arial"/>
      </rPr>
      <t>1.1.7</t>
    </r>
  </si>
  <si>
    <r>
      <rPr>
        <b/>
        <sz val="7"/>
        <rFont val="Arial"/>
      </rPr>
      <t>1.2</t>
    </r>
  </si>
  <si>
    <r>
      <rPr>
        <b/>
        <sz val="7"/>
        <rFont val="Arial"/>
      </rPr>
      <t>Canteiro de Obras</t>
    </r>
  </si>
  <si>
    <r>
      <rPr>
        <sz val="7"/>
        <rFont val="Arial"/>
      </rPr>
      <t>1.2.1</t>
    </r>
  </si>
  <si>
    <r>
      <rPr>
        <sz val="7"/>
        <rFont val="Arial"/>
      </rPr>
      <t>1.2.2</t>
    </r>
  </si>
  <si>
    <r>
      <rPr>
        <sz val="7"/>
        <rFont val="Arial"/>
      </rPr>
      <t>1.2.3</t>
    </r>
  </si>
  <si>
    <r>
      <rPr>
        <sz val="7"/>
        <rFont val="Arial"/>
      </rPr>
      <t>1.2.4</t>
    </r>
  </si>
  <si>
    <r>
      <rPr>
        <sz val="7"/>
        <rFont val="Arial"/>
      </rPr>
      <t>1.2.5</t>
    </r>
  </si>
  <si>
    <r>
      <rPr>
        <sz val="7"/>
        <rFont val="Arial"/>
      </rPr>
      <t>1.2.6</t>
    </r>
  </si>
  <si>
    <r>
      <rPr>
        <b/>
        <sz val="7"/>
        <rFont val="Arial"/>
      </rPr>
      <t>1.3</t>
    </r>
  </si>
  <si>
    <r>
      <rPr>
        <b/>
        <sz val="7"/>
        <rFont val="Arial"/>
      </rPr>
      <t>Administração Local</t>
    </r>
  </si>
  <si>
    <r>
      <rPr>
        <sz val="7"/>
        <rFont val="Arial"/>
      </rPr>
      <t>1.3.1</t>
    </r>
  </si>
  <si>
    <r>
      <rPr>
        <b/>
        <sz val="7"/>
        <rFont val="Arial"/>
      </rPr>
      <t>2</t>
    </r>
  </si>
  <si>
    <r>
      <rPr>
        <b/>
        <sz val="7"/>
        <rFont val="Arial"/>
      </rPr>
      <t>Galeria Jardim de Alah 02 - Rua Luiz Lameiro</t>
    </r>
  </si>
  <si>
    <r>
      <rPr>
        <b/>
        <sz val="7"/>
        <rFont val="Arial"/>
      </rPr>
      <t>2.1</t>
    </r>
  </si>
  <si>
    <r>
      <rPr>
        <b/>
        <sz val="7"/>
        <rFont val="Arial"/>
      </rPr>
      <t>TERRAPLANAGEM E PAVIMENTAÇÃO</t>
    </r>
  </si>
  <si>
    <r>
      <rPr>
        <sz val="7"/>
        <rFont val="Arial"/>
      </rPr>
      <t>2.1.1</t>
    </r>
  </si>
  <si>
    <r>
      <rPr>
        <sz val="7"/>
        <rFont val="Arial"/>
      </rPr>
      <t>2.1.2</t>
    </r>
  </si>
  <si>
    <r>
      <rPr>
        <sz val="7"/>
        <rFont val="Arial"/>
      </rPr>
      <t>2.1.3</t>
    </r>
  </si>
  <si>
    <r>
      <rPr>
        <sz val="7"/>
        <rFont val="Arial"/>
      </rPr>
      <t>2.1.4</t>
    </r>
  </si>
  <si>
    <r>
      <rPr>
        <sz val="7"/>
        <rFont val="Arial"/>
      </rPr>
      <t>2.1.5</t>
    </r>
  </si>
  <si>
    <r>
      <rPr>
        <sz val="7"/>
        <rFont val="Arial"/>
      </rPr>
      <t>2.1.6</t>
    </r>
  </si>
  <si>
    <r>
      <rPr>
        <sz val="7"/>
        <rFont val="Arial"/>
      </rPr>
      <t>2.1.7</t>
    </r>
  </si>
  <si>
    <r>
      <rPr>
        <sz val="7"/>
        <rFont val="Arial"/>
      </rPr>
      <t>Transporte de materiais para DMT acima de 15 KM (Caminhão basculante) - solo de jazida comercial (saibreira)</t>
    </r>
  </si>
  <si>
    <r>
      <rPr>
        <sz val="7"/>
        <rFont val="Arial"/>
      </rPr>
      <t>2.1.8</t>
    </r>
  </si>
  <si>
    <r>
      <rPr>
        <sz val="7"/>
        <rFont val="Arial"/>
      </rPr>
      <t>2.1.9</t>
    </r>
  </si>
  <si>
    <r>
      <rPr>
        <sz val="7"/>
        <rFont val="Arial"/>
      </rPr>
      <t>2.1.10</t>
    </r>
  </si>
  <si>
    <r>
      <rPr>
        <sz val="7"/>
        <rFont val="Arial"/>
      </rPr>
      <t>2.1.11</t>
    </r>
  </si>
  <si>
    <r>
      <rPr>
        <sz val="7"/>
        <rFont val="Arial"/>
      </rPr>
      <t>2.1.12</t>
    </r>
  </si>
  <si>
    <r>
      <rPr>
        <b/>
        <sz val="7"/>
        <rFont val="Arial"/>
      </rPr>
      <t>2.2</t>
    </r>
  </si>
  <si>
    <r>
      <rPr>
        <b/>
        <sz val="7"/>
        <rFont val="Arial"/>
      </rPr>
      <t>DRENAGEM PLUVIAL</t>
    </r>
  </si>
  <si>
    <r>
      <rPr>
        <sz val="7"/>
        <rFont val="Arial"/>
      </rPr>
      <t>2.2.1</t>
    </r>
  </si>
  <si>
    <r>
      <rPr>
        <b/>
        <sz val="7"/>
        <rFont val="Arial"/>
      </rPr>
      <t>2.3</t>
    </r>
  </si>
  <si>
    <r>
      <rPr>
        <b/>
        <sz val="7"/>
        <rFont val="Arial"/>
      </rPr>
      <t>OBRAS COMPLEMENTARES</t>
    </r>
  </si>
  <si>
    <r>
      <rPr>
        <sz val="7"/>
        <rFont val="Arial"/>
      </rPr>
      <t>2.3.1</t>
    </r>
  </si>
  <si>
    <r>
      <rPr>
        <sz val="7"/>
        <rFont val="Arial"/>
      </rPr>
      <t>2.3.2</t>
    </r>
  </si>
  <si>
    <r>
      <rPr>
        <sz val="7"/>
        <rFont val="Arial"/>
      </rPr>
      <t>2.3.3</t>
    </r>
  </si>
  <si>
    <r>
      <rPr>
        <b/>
        <sz val="7"/>
        <rFont val="Arial"/>
      </rPr>
      <t>2.4</t>
    </r>
  </si>
  <si>
    <r>
      <rPr>
        <b/>
        <sz val="7"/>
        <rFont val="Arial"/>
      </rPr>
      <t>SINALIZACAO DE OBRAS</t>
    </r>
  </si>
  <si>
    <r>
      <rPr>
        <sz val="7"/>
        <rFont val="Arial"/>
      </rPr>
      <t>2.4.1</t>
    </r>
  </si>
  <si>
    <r>
      <rPr>
        <sz val="7"/>
        <rFont val="Arial"/>
      </rPr>
      <t>2.4.2</t>
    </r>
  </si>
  <si>
    <r>
      <rPr>
        <sz val="7"/>
        <rFont val="Arial"/>
      </rPr>
      <t>2.4.3</t>
    </r>
  </si>
  <si>
    <r>
      <rPr>
        <b/>
        <sz val="7"/>
        <rFont val="Arial"/>
      </rPr>
      <t>2.5</t>
    </r>
  </si>
  <si>
    <r>
      <rPr>
        <b/>
        <sz val="7"/>
        <rFont val="Arial"/>
      </rPr>
      <t>ESTRUTURA</t>
    </r>
  </si>
  <si>
    <r>
      <rPr>
        <sz val="7"/>
        <rFont val="Arial"/>
      </rPr>
      <t>2.5.1</t>
    </r>
  </si>
  <si>
    <r>
      <rPr>
        <sz val="7"/>
        <rFont val="Arial"/>
      </rPr>
      <t>2.5.2</t>
    </r>
  </si>
  <si>
    <r>
      <rPr>
        <sz val="7"/>
        <rFont val="Arial"/>
      </rPr>
      <t>2.5.3</t>
    </r>
  </si>
  <si>
    <r>
      <rPr>
        <sz val="7"/>
        <rFont val="Arial"/>
      </rPr>
      <t>2.5.4</t>
    </r>
  </si>
  <si>
    <r>
      <rPr>
        <sz val="7"/>
        <rFont val="Arial"/>
      </rPr>
      <t>2.5.5</t>
    </r>
  </si>
  <si>
    <r>
      <rPr>
        <sz val="7"/>
        <rFont val="Arial"/>
      </rPr>
      <t>2.5.6</t>
    </r>
  </si>
  <si>
    <r>
      <rPr>
        <sz val="7"/>
        <rFont val="Arial"/>
      </rPr>
      <t>2.5.7</t>
    </r>
  </si>
  <si>
    <r>
      <rPr>
        <sz val="7"/>
        <rFont val="Arial"/>
      </rPr>
      <t>2.5.8</t>
    </r>
  </si>
  <si>
    <r>
      <rPr>
        <sz val="7"/>
        <rFont val="Arial"/>
      </rPr>
      <t>2.5.9</t>
    </r>
  </si>
  <si>
    <r>
      <rPr>
        <sz val="7"/>
        <rFont val="Arial"/>
      </rPr>
      <t>2.5.10</t>
    </r>
  </si>
  <si>
    <r>
      <rPr>
        <sz val="7"/>
        <rFont val="Arial"/>
      </rPr>
      <t>2.5.11</t>
    </r>
  </si>
  <si>
    <r>
      <rPr>
        <sz val="7"/>
        <rFont val="Arial"/>
      </rPr>
      <t>2.5.12</t>
    </r>
  </si>
  <si>
    <r>
      <rPr>
        <sz val="7"/>
        <rFont val="Arial"/>
      </rPr>
      <t>2.5.13</t>
    </r>
  </si>
  <si>
    <r>
      <rPr>
        <b/>
        <sz val="7"/>
        <rFont val="Arial"/>
      </rPr>
      <t>3</t>
    </r>
  </si>
  <si>
    <r>
      <rPr>
        <b/>
        <sz val="7"/>
        <rFont val="Arial"/>
      </rPr>
      <t>Galeria Jardim de Alah 03 - Ruas Getúlio Bonelly, Rua Dezesseis e Rua Moacir Ribeiro</t>
    </r>
  </si>
  <si>
    <r>
      <rPr>
        <b/>
        <sz val="7"/>
        <rFont val="Arial"/>
      </rPr>
      <t>3.1</t>
    </r>
  </si>
  <si>
    <r>
      <rPr>
        <sz val="7"/>
        <rFont val="Arial"/>
      </rPr>
      <t>3.1.1</t>
    </r>
  </si>
  <si>
    <r>
      <rPr>
        <sz val="7"/>
        <rFont val="Arial"/>
      </rPr>
      <t>3.1.2</t>
    </r>
  </si>
  <si>
    <r>
      <rPr>
        <sz val="7"/>
        <rFont val="Arial"/>
      </rPr>
      <t xml:space="preserve">Transporte com caminhão basculante de 12m³ - rodovia pavimentada </t>
    </r>
  </si>
  <si>
    <r>
      <rPr>
        <sz val="7"/>
        <rFont val="Arial"/>
      </rPr>
      <t>3.1.3</t>
    </r>
  </si>
  <si>
    <r>
      <rPr>
        <sz val="7"/>
        <rFont val="Arial"/>
      </rPr>
      <t>3.1.4</t>
    </r>
  </si>
  <si>
    <r>
      <rPr>
        <sz val="7"/>
        <rFont val="Arial"/>
      </rPr>
      <t>3.1.5</t>
    </r>
  </si>
  <si>
    <r>
      <rPr>
        <sz val="7"/>
        <rFont val="Arial"/>
      </rPr>
      <t>3.1.6</t>
    </r>
  </si>
  <si>
    <r>
      <rPr>
        <sz val="7"/>
        <rFont val="Arial"/>
      </rPr>
      <t>3.1.7</t>
    </r>
  </si>
  <si>
    <r>
      <rPr>
        <sz val="7"/>
        <rFont val="Arial"/>
      </rPr>
      <t>3.1.8</t>
    </r>
  </si>
  <si>
    <r>
      <rPr>
        <sz val="7"/>
        <rFont val="Arial"/>
      </rPr>
      <t>3.1.9</t>
    </r>
  </si>
  <si>
    <r>
      <rPr>
        <sz val="7"/>
        <rFont val="Arial"/>
      </rPr>
      <t>3.1.10</t>
    </r>
  </si>
  <si>
    <r>
      <rPr>
        <sz val="7"/>
        <rFont val="Arial"/>
      </rPr>
      <t>3.1.11</t>
    </r>
  </si>
  <si>
    <r>
      <rPr>
        <sz val="7"/>
        <rFont val="Arial"/>
      </rPr>
      <t>3.1.12</t>
    </r>
  </si>
  <si>
    <r>
      <rPr>
        <b/>
        <sz val="7"/>
        <rFont val="Arial"/>
      </rPr>
      <t>3.2</t>
    </r>
  </si>
  <si>
    <r>
      <rPr>
        <sz val="7"/>
        <rFont val="Arial"/>
      </rPr>
      <t>3.2.1</t>
    </r>
  </si>
  <si>
    <r>
      <rPr>
        <sz val="7"/>
        <rFont val="Arial"/>
      </rPr>
      <t>3.2.2</t>
    </r>
  </si>
  <si>
    <r>
      <rPr>
        <sz val="7"/>
        <rFont val="Arial"/>
      </rPr>
      <t>3.2.3</t>
    </r>
  </si>
  <si>
    <r>
      <rPr>
        <sz val="7"/>
        <rFont val="Arial"/>
      </rPr>
      <t>3.2.4</t>
    </r>
  </si>
  <si>
    <r>
      <rPr>
        <sz val="7"/>
        <rFont val="Arial"/>
      </rPr>
      <t>3.2.5</t>
    </r>
  </si>
  <si>
    <r>
      <rPr>
        <sz val="7"/>
        <rFont val="Arial"/>
      </rPr>
      <t>3.2.6</t>
    </r>
  </si>
  <si>
    <r>
      <rPr>
        <sz val="7"/>
        <rFont val="Arial"/>
      </rPr>
      <t>3.2.7</t>
    </r>
  </si>
  <si>
    <r>
      <rPr>
        <b/>
        <sz val="7"/>
        <rFont val="Arial"/>
      </rPr>
      <t>3.3</t>
    </r>
  </si>
  <si>
    <r>
      <rPr>
        <b/>
        <sz val="7"/>
        <rFont val="Arial"/>
      </rPr>
      <t>MANUTENÇÃO REDE ESGOTO</t>
    </r>
  </si>
  <si>
    <r>
      <rPr>
        <sz val="7"/>
        <rFont val="Arial"/>
      </rPr>
      <t>3.3.1</t>
    </r>
  </si>
  <si>
    <r>
      <rPr>
        <sz val="7"/>
        <rFont val="Arial"/>
      </rPr>
      <t>3.3.2</t>
    </r>
  </si>
  <si>
    <r>
      <rPr>
        <sz val="7"/>
        <rFont val="Arial"/>
      </rPr>
      <t>3.3.3</t>
    </r>
  </si>
  <si>
    <r>
      <rPr>
        <sz val="7"/>
        <rFont val="Arial"/>
      </rPr>
      <t>3.3.4</t>
    </r>
  </si>
  <si>
    <r>
      <rPr>
        <sz val="7"/>
        <rFont val="Arial"/>
      </rPr>
      <t>3.3.5</t>
    </r>
  </si>
  <si>
    <r>
      <rPr>
        <sz val="7"/>
        <rFont val="Arial"/>
      </rPr>
      <t>3.3.6</t>
    </r>
  </si>
  <si>
    <r>
      <rPr>
        <b/>
        <sz val="7"/>
        <rFont val="Arial"/>
      </rPr>
      <t>3.4</t>
    </r>
  </si>
  <si>
    <r>
      <rPr>
        <sz val="7"/>
        <rFont val="Arial"/>
      </rPr>
      <t>3.4.1</t>
    </r>
  </si>
  <si>
    <r>
      <rPr>
        <sz val="7"/>
        <rFont val="Arial"/>
      </rPr>
      <t>3.4.2</t>
    </r>
  </si>
  <si>
    <r>
      <rPr>
        <sz val="7"/>
        <rFont val="Arial"/>
      </rPr>
      <t>3.4.3</t>
    </r>
  </si>
  <si>
    <r>
      <rPr>
        <sz val="7"/>
        <rFont val="Arial"/>
      </rPr>
      <t>3.4.4</t>
    </r>
  </si>
  <si>
    <r>
      <rPr>
        <sz val="7"/>
        <rFont val="Arial"/>
      </rPr>
      <t>3.4.5</t>
    </r>
  </si>
  <si>
    <r>
      <rPr>
        <b/>
        <sz val="7"/>
        <rFont val="Arial"/>
      </rPr>
      <t>3.5</t>
    </r>
  </si>
  <si>
    <r>
      <rPr>
        <sz val="7"/>
        <rFont val="Arial"/>
      </rPr>
      <t>3.5.1</t>
    </r>
  </si>
  <si>
    <r>
      <rPr>
        <sz val="7"/>
        <rFont val="Arial"/>
      </rPr>
      <t>3.5.2</t>
    </r>
  </si>
  <si>
    <r>
      <rPr>
        <sz val="7"/>
        <rFont val="Arial"/>
      </rPr>
      <t>3.5.3</t>
    </r>
  </si>
  <si>
    <r>
      <rPr>
        <b/>
        <sz val="7"/>
        <rFont val="Arial"/>
      </rPr>
      <t>3.6</t>
    </r>
  </si>
  <si>
    <r>
      <rPr>
        <sz val="7"/>
        <rFont val="Arial"/>
      </rPr>
      <t>3.6.1</t>
    </r>
  </si>
  <si>
    <r>
      <rPr>
        <sz val="7"/>
        <rFont val="Arial"/>
      </rPr>
      <t>3.6.2</t>
    </r>
  </si>
  <si>
    <r>
      <rPr>
        <sz val="7"/>
        <rFont val="Arial"/>
      </rPr>
      <t>3.6.3</t>
    </r>
  </si>
  <si>
    <r>
      <rPr>
        <sz val="7"/>
        <rFont val="Arial"/>
      </rPr>
      <t>3.6.4</t>
    </r>
  </si>
  <si>
    <r>
      <rPr>
        <sz val="7"/>
        <rFont val="Arial"/>
      </rPr>
      <t>3.6.5</t>
    </r>
  </si>
  <si>
    <r>
      <rPr>
        <sz val="7"/>
        <rFont val="Arial"/>
      </rPr>
      <t>3.6.6</t>
    </r>
  </si>
  <si>
    <r>
      <rPr>
        <sz val="7"/>
        <rFont val="Arial"/>
      </rPr>
      <t>3.6.7</t>
    </r>
  </si>
  <si>
    <r>
      <rPr>
        <sz val="7"/>
        <rFont val="Arial"/>
      </rPr>
      <t>3.6.8</t>
    </r>
  </si>
  <si>
    <r>
      <rPr>
        <sz val="7"/>
        <rFont val="Arial"/>
      </rPr>
      <t>3.6.9</t>
    </r>
  </si>
  <si>
    <r>
      <rPr>
        <sz val="7"/>
        <rFont val="Arial"/>
      </rPr>
      <t>3.6.10</t>
    </r>
  </si>
  <si>
    <r>
      <rPr>
        <sz val="7"/>
        <rFont val="Arial"/>
      </rPr>
      <t>3.6.11</t>
    </r>
  </si>
  <si>
    <r>
      <rPr>
        <sz val="7"/>
        <rFont val="Arial"/>
      </rPr>
      <t>3.6.12</t>
    </r>
  </si>
  <si>
    <r>
      <rPr>
        <sz val="7"/>
        <rFont val="Arial"/>
      </rPr>
      <t>3.6.13</t>
    </r>
  </si>
  <si>
    <r>
      <rPr>
        <b/>
        <sz val="6"/>
        <rFont val="Arial"/>
      </rPr>
      <t>VALOR TOTAL:</t>
    </r>
  </si>
  <si>
    <r>
      <rPr>
        <b/>
        <sz val="8"/>
        <rFont val="Arial"/>
      </rPr>
      <t>S020712 - Rede de água com padrão de entrada d'água diâm. 3/4", conf. espec. CESAN, incl. tubos e conexões para alimentação, distribuição, extravasor e limpeza, cons. o padrão a 25m, conf. projeto (1 utilização) (m)</t>
    </r>
  </si>
  <si>
    <r>
      <rPr>
        <b/>
        <sz val="6"/>
        <rFont val="Arial"/>
      </rPr>
      <t>UNID</t>
    </r>
  </si>
  <si>
    <r>
      <rPr>
        <b/>
        <sz val="6"/>
        <rFont val="Arial"/>
      </rPr>
      <t>CONSUMO</t>
    </r>
  </si>
  <si>
    <r>
      <rPr>
        <sz val="7"/>
        <rFont val="Arial"/>
      </rPr>
      <t>I010118</t>
    </r>
  </si>
  <si>
    <r>
      <rPr>
        <sz val="7"/>
        <rFont val="Arial"/>
      </rPr>
      <t>H</t>
    </r>
  </si>
  <si>
    <r>
      <rPr>
        <sz val="7"/>
        <rFont val="Arial"/>
      </rPr>
      <t>I010146</t>
    </r>
  </si>
  <si>
    <r>
      <rPr>
        <b/>
        <sz val="7"/>
        <rFont val="Arial"/>
      </rPr>
      <t>Custo Horário da Execução:</t>
    </r>
  </si>
  <si>
    <r>
      <rPr>
        <b/>
        <sz val="7"/>
        <rFont val="Arial"/>
      </rPr>
      <t>Produção da Equipe:</t>
    </r>
  </si>
  <si>
    <r>
      <rPr>
        <b/>
        <sz val="7"/>
        <rFont val="Arial"/>
      </rPr>
      <t>Custo Unitário da Execução:</t>
    </r>
  </si>
  <si>
    <r>
      <rPr>
        <b/>
        <sz val="6"/>
        <rFont val="Arial"/>
      </rPr>
      <t>CUSTO UNITÁRIO</t>
    </r>
  </si>
  <si>
    <r>
      <rPr>
        <sz val="7"/>
        <rFont val="Arial"/>
      </rPr>
      <t>I062102</t>
    </r>
  </si>
  <si>
    <r>
      <rPr>
        <sz val="7"/>
        <rFont val="Arial"/>
      </rPr>
      <t>ADAPTADOR PVC SOLD.FLANGES LIVRES P/CX.AGUA 25MM</t>
    </r>
  </si>
  <si>
    <r>
      <rPr>
        <sz val="7"/>
        <rFont val="Arial"/>
      </rPr>
      <t>I062103</t>
    </r>
  </si>
  <si>
    <r>
      <rPr>
        <sz val="7"/>
        <rFont val="Arial"/>
      </rPr>
      <t>ADAPTADOR PVC SOLD.FLANGES LIVRES P/CX.AGUA 32MM</t>
    </r>
  </si>
  <si>
    <r>
      <rPr>
        <sz val="7"/>
        <rFont val="Arial"/>
      </rPr>
      <t>I062112</t>
    </r>
  </si>
  <si>
    <r>
      <rPr>
        <sz val="7"/>
        <rFont val="Arial"/>
      </rPr>
      <t>ADAPTADOR PVC SOLDAVEL PARA REGISTRO 32MM X 1"</t>
    </r>
  </si>
  <si>
    <r>
      <rPr>
        <sz val="7"/>
        <rFont val="Arial"/>
      </rPr>
      <t>I069513</t>
    </r>
  </si>
  <si>
    <r>
      <rPr>
        <sz val="7"/>
        <rFont val="Arial"/>
      </rPr>
      <t>ADESIVO PARA TUBO DE PVC RIGIDO</t>
    </r>
  </si>
  <si>
    <r>
      <rPr>
        <sz val="7"/>
        <rFont val="Arial"/>
      </rPr>
      <t>KG</t>
    </r>
  </si>
  <si>
    <r>
      <rPr>
        <sz val="7"/>
        <rFont val="Arial"/>
      </rPr>
      <t>I069545</t>
    </r>
  </si>
  <si>
    <r>
      <rPr>
        <sz val="7"/>
        <rFont val="Arial"/>
      </rPr>
      <t>CAVALETE PARA PADRAO DE ENTRADA D=3/4"</t>
    </r>
  </si>
  <si>
    <r>
      <rPr>
        <sz val="7"/>
        <rFont val="Arial"/>
      </rPr>
      <t>I069512</t>
    </r>
  </si>
  <si>
    <r>
      <rPr>
        <sz val="7"/>
        <rFont val="Arial"/>
      </rPr>
      <t>FITA DE VEDACAO 18MM X 50M</t>
    </r>
  </si>
  <si>
    <r>
      <rPr>
        <sz val="7"/>
        <rFont val="Arial"/>
      </rPr>
      <t>I062511</t>
    </r>
  </si>
  <si>
    <r>
      <rPr>
        <sz val="7"/>
        <rFont val="Arial"/>
      </rPr>
      <t>JOELHO 90 DE PVC SOLDAVEL DE 25MM</t>
    </r>
  </si>
  <si>
    <r>
      <rPr>
        <sz val="7"/>
        <rFont val="Arial"/>
      </rPr>
      <t>I062512</t>
    </r>
  </si>
  <si>
    <r>
      <rPr>
        <sz val="7"/>
        <rFont val="Arial"/>
      </rPr>
      <t>JOELHO 90 DE PVC SOLDAVEL DE 32MM</t>
    </r>
  </si>
  <si>
    <r>
      <rPr>
        <sz val="7"/>
        <rFont val="Arial"/>
      </rPr>
      <t>I062570</t>
    </r>
  </si>
  <si>
    <r>
      <rPr>
        <sz val="7"/>
        <rFont val="Arial"/>
      </rPr>
      <t>LUVA DE PVC SOLDAVEL DE 25MM</t>
    </r>
  </si>
  <si>
    <r>
      <rPr>
        <sz val="7"/>
        <rFont val="Arial"/>
      </rPr>
      <t>I063503</t>
    </r>
  </si>
  <si>
    <r>
      <rPr>
        <sz val="7"/>
        <rFont val="Arial"/>
      </rPr>
      <t>REGISTRO DE GAVETA BRUTO 25MM - 1"</t>
    </r>
  </si>
  <si>
    <r>
      <rPr>
        <sz val="7"/>
        <rFont val="Arial"/>
      </rPr>
      <t>I069514</t>
    </r>
  </si>
  <si>
    <r>
      <rPr>
        <sz val="7"/>
        <rFont val="Arial"/>
      </rPr>
      <t>SOLUCAO LIMPADORA PARA PVC RIGIDO</t>
    </r>
  </si>
  <si>
    <r>
      <rPr>
        <sz val="7"/>
        <rFont val="Arial"/>
      </rPr>
      <t>L</t>
    </r>
  </si>
  <si>
    <r>
      <rPr>
        <sz val="7"/>
        <rFont val="Arial"/>
      </rPr>
      <t>I062521</t>
    </r>
  </si>
  <si>
    <r>
      <rPr>
        <sz val="7"/>
        <rFont val="Arial"/>
      </rPr>
      <t>TE DE PVC SOLDAVEL DE 32MM</t>
    </r>
  </si>
  <si>
    <r>
      <rPr>
        <sz val="7"/>
        <rFont val="Arial"/>
      </rPr>
      <t>I069515</t>
    </r>
  </si>
  <si>
    <r>
      <rPr>
        <sz val="7"/>
        <rFont val="Arial"/>
      </rPr>
      <t>TORNEIRA DE BOIA EM LATAO(BOIA PLAST)DN 20MM (3/4)</t>
    </r>
  </si>
  <si>
    <r>
      <rPr>
        <sz val="7"/>
        <rFont val="Arial"/>
      </rPr>
      <t>I066009</t>
    </r>
  </si>
  <si>
    <r>
      <rPr>
        <sz val="7"/>
        <rFont val="Arial"/>
      </rPr>
      <t>TORNEIRA DE PRESSAO CROMADA DE USO GERAL 1/2'</t>
    </r>
  </si>
  <si>
    <r>
      <rPr>
        <sz val="7"/>
        <rFont val="Arial"/>
      </rPr>
      <t>I062502</t>
    </r>
  </si>
  <si>
    <r>
      <rPr>
        <sz val="7"/>
        <rFont val="Arial"/>
      </rPr>
      <t>I062503</t>
    </r>
  </si>
  <si>
    <r>
      <rPr>
        <b/>
        <sz val="7"/>
        <rFont val="Arial"/>
      </rPr>
      <t>Custo Direto Total:</t>
    </r>
  </si>
  <si>
    <r>
      <rPr>
        <b/>
        <sz val="7"/>
        <rFont val="Arial"/>
      </rPr>
      <t>VALOR:</t>
    </r>
  </si>
  <si>
    <r>
      <rPr>
        <b/>
        <sz val="7"/>
        <rFont val="Arial"/>
      </rPr>
      <t>VALOR BDI (21.68%):</t>
    </r>
  </si>
  <si>
    <r>
      <rPr>
        <b/>
        <sz val="7"/>
        <rFont val="Arial"/>
      </rPr>
      <t>VALOR COM BDI:</t>
    </r>
  </si>
  <si>
    <r>
      <rPr>
        <b/>
        <sz val="8"/>
        <rFont val="Arial"/>
      </rPr>
      <t>S020714 - Rede de esgoto, contendo fossa e filtro, inclusive tubos e conexões de ligação entre caixas, considerando distância de 25m, conforme projeto (1 utilização) (m)</t>
    </r>
  </si>
  <si>
    <r>
      <rPr>
        <b/>
        <sz val="6"/>
        <rFont val="Arial"/>
      </rPr>
      <t>QUANT</t>
    </r>
  </si>
  <si>
    <r>
      <rPr>
        <b/>
        <sz val="6"/>
        <rFont val="Arial"/>
      </rPr>
      <t>PROD</t>
    </r>
  </si>
  <si>
    <r>
      <rPr>
        <b/>
        <sz val="6"/>
        <rFont val="Arial"/>
      </rPr>
      <t>IMPR</t>
    </r>
  </si>
  <si>
    <r>
      <rPr>
        <sz val="7"/>
        <rFont val="Arial"/>
      </rPr>
      <t>I080125</t>
    </r>
  </si>
  <si>
    <r>
      <rPr>
        <sz val="7"/>
        <rFont val="Arial"/>
      </rPr>
      <t>BETONEIRA 320 L (E301)</t>
    </r>
  </si>
  <si>
    <r>
      <rPr>
        <sz val="7"/>
        <rFont val="Arial"/>
      </rPr>
      <t>I086030</t>
    </r>
  </si>
  <si>
    <r>
      <rPr>
        <sz val="7"/>
        <rFont val="Arial"/>
      </rPr>
      <t>CARREG. DE PNEUS CASE W-20 1,33M3 (1.0) (E016)</t>
    </r>
  </si>
  <si>
    <r>
      <rPr>
        <b/>
        <sz val="6"/>
        <rFont val="Arial"/>
      </rPr>
      <t>TOTAL EQUIPAMENTOS:</t>
    </r>
  </si>
  <si>
    <r>
      <rPr>
        <sz val="7"/>
        <rFont val="Arial"/>
      </rPr>
      <t>I010121</t>
    </r>
  </si>
  <si>
    <r>
      <rPr>
        <sz val="7"/>
        <rFont val="Arial"/>
      </rPr>
      <t>I010111</t>
    </r>
  </si>
  <si>
    <r>
      <rPr>
        <sz val="7"/>
        <rFont val="Arial"/>
      </rPr>
      <t>I010139</t>
    </r>
  </si>
  <si>
    <r>
      <rPr>
        <sz val="7"/>
        <rFont val="Arial"/>
      </rPr>
      <t>I021517</t>
    </r>
  </si>
  <si>
    <r>
      <rPr>
        <sz val="7"/>
        <rFont val="Arial"/>
      </rPr>
      <t>ACO CA-50 DE 8.0MM</t>
    </r>
  </si>
  <si>
    <r>
      <rPr>
        <sz val="7"/>
        <rFont val="Arial"/>
      </rPr>
      <t>I062674</t>
    </r>
  </si>
  <si>
    <r>
      <rPr>
        <sz val="7"/>
        <rFont val="Arial"/>
      </rPr>
      <t>ANEL DE BORRACHA P/TUBO PVC 150MM (6")</t>
    </r>
  </si>
  <si>
    <r>
      <rPr>
        <sz val="7"/>
        <rFont val="Arial"/>
      </rPr>
      <t>I027010</t>
    </r>
  </si>
  <si>
    <r>
      <rPr>
        <sz val="7"/>
        <rFont val="Arial"/>
      </rPr>
      <t>ARAME RECOZIDO N.18 BWG</t>
    </r>
  </si>
  <si>
    <r>
      <rPr>
        <sz val="7"/>
        <rFont val="Arial"/>
      </rPr>
      <t>I020503</t>
    </r>
  </si>
  <si>
    <r>
      <rPr>
        <sz val="7"/>
        <rFont val="Arial"/>
      </rPr>
      <t>AREIA LAVADA MEDIA</t>
    </r>
  </si>
  <si>
    <r>
      <rPr>
        <sz val="7"/>
        <rFont val="Arial"/>
      </rPr>
      <t>I020580</t>
    </r>
  </si>
  <si>
    <r>
      <rPr>
        <sz val="7"/>
        <rFont val="Arial"/>
      </rPr>
      <t>AREIA PARA ATERRO</t>
    </r>
  </si>
  <si>
    <r>
      <rPr>
        <sz val="7"/>
        <rFont val="Arial"/>
      </rPr>
      <t>I020517</t>
    </r>
  </si>
  <si>
    <r>
      <rPr>
        <sz val="7"/>
        <rFont val="Arial"/>
      </rPr>
      <t>BRITA 1</t>
    </r>
  </si>
  <si>
    <r>
      <rPr>
        <sz val="7"/>
        <rFont val="Arial"/>
      </rPr>
      <t>I020518</t>
    </r>
  </si>
  <si>
    <r>
      <rPr>
        <sz val="7"/>
        <rFont val="Arial"/>
      </rPr>
      <t>BRITA 2</t>
    </r>
  </si>
  <si>
    <r>
      <rPr>
        <sz val="7"/>
        <rFont val="Arial"/>
      </rPr>
      <t>I020519</t>
    </r>
  </si>
  <si>
    <r>
      <rPr>
        <sz val="7"/>
        <rFont val="Arial"/>
      </rPr>
      <t>BRITA 3</t>
    </r>
  </si>
  <si>
    <r>
      <rPr>
        <sz val="7"/>
        <rFont val="Arial"/>
      </rPr>
      <t>I020505</t>
    </r>
  </si>
  <si>
    <r>
      <rPr>
        <sz val="7"/>
        <rFont val="Arial"/>
      </rPr>
      <t>CAL HIDRATADO P/ ARGAMASSA CH III</t>
    </r>
  </si>
  <si>
    <r>
      <rPr>
        <sz val="7"/>
        <rFont val="Arial"/>
      </rPr>
      <t>I020508</t>
    </r>
  </si>
  <si>
    <r>
      <rPr>
        <sz val="7"/>
        <rFont val="Arial"/>
      </rPr>
      <t>CIMENTO PORTLAND CP III - 40</t>
    </r>
  </si>
  <si>
    <r>
      <rPr>
        <sz val="7"/>
        <rFont val="Arial"/>
      </rPr>
      <t>I028008</t>
    </r>
  </si>
  <si>
    <r>
      <rPr>
        <sz val="7"/>
        <rFont val="Arial"/>
      </rPr>
      <t>DESMOLDANTE PARA FORMAS</t>
    </r>
  </si>
  <si>
    <r>
      <rPr>
        <sz val="7"/>
        <rFont val="Arial"/>
      </rPr>
      <t>I069404</t>
    </r>
  </si>
  <si>
    <r>
      <rPr>
        <sz val="7"/>
        <rFont val="Arial"/>
      </rPr>
      <t>FILTRO ANAER.ANEL CONCR.DIAM 1M,H=2.0M,C/ VISITA</t>
    </r>
  </si>
  <si>
    <r>
      <rPr>
        <sz val="7"/>
        <rFont val="Arial"/>
      </rPr>
      <t>I069606</t>
    </r>
  </si>
  <si>
    <r>
      <rPr>
        <sz val="7"/>
        <rFont val="Arial"/>
      </rPr>
      <t>FOSSA ANÉIS CONCR. D=1.20M, H=2.0M C/VISITA 60 CM</t>
    </r>
  </si>
  <si>
    <r>
      <rPr>
        <sz val="7"/>
        <rFont val="Arial"/>
      </rPr>
      <t>I062577</t>
    </r>
  </si>
  <si>
    <r>
      <rPr>
        <sz val="7"/>
        <rFont val="Arial"/>
      </rPr>
      <t>JOELHO 45 DE PVC P/ ESGOTO DE 150MM</t>
    </r>
  </si>
  <si>
    <r>
      <rPr>
        <sz val="7"/>
        <rFont val="Arial"/>
      </rPr>
      <t>I069572</t>
    </r>
  </si>
  <si>
    <r>
      <rPr>
        <sz val="7"/>
        <rFont val="Arial"/>
      </rPr>
      <t>LUBRIFICANTE PARA TUBO DE PVC E FERRO FUNDIDO</t>
    </r>
  </si>
  <si>
    <r>
      <rPr>
        <sz val="7"/>
        <rFont val="Arial"/>
      </rPr>
      <t>I026569</t>
    </r>
  </si>
  <si>
    <r>
      <rPr>
        <sz val="7"/>
        <rFont val="Arial"/>
      </rPr>
      <t>PREGO 18X27</t>
    </r>
  </si>
  <si>
    <r>
      <rPr>
        <sz val="7"/>
        <rFont val="Arial"/>
      </rPr>
      <t>I020985</t>
    </r>
  </si>
  <si>
    <r>
      <rPr>
        <sz val="7"/>
        <rFont val="Arial"/>
      </rPr>
      <t>SARRAFO DE MADEIRA PINUS 10 X 2.5CM</t>
    </r>
  </si>
  <si>
    <r>
      <rPr>
        <sz val="7"/>
        <rFont val="Arial"/>
      </rPr>
      <t>I020988</t>
    </r>
  </si>
  <si>
    <r>
      <rPr>
        <sz val="7"/>
        <rFont val="Arial"/>
      </rPr>
      <t>TABUA DE MADEIRA PINUS 30 X 2.5 CM</t>
    </r>
  </si>
  <si>
    <r>
      <rPr>
        <sz val="7"/>
        <rFont val="Arial"/>
      </rPr>
      <t>I062482</t>
    </r>
  </si>
  <si>
    <r>
      <rPr>
        <sz val="7"/>
        <rFont val="Arial"/>
      </rPr>
      <t>TE PVC REDUCAO ESGOTO DE 150X100MM</t>
    </r>
  </si>
  <si>
    <r>
      <rPr>
        <sz val="7"/>
        <rFont val="Arial"/>
      </rPr>
      <t>I062375</t>
    </r>
  </si>
  <si>
    <r>
      <rPr>
        <b/>
        <sz val="8"/>
        <rFont val="Arial"/>
      </rPr>
      <t>S020713 - Rede de luz, incl. padrão entrada de energia trifás., cabo de ligação até barracões, quadro de distrib., disj. e chave de força (quando necessário), cons. 20m entre padrão entrada e QDG, conf. projeto (1 utilização) (m)</t>
    </r>
  </si>
  <si>
    <r>
      <rPr>
        <sz val="7"/>
        <rFont val="Arial"/>
      </rPr>
      <t>I080170</t>
    </r>
  </si>
  <si>
    <r>
      <rPr>
        <sz val="7"/>
        <rFont val="Arial"/>
      </rPr>
      <t>CAMINHAO CARR MBENZ L1620/51 C/GUIND. 6T X M(E434)</t>
    </r>
  </si>
  <si>
    <r>
      <rPr>
        <sz val="7"/>
        <rFont val="Arial"/>
      </rPr>
      <t>I010115</t>
    </r>
  </si>
  <si>
    <r>
      <rPr>
        <sz val="7"/>
        <rFont val="Arial"/>
      </rPr>
      <t>I043059</t>
    </r>
  </si>
  <si>
    <r>
      <rPr>
        <sz val="7"/>
        <rFont val="Arial"/>
      </rPr>
      <t>CABO FLEX ISOL. TERMOPLAST. 0,6/1KV - 16MM2 - 70º</t>
    </r>
  </si>
  <si>
    <r>
      <rPr>
        <sz val="7"/>
        <rFont val="Arial"/>
      </rPr>
      <t>I043015</t>
    </r>
  </si>
  <si>
    <r>
      <rPr>
        <sz val="7"/>
        <rFont val="Arial"/>
      </rPr>
      <t>CABO FLEX ISOL. TERMOPLAST. 750V - 16MM2 - 70º</t>
    </r>
  </si>
  <si>
    <r>
      <rPr>
        <sz val="7"/>
        <rFont val="Arial"/>
      </rPr>
      <t>I043006</t>
    </r>
  </si>
  <si>
    <r>
      <rPr>
        <sz val="7"/>
        <rFont val="Arial"/>
      </rPr>
      <t>CABO FLEX ISOL. TERMOPLAST. 750V - 4,00 MM2 - 70º</t>
    </r>
  </si>
  <si>
    <r>
      <rPr>
        <sz val="7"/>
        <rFont val="Arial"/>
      </rPr>
      <t>I043149</t>
    </r>
  </si>
  <si>
    <r>
      <rPr>
        <sz val="7"/>
        <rFont val="Arial"/>
      </rPr>
      <t>CABO ISOLADO 750V - 4 X 4.0MM2</t>
    </r>
  </si>
  <si>
    <r>
      <rPr>
        <sz val="7"/>
        <rFont val="Arial"/>
      </rPr>
      <t>I043150</t>
    </r>
  </si>
  <si>
    <r>
      <rPr>
        <sz val="7"/>
        <rFont val="Arial"/>
      </rPr>
      <t>CABO ISOLADO PVC - 4 X 16.0MM2</t>
    </r>
  </si>
  <si>
    <r>
      <rPr>
        <sz val="7"/>
        <rFont val="Arial"/>
      </rPr>
      <t>I021032</t>
    </r>
  </si>
  <si>
    <r>
      <rPr>
        <sz val="7"/>
        <rFont val="Arial"/>
      </rPr>
      <t>CHAPA COMPENSADA RESINADA ESP. 12MM</t>
    </r>
  </si>
  <si>
    <r>
      <rPr>
        <sz val="7"/>
        <rFont val="Arial"/>
      </rPr>
      <t>I043620</t>
    </r>
  </si>
  <si>
    <r>
      <rPr>
        <sz val="7"/>
        <rFont val="Arial"/>
      </rPr>
      <t>CHAVE MAGNETICA TRIPOLAR 25A</t>
    </r>
  </si>
  <si>
    <r>
      <rPr>
        <sz val="7"/>
        <rFont val="Arial"/>
      </rPr>
      <t>I044505</t>
    </r>
  </si>
  <si>
    <r>
      <rPr>
        <sz val="7"/>
        <rFont val="Arial"/>
      </rPr>
      <t>DISJUNTOR NORMA NEMA MONOPOLAR 10A</t>
    </r>
  </si>
  <si>
    <r>
      <rPr>
        <sz val="7"/>
        <rFont val="Arial"/>
      </rPr>
      <t>I044508</t>
    </r>
  </si>
  <si>
    <r>
      <rPr>
        <sz val="7"/>
        <rFont val="Arial"/>
      </rPr>
      <t>DISJUNTOR NORMA NEMA MONOPOLAR 25A</t>
    </r>
  </si>
  <si>
    <r>
      <rPr>
        <sz val="7"/>
        <rFont val="Arial"/>
      </rPr>
      <t>I044530</t>
    </r>
  </si>
  <si>
    <r>
      <rPr>
        <sz val="7"/>
        <rFont val="Arial"/>
      </rPr>
      <t>DISJUNTOR NORMA NEMA TRIPOLAR 25A</t>
    </r>
  </si>
  <si>
    <r>
      <rPr>
        <sz val="7"/>
        <rFont val="Arial"/>
      </rPr>
      <t>I044575</t>
    </r>
  </si>
  <si>
    <r>
      <rPr>
        <sz val="7"/>
        <rFont val="Arial"/>
      </rPr>
      <t>DISJUNTOR NORMA NEMA TRIPOLAR 30A</t>
    </r>
  </si>
  <si>
    <r>
      <rPr>
        <sz val="7"/>
        <rFont val="Arial"/>
      </rPr>
      <t>I044618</t>
    </r>
  </si>
  <si>
    <r>
      <rPr>
        <sz val="7"/>
        <rFont val="Arial"/>
      </rPr>
      <t>DISJUNTOR NORMA NEMA TRIPOLAR 35A</t>
    </r>
  </si>
  <si>
    <r>
      <rPr>
        <sz val="7"/>
        <rFont val="Arial"/>
      </rPr>
      <t>I045525</t>
    </r>
  </si>
  <si>
    <r>
      <rPr>
        <sz val="7"/>
        <rFont val="Arial"/>
      </rPr>
      <t>ESPELHO 4X2", LINHA BRANCA</t>
    </r>
  </si>
  <si>
    <r>
      <rPr>
        <sz val="7"/>
        <rFont val="Arial"/>
      </rPr>
      <t>I048035</t>
    </r>
  </si>
  <si>
    <r>
      <rPr>
        <sz val="7"/>
        <rFont val="Arial"/>
      </rPr>
      <t>I045501</t>
    </r>
  </si>
  <si>
    <r>
      <rPr>
        <sz val="7"/>
        <rFont val="Arial"/>
      </rPr>
      <t>INTERRUPTOR (MODULO) 1 TECLA SIMPLES 10A/250V S/ ESPELHO</t>
    </r>
  </si>
  <si>
    <r>
      <rPr>
        <sz val="7"/>
        <rFont val="Arial"/>
      </rPr>
      <t>I044951</t>
    </r>
  </si>
  <si>
    <r>
      <rPr>
        <sz val="7"/>
        <rFont val="Arial"/>
      </rPr>
      <t>MINI DISJUNTOR MONOPOLAR 2A CURVA C 5KA 220/127V</t>
    </r>
  </si>
  <si>
    <r>
      <rPr>
        <sz val="7"/>
        <rFont val="Arial"/>
      </rPr>
      <t>I044808</t>
    </r>
  </si>
  <si>
    <r>
      <rPr>
        <sz val="7"/>
        <rFont val="Arial"/>
      </rPr>
      <t>MINI DISJUNTOR MONOPOLAR 4A CURVA C 5KA 220/127V</t>
    </r>
  </si>
  <si>
    <r>
      <rPr>
        <sz val="7"/>
        <rFont val="Arial"/>
      </rPr>
      <t>I044760</t>
    </r>
  </si>
  <si>
    <r>
      <rPr>
        <sz val="7"/>
        <rFont val="Arial"/>
      </rPr>
      <t>MINI DISJUNTOR MONOPOLAR 6A CURVA C 5KA 220/127V</t>
    </r>
  </si>
  <si>
    <r>
      <rPr>
        <sz val="7"/>
        <rFont val="Arial"/>
      </rPr>
      <t>I040144</t>
    </r>
  </si>
  <si>
    <r>
      <rPr>
        <sz val="7"/>
        <rFont val="Arial"/>
      </rPr>
      <t>POSTE DT PADRAO TRIFASICO 16MM AEREO 63A H=7M/100DAN</t>
    </r>
  </si>
  <si>
    <r>
      <rPr>
        <sz val="7"/>
        <rFont val="Arial"/>
      </rPr>
      <t>I041530</t>
    </r>
  </si>
  <si>
    <r>
      <rPr>
        <sz val="7"/>
        <rFont val="Arial"/>
      </rPr>
      <t>QUADRO DIST EMBUTIR MET C/ BARRAMENTO TRIFASICO 40 CIRC - 100A C/ TRINCO</t>
    </r>
  </si>
  <si>
    <r>
      <rPr>
        <b/>
        <sz val="8"/>
        <rFont val="Arial"/>
      </rPr>
      <t>S020711 - Reservatório de poliestileno de 1000 L, incl. suporte em madeira de 7x12cm e 8x7cm, elevado de 4m, conf. projeto (1 utilização) (und)</t>
    </r>
  </si>
  <si>
    <r>
      <rPr>
        <sz val="7"/>
        <rFont val="Arial"/>
      </rPr>
      <t>I021118</t>
    </r>
  </si>
  <si>
    <r>
      <rPr>
        <sz val="7"/>
        <rFont val="Arial"/>
      </rPr>
      <t>PECA EM MADEIRA DE LEI 7X12CM (BRUTA)</t>
    </r>
  </si>
  <si>
    <r>
      <rPr>
        <sz val="7"/>
        <rFont val="Arial"/>
      </rPr>
      <t>I021144</t>
    </r>
  </si>
  <si>
    <r>
      <rPr>
        <sz val="7"/>
        <rFont val="Arial"/>
      </rPr>
      <t>PECA EM MADEIRA DE LEI 7X5CM (BRUTA)</t>
    </r>
  </si>
  <si>
    <r>
      <rPr>
        <sz val="7"/>
        <rFont val="Arial"/>
      </rPr>
      <t>I026560</t>
    </r>
  </si>
  <si>
    <r>
      <rPr>
        <sz val="7"/>
        <rFont val="Arial"/>
      </rPr>
      <t>PREGO - PRECO MEDIO DAS BITOLAS</t>
    </r>
  </si>
  <si>
    <r>
      <rPr>
        <sz val="7"/>
        <rFont val="Arial"/>
      </rPr>
      <t>I065004</t>
    </r>
  </si>
  <si>
    <r>
      <rPr>
        <sz val="7"/>
        <rFont val="Arial"/>
      </rPr>
      <t>RESERVATORIO DE POLIETILENO 1.000 L C/ TAMPA</t>
    </r>
  </si>
  <si>
    <r>
      <rPr>
        <b/>
        <sz val="8"/>
        <rFont val="Arial"/>
      </rPr>
      <t>S020350 - Tapume Telha Metálica Ondulada 0,50mm Branca h=2,20m, incl. montagem estr. mad. 8"x8", c/adesivo "SEDURB" 60x60cm a cada 10m, incl. faixas pint. esmalte sint. cores azul c/ h=30cm e rosa c/ h=10cm (Reaproveitamento 2x) (m)</t>
    </r>
  </si>
  <si>
    <r>
      <rPr>
        <sz val="7"/>
        <rFont val="Arial"/>
      </rPr>
      <t>I010101</t>
    </r>
  </si>
  <si>
    <r>
      <rPr>
        <sz val="7"/>
        <rFont val="Arial"/>
      </rPr>
      <t>I010140</t>
    </r>
  </si>
  <si>
    <r>
      <rPr>
        <sz val="7"/>
        <rFont val="Arial"/>
      </rPr>
      <t>I071963</t>
    </r>
  </si>
  <si>
    <r>
      <rPr>
        <sz val="7"/>
        <rFont val="Arial"/>
      </rPr>
      <t>ADESIVO 60X60CM COM IMPRESSAO DIGITAL "LOGO IOPES"</t>
    </r>
  </si>
  <si>
    <r>
      <rPr>
        <sz val="7"/>
        <rFont val="Arial"/>
      </rPr>
      <t>I038001</t>
    </r>
  </si>
  <si>
    <r>
      <rPr>
        <sz val="7"/>
        <rFont val="Arial"/>
      </rPr>
      <t>AGUARRAZ MINERAL</t>
    </r>
  </si>
  <si>
    <r>
      <rPr>
        <sz val="7"/>
        <rFont val="Arial"/>
      </rPr>
      <t>I026610</t>
    </r>
  </si>
  <si>
    <r>
      <rPr>
        <sz val="7"/>
        <rFont val="Arial"/>
      </rPr>
      <t>CONJUNTO FIXACAO P/ TELHA DE ALUMINIO TRAPEZOIDAL</t>
    </r>
  </si>
  <si>
    <r>
      <rPr>
        <sz val="7"/>
        <rFont val="Arial"/>
      </rPr>
      <t>I037502</t>
    </r>
  </si>
  <si>
    <r>
      <rPr>
        <sz val="7"/>
        <rFont val="Arial"/>
      </rPr>
      <t>ESMALTE SINTETICO</t>
    </r>
  </si>
  <si>
    <r>
      <rPr>
        <sz val="7"/>
        <rFont val="Arial"/>
      </rPr>
      <t>I021009</t>
    </r>
  </si>
  <si>
    <r>
      <rPr>
        <sz val="7"/>
        <rFont val="Arial"/>
      </rPr>
      <t>PONTALETE DE MADEIRA BRUTA DE 3ª 8.0 X 8.0 CM</t>
    </r>
  </si>
  <si>
    <r>
      <rPr>
        <sz val="7"/>
        <rFont val="Arial"/>
      </rPr>
      <t>I026573</t>
    </r>
  </si>
  <si>
    <r>
      <rPr>
        <sz val="7"/>
        <rFont val="Arial"/>
      </rPr>
      <t>PREGO 18X27 GALVANIZADO</t>
    </r>
  </si>
  <si>
    <r>
      <rPr>
        <sz val="7"/>
        <rFont val="Arial"/>
      </rPr>
      <t>I021368</t>
    </r>
  </si>
  <si>
    <r>
      <rPr>
        <sz val="7"/>
        <rFont val="Arial"/>
      </rPr>
      <t>RIPA EM MADEIRA (MATERIAL DE 3ª) 5X2CM PINUS OU EQUIVALENTE</t>
    </r>
  </si>
  <si>
    <r>
      <rPr>
        <sz val="7"/>
        <rFont val="Arial"/>
      </rPr>
      <t>I039002</t>
    </r>
  </si>
  <si>
    <r>
      <rPr>
        <sz val="7"/>
        <rFont val="Arial"/>
      </rPr>
      <t>PLACA DE OBRA - ADESIVADA COM IMPRESSÃO DIGITAL</t>
    </r>
  </si>
  <si>
    <r>
      <rPr>
        <b/>
        <sz val="8"/>
        <rFont val="Arial"/>
      </rPr>
      <t>S200576 - Placa para inauguração de obra em alumínio polido e=4mm, dimensões 40 x 50 cm, gravação em baixo relevo, inclusive pintura e fixação (und)</t>
    </r>
  </si>
  <si>
    <r>
      <rPr>
        <sz val="7"/>
        <rFont val="Arial"/>
      </rPr>
      <t>I026548</t>
    </r>
  </si>
  <si>
    <r>
      <rPr>
        <sz val="7"/>
        <rFont val="Arial"/>
      </rPr>
      <t>BUCHA PLASTICA COM PARAFUSO - 8MM</t>
    </r>
  </si>
  <si>
    <r>
      <rPr>
        <sz val="7"/>
        <rFont val="Arial"/>
      </rPr>
      <t>I078203</t>
    </r>
  </si>
  <si>
    <r>
      <rPr>
        <sz val="7"/>
        <rFont val="Arial"/>
      </rPr>
      <t>PLACA P/ INAUGURACAO OBRA EM ALUM POLIDO 40X50CM</t>
    </r>
  </si>
  <si>
    <r>
      <rPr>
        <b/>
        <sz val="8"/>
        <rFont val="Arial"/>
      </rPr>
      <t>S020344 - Mobilização e desmobilização de conteiner locado  (und)</t>
    </r>
  </si>
  <si>
    <r>
      <rPr>
        <sz val="7"/>
        <rFont val="Arial"/>
      </rPr>
      <t>I071820</t>
    </r>
  </si>
  <si>
    <r>
      <rPr>
        <sz val="7"/>
        <rFont val="Arial"/>
      </rPr>
      <t>MOBILIZAÇÃO E DESMOB. CONTEINER P/BARRACÃO DE OBRA</t>
    </r>
  </si>
  <si>
    <r>
      <rPr>
        <b/>
        <sz val="8"/>
        <rFont val="Arial"/>
      </rPr>
      <t>S020353 - Aluguel mensal container para refeitorio, incl. porta, 2 janelas, abert p/ ar cond., 2 pt iluminação, 2 tomadas elét. e 1 tomada telef. Isolamento térmico (paredes e teto), piso em comp. Naval pintado, cert. NR18, incl. laudo descontaminação. (ms)</t>
    </r>
  </si>
  <si>
    <r>
      <rPr>
        <sz val="7"/>
        <rFont val="Arial"/>
      </rPr>
      <t>I072280</t>
    </r>
  </si>
  <si>
    <r>
      <rPr>
        <sz val="7"/>
        <rFont val="Arial"/>
      </rPr>
      <t>ALUGUEL CONTAINER REFEITORIO 6X2.40X2.40M</t>
    </r>
  </si>
  <si>
    <r>
      <rPr>
        <sz val="7"/>
        <rFont val="Arial"/>
      </rPr>
      <t>MS</t>
    </r>
  </si>
  <si>
    <r>
      <rPr>
        <b/>
        <sz val="8"/>
        <rFont val="Arial"/>
      </rPr>
      <t>S020355 - Aluguel mensal container sanitário, incl porta, básc, 2 ptos luz, 1 pto aterram., 3vasos, 3lavatórios, calha mictório, 6 chuveiros (1 eletrico), torn.,registros, piso comp. Naval pintado, cert NR18 e laudo descontaminação (ms)</t>
    </r>
  </si>
  <si>
    <r>
      <rPr>
        <sz val="7"/>
        <rFont val="Arial"/>
      </rPr>
      <t>I072282</t>
    </r>
  </si>
  <si>
    <r>
      <rPr>
        <sz val="7"/>
        <rFont val="Arial"/>
      </rPr>
      <t>ALUGUEL CONTAINER SANITARIO COLET 6X2.40X2.40M</t>
    </r>
  </si>
  <si>
    <r>
      <rPr>
        <b/>
        <sz val="8"/>
        <rFont val="Arial"/>
      </rPr>
      <t>S020352 - Aluguel mensal container para escritório, dim. 6.00x2.40m, c/ banheiro (vaso+lavat+chuveiro e básc), incl. porta, 2 janelas, abert p/ ar cond., 2 pt iluminação, 2 tom. elét. e 1 tom.telef. Isolam.térmico(teto e paredes), piso em comp. Naval, cert. NR18, incl. laudo descontaminação. (ms)</t>
    </r>
  </si>
  <si>
    <r>
      <rPr>
        <sz val="7"/>
        <rFont val="Arial"/>
      </rPr>
      <t>I078133</t>
    </r>
  </si>
  <si>
    <r>
      <rPr>
        <sz val="7"/>
        <rFont val="Arial"/>
      </rPr>
      <t>ALUGUEL CONTAINER ESCR+BANH 6X2.40X2.40M P+2J+1PT AR</t>
    </r>
  </si>
  <si>
    <r>
      <rPr>
        <b/>
        <sz val="8"/>
        <rFont val="Arial"/>
      </rPr>
      <t>S020356 - Aluguel mensal container para almoxarifado, incl. porta, 2 janelas, 1 pt iluminação, Isolamento térmico (teto), piso em comp. Naval pintado, cert. NR18, incl. laudo descontaminação. (ms)</t>
    </r>
  </si>
  <si>
    <r>
      <rPr>
        <sz val="7"/>
        <rFont val="Arial"/>
      </rPr>
      <t>I071707</t>
    </r>
  </si>
  <si>
    <r>
      <rPr>
        <sz val="7"/>
        <rFont val="Arial"/>
      </rPr>
      <t>ALUGUEL MENSAL CONTAINER P/ ALMOX 6.00X2.40X2.40M</t>
    </r>
  </si>
  <si>
    <r>
      <rPr>
        <b/>
        <sz val="8"/>
        <rFont val="Arial"/>
      </rPr>
      <t>S020354 - Aluguel mensal container para vestiário, incl. porta, venezianas de circulação, 1 pt iluminação, Isolamento térmico (teto), piso em comp. Naval pintado, cert. NR18, incl. laudo descontaminação. (ms)</t>
    </r>
  </si>
  <si>
    <r>
      <rPr>
        <sz val="7"/>
        <rFont val="Arial"/>
      </rPr>
      <t>I072054</t>
    </r>
  </si>
  <si>
    <r>
      <rPr>
        <sz val="7"/>
        <rFont val="Arial"/>
      </rPr>
      <t>ALUGUEL MENSAL CONTAINER VESTIARIO 6.0X2.40X2.40M</t>
    </r>
  </si>
  <si>
    <r>
      <rPr>
        <b/>
        <sz val="8"/>
        <rFont val="Arial"/>
      </rPr>
      <t>CP-7706-COMP-717714 - EQUIPE DE ADMINISTRAÇÃO DA OBRA GALERIAS (UN)</t>
    </r>
  </si>
  <si>
    <r>
      <rPr>
        <sz val="7"/>
        <rFont val="Arial"/>
      </rPr>
      <t>00041093</t>
    </r>
  </si>
  <si>
    <r>
      <rPr>
        <sz val="7"/>
        <rFont val="Arial"/>
      </rPr>
      <t>AUXILIAR DE TOPOGRAFO (MENSALISTA)</t>
    </r>
  </si>
  <si>
    <r>
      <rPr>
        <sz val="7"/>
        <rFont val="Arial"/>
      </rPr>
      <t>MES</t>
    </r>
  </si>
  <si>
    <r>
      <rPr>
        <sz val="7"/>
        <rFont val="Arial"/>
      </rPr>
      <t>00041084</t>
    </r>
  </si>
  <si>
    <r>
      <rPr>
        <sz val="7"/>
        <rFont val="Arial"/>
      </rPr>
      <t>SERVENTE DE OBRAS (MENSALISTA)</t>
    </r>
  </si>
  <si>
    <r>
      <rPr>
        <sz val="7"/>
        <rFont val="Arial"/>
      </rPr>
      <t>00040944</t>
    </r>
  </si>
  <si>
    <r>
      <rPr>
        <sz val="7"/>
        <rFont val="Arial"/>
      </rPr>
      <t>TECNICO EM SEGURANCA DO TRABALHO (MENSALISTA)</t>
    </r>
  </si>
  <si>
    <r>
      <rPr>
        <b/>
        <sz val="6"/>
        <rFont val="Arial"/>
      </rPr>
      <t>Adicional M.O. - FERRAMENTAS (0,0 %):</t>
    </r>
  </si>
  <si>
    <r>
      <rPr>
        <sz val="7"/>
        <rFont val="Arial"/>
      </rPr>
      <t>Mes</t>
    </r>
  </si>
  <si>
    <r>
      <rPr>
        <b/>
        <sz val="6"/>
        <rFont val="Arial"/>
      </rPr>
      <t>PREÇO UNITÁRIO</t>
    </r>
  </si>
  <si>
    <r>
      <rPr>
        <sz val="7"/>
        <rFont val="Arial"/>
      </rPr>
      <t>S220803</t>
    </r>
  </si>
  <si>
    <r>
      <rPr>
        <sz val="7"/>
        <rFont val="Arial"/>
      </rPr>
      <t>(Gol 1.000 4P- gasolina - preço LABOR) Seguro total, manutenção, combustível, eventuais taxas e emolumentos, bem como eventual substituição do veículo (se necessário), sem motorista, utilização até 2.000 (dois mil) km/mês</t>
    </r>
  </si>
  <si>
    <r>
      <rPr>
        <sz val="7"/>
        <rFont val="Arial"/>
      </rPr>
      <t>mês</t>
    </r>
  </si>
  <si>
    <r>
      <rPr>
        <sz val="7"/>
        <rFont val="Arial"/>
      </rPr>
      <t>93563</t>
    </r>
  </si>
  <si>
    <r>
      <rPr>
        <sz val="7"/>
        <rFont val="Arial"/>
      </rPr>
      <t>ALMOXARIFE COM ENCARGOS COMPLEMENTARES</t>
    </r>
  </si>
  <si>
    <r>
      <rPr>
        <sz val="7"/>
        <rFont val="Arial"/>
      </rPr>
      <t>93567</t>
    </r>
  </si>
  <si>
    <r>
      <rPr>
        <sz val="7"/>
        <rFont val="Arial"/>
      </rPr>
      <t>ENGENHEIRO CIVIL DE OBRA PLENO COM ENCARGOS COMPLEMENTARES</t>
    </r>
  </si>
  <si>
    <r>
      <rPr>
        <sz val="7"/>
        <rFont val="Arial"/>
      </rPr>
      <t>100534</t>
    </r>
  </si>
  <si>
    <r>
      <rPr>
        <sz val="7"/>
        <rFont val="Arial"/>
      </rPr>
      <t>TECNICO DE EDIFICACOES COM ENCARGOS COMPLEMENTARES</t>
    </r>
  </si>
  <si>
    <r>
      <rPr>
        <sz val="7"/>
        <rFont val="Arial"/>
      </rPr>
      <t>94296</t>
    </r>
  </si>
  <si>
    <r>
      <rPr>
        <sz val="7"/>
        <rFont val="Arial"/>
      </rPr>
      <t>TOPOGRAFO COM ENCARGOS COMPLEMENTARES</t>
    </r>
  </si>
  <si>
    <r>
      <rPr>
        <sz val="7"/>
        <rFont val="Arial"/>
      </rPr>
      <t>100289</t>
    </r>
  </si>
  <si>
    <r>
      <rPr>
        <sz val="7"/>
        <rFont val="Arial"/>
      </rPr>
      <t>VIGIA DIURNO COM ENCARGOS COMPLEMENTARES</t>
    </r>
  </si>
  <si>
    <r>
      <rPr>
        <sz val="7"/>
        <rFont val="Arial"/>
      </rPr>
      <t>88326</t>
    </r>
  </si>
  <si>
    <r>
      <rPr>
        <sz val="7"/>
        <rFont val="Arial"/>
      </rPr>
      <t>VIGIA NOTURNO COM ENCARGOS COMPLEMENTARES</t>
    </r>
  </si>
  <si>
    <r>
      <rPr>
        <b/>
        <sz val="8"/>
        <rFont val="Arial"/>
      </rPr>
      <t>4805757 - Escavação mecânica de vala em material de 1ª categoria (m³)</t>
    </r>
  </si>
  <si>
    <r>
      <rPr>
        <sz val="7"/>
        <rFont val="Arial"/>
      </rPr>
      <t>E9526</t>
    </r>
  </si>
  <si>
    <r>
      <rPr>
        <sz val="7"/>
        <rFont val="Arial"/>
      </rPr>
      <t>P9824</t>
    </r>
  </si>
  <si>
    <r>
      <rPr>
        <sz val="7"/>
        <rFont val="Arial"/>
      </rPr>
      <t>Servente</t>
    </r>
  </si>
  <si>
    <r>
      <rPr>
        <b/>
        <sz val="7"/>
        <rFont val="Arial"/>
      </rPr>
      <t>Custo do FIC (0,02362):</t>
    </r>
  </si>
  <si>
    <r>
      <rPr>
        <b/>
        <sz val="8"/>
        <rFont val="Arial"/>
      </rPr>
      <t>5503041 - Compactação de aterros a 100% do Proctor intermediário (m³)</t>
    </r>
  </si>
  <si>
    <r>
      <rPr>
        <sz val="7"/>
        <rFont val="Arial"/>
      </rPr>
      <t>E9571</t>
    </r>
  </si>
  <si>
    <r>
      <rPr>
        <sz val="7"/>
        <rFont val="Arial"/>
      </rPr>
      <t>Caminhão tanque com capacidade de 10.000 l - 188 kW</t>
    </r>
  </si>
  <si>
    <r>
      <rPr>
        <sz val="7"/>
        <rFont val="Arial"/>
      </rPr>
      <t>E9518</t>
    </r>
  </si>
  <si>
    <r>
      <rPr>
        <sz val="7"/>
        <rFont val="Arial"/>
      </rPr>
      <t>E9524</t>
    </r>
  </si>
  <si>
    <r>
      <rPr>
        <sz val="7"/>
        <rFont val="Arial"/>
      </rPr>
      <t>Motoniveladora - 93 kW</t>
    </r>
  </si>
  <si>
    <r>
      <rPr>
        <sz val="7"/>
        <rFont val="Arial"/>
      </rPr>
      <t>E9685</t>
    </r>
  </si>
  <si>
    <r>
      <rPr>
        <sz val="7"/>
        <rFont val="Arial"/>
      </rPr>
      <t>E9577</t>
    </r>
  </si>
  <si>
    <r>
      <rPr>
        <b/>
        <sz val="8"/>
        <rFont val="Arial"/>
      </rPr>
      <t>COMP-645387 - Destinação Final de Resíduos Classe II A em aterro sanitário controlado  (T)</t>
    </r>
  </si>
  <si>
    <r>
      <rPr>
        <b/>
        <sz val="6"/>
        <rFont val="Calibri"/>
      </rPr>
      <t>SERVICO</t>
    </r>
  </si>
  <si>
    <r>
      <rPr>
        <b/>
        <sz val="6"/>
        <rFont val="Arial"/>
      </rPr>
      <t>FONTE</t>
    </r>
  </si>
  <si>
    <r>
      <rPr>
        <b/>
        <sz val="6"/>
        <rFont val="Arial"/>
      </rPr>
      <t>COEFICIENTE</t>
    </r>
  </si>
  <si>
    <r>
      <rPr>
        <b/>
        <sz val="6"/>
        <rFont val="Arial"/>
      </rPr>
      <t>TOTAL</t>
    </r>
  </si>
  <si>
    <r>
      <rPr>
        <sz val="7"/>
        <rFont val="Calibri"/>
      </rPr>
      <t>INS-696775</t>
    </r>
  </si>
  <si>
    <r>
      <rPr>
        <sz val="7"/>
        <rFont val="Calibri"/>
      </rPr>
      <t>Destinação Final de Resíduos Classe II A em aterro sanitário controlado</t>
    </r>
  </si>
  <si>
    <r>
      <rPr>
        <sz val="7"/>
        <rFont val="Calibri"/>
      </rPr>
      <t>T</t>
    </r>
  </si>
  <si>
    <r>
      <rPr>
        <b/>
        <sz val="6"/>
        <rFont val="Calibri"/>
      </rPr>
      <t>TOTAL SERVICO:</t>
    </r>
  </si>
  <si>
    <r>
      <rPr>
        <b/>
        <sz val="7"/>
        <rFont val="Arial"/>
      </rPr>
      <t>VALOR BDI (14.01%):</t>
    </r>
  </si>
  <si>
    <r>
      <rPr>
        <sz val="7"/>
        <rFont val="Arial"/>
      </rPr>
      <t>E9672</t>
    </r>
  </si>
  <si>
    <r>
      <rPr>
        <b/>
        <sz val="8"/>
        <rFont val="Arial"/>
      </rPr>
      <t>S030209 - Aterro com areia, inclusive fornecimento e adensamento (m3)</t>
    </r>
  </si>
  <si>
    <r>
      <rPr>
        <sz val="7"/>
        <rFont val="Arial"/>
      </rPr>
      <t>I080178</t>
    </r>
  </si>
  <si>
    <r>
      <rPr>
        <sz val="7"/>
        <rFont val="Arial"/>
      </rPr>
      <t>CAMINHAO TANQUE MB L1620/51 6.000 L (1.0) E406</t>
    </r>
  </si>
  <si>
    <r>
      <rPr>
        <b/>
        <sz val="8"/>
        <rFont val="Arial"/>
      </rPr>
      <t>42045 - Aquisição de solo de jazida comercial (saibreira) (M3)</t>
    </r>
  </si>
  <si>
    <r>
      <rPr>
        <sz val="7"/>
        <rFont val="Arial"/>
      </rPr>
      <t>10564</t>
    </r>
  </si>
  <si>
    <r>
      <rPr>
        <sz val="7"/>
        <rFont val="Arial"/>
      </rPr>
      <t>Argila (barreiras comerciais - saibreiras)</t>
    </r>
  </si>
  <si>
    <r>
      <rPr>
        <b/>
        <sz val="8"/>
        <rFont val="Arial"/>
      </rPr>
      <t>60024 - Transporte de materiais para DMT acima de 15 KM (Caminhão basculante) (T)</t>
    </r>
  </si>
  <si>
    <r>
      <rPr>
        <sz val="7"/>
        <rFont val="Arial"/>
      </rPr>
      <t>30131</t>
    </r>
  </si>
  <si>
    <r>
      <rPr>
        <sz val="7"/>
        <rFont val="Arial"/>
      </rPr>
      <t>Caminhão basculante L 2324/51 PBT - 22,0 t</t>
    </r>
  </si>
  <si>
    <r>
      <rPr>
        <sz val="7"/>
        <rFont val="Arial"/>
      </rPr>
      <t>20097</t>
    </r>
  </si>
  <si>
    <r>
      <rPr>
        <sz val="7"/>
        <rFont val="Arial"/>
      </rPr>
      <t>Motorista</t>
    </r>
  </si>
  <si>
    <r>
      <rPr>
        <b/>
        <sz val="6"/>
        <rFont val="Arial"/>
      </rPr>
      <t>FORMULA:</t>
    </r>
  </si>
  <si>
    <r>
      <rPr>
        <b/>
        <sz val="6"/>
        <rFont val="Arial"/>
      </rPr>
      <t>null:</t>
    </r>
  </si>
  <si>
    <r>
      <rPr>
        <b/>
        <sz val="8"/>
        <rFont val="Arial"/>
      </rPr>
      <t>4011549 - Base ou sub-base de brita graduada executada com vibroacabadora - brita comercial (m³)</t>
    </r>
  </si>
  <si>
    <r>
      <rPr>
        <sz val="7"/>
        <rFont val="Arial"/>
      </rPr>
      <t>E9762</t>
    </r>
  </si>
  <si>
    <r>
      <rPr>
        <sz val="7"/>
        <rFont val="Arial"/>
      </rPr>
      <t>Rolo compactador de pneus autopropelido de 27 t - 85 kW</t>
    </r>
  </si>
  <si>
    <r>
      <rPr>
        <sz val="7"/>
        <rFont val="Arial"/>
      </rPr>
      <t>E9530</t>
    </r>
  </si>
  <si>
    <r>
      <rPr>
        <sz val="7"/>
        <rFont val="Arial"/>
      </rPr>
      <t>E9545</t>
    </r>
  </si>
  <si>
    <r>
      <rPr>
        <sz val="7"/>
        <rFont val="Arial"/>
      </rPr>
      <t>Vibroacabadora de asfalto sobre esteiras - 82 kW</t>
    </r>
  </si>
  <si>
    <r>
      <rPr>
        <b/>
        <sz val="7"/>
        <rFont val="Arial"/>
      </rPr>
      <t>Custo do FIC (0,00787):</t>
    </r>
  </si>
  <si>
    <r>
      <rPr>
        <sz val="7"/>
        <rFont val="Arial"/>
      </rPr>
      <t>6416040</t>
    </r>
  </si>
  <si>
    <r>
      <rPr>
        <sz val="7"/>
        <rFont val="Arial"/>
      </rPr>
      <t>Usinagem de brita graduada com brita comercial em usina de 300 t/h</t>
    </r>
  </si>
  <si>
    <r>
      <rPr>
        <b/>
        <sz val="6"/>
        <rFont val="Arial"/>
      </rPr>
      <t>UNIDADE</t>
    </r>
  </si>
  <si>
    <r>
      <rPr>
        <b/>
        <sz val="6"/>
        <rFont val="Arial"/>
      </rPr>
      <t>CODIGO</t>
    </r>
  </si>
  <si>
    <r>
      <rPr>
        <sz val="7"/>
        <rFont val="Arial"/>
      </rPr>
      <t>Usinagem de brita graduada com brita comercial em usina de 300 t/h (Caminhão basculante com capacidade de 10 m³ - 188 kW)</t>
    </r>
  </si>
  <si>
    <r>
      <rPr>
        <b/>
        <sz val="8"/>
        <rFont val="Arial"/>
      </rPr>
      <t>4011352 - Imprimação com emulsão asfáltica (m²)</t>
    </r>
  </si>
  <si>
    <r>
      <rPr>
        <sz val="7"/>
        <rFont val="Arial"/>
      </rPr>
      <t>E9509</t>
    </r>
  </si>
  <si>
    <r>
      <rPr>
        <sz val="7"/>
        <rFont val="Arial"/>
      </rPr>
      <t>Caminhão tanque distribuidor de asfalto com capacidade de 6.000 l - 7 kW/136 kW</t>
    </r>
  </si>
  <si>
    <r>
      <rPr>
        <sz val="7"/>
        <rFont val="Arial"/>
      </rPr>
      <t>E9558</t>
    </r>
  </si>
  <si>
    <r>
      <rPr>
        <sz val="7"/>
        <rFont val="Arial"/>
      </rPr>
      <t>Tanque de estocagem de asfalto com capacidade de 30.000 l</t>
    </r>
  </si>
  <si>
    <r>
      <rPr>
        <b/>
        <sz val="7"/>
        <rFont val="Arial"/>
      </rPr>
      <t>Custo do FIC (0,00393):</t>
    </r>
  </si>
  <si>
    <r>
      <rPr>
        <b/>
        <sz val="8"/>
        <rFont val="Arial"/>
      </rPr>
      <t>SINAPI-95995-ADP - EXECUÇÃO DE PAVIMENTO COM APLICAÇÃO DE CONCRETO ASFÁLTICO, CAMADA DE ROLAMENTO - INCLUSIVE CARGA E TRANSPORTE. AF_11/2019 (M3)</t>
    </r>
  </si>
  <si>
    <r>
      <rPr>
        <sz val="7"/>
        <rFont val="Arial"/>
      </rPr>
      <t>6416248</t>
    </r>
  </si>
  <si>
    <r>
      <rPr>
        <sz val="7"/>
        <rFont val="Arial"/>
      </rPr>
      <t>Usinagem de concreto asfáltico com asfalto polímero - faixa C - areia e brita comerciais</t>
    </r>
  </si>
  <si>
    <r>
      <rPr>
        <sz val="7"/>
        <rFont val="Arial"/>
      </rPr>
      <t>Usinagem de concreto asfáltico com asfalto polímero - faixa C - areia e brita comerciais (Caminhão basculante com capacidade de 10 m³ - 188 kW)</t>
    </r>
  </si>
  <si>
    <r>
      <rPr>
        <sz val="7"/>
        <rFont val="Arial"/>
      </rPr>
      <t>5914649</t>
    </r>
  </si>
  <si>
    <r>
      <rPr>
        <b/>
        <sz val="6"/>
        <rFont val="Arial"/>
      </rPr>
      <t>UND</t>
    </r>
  </si>
  <si>
    <r>
      <rPr>
        <b/>
        <sz val="6"/>
        <rFont val="Arial"/>
      </rPr>
      <t>QUANTIDADE</t>
    </r>
  </si>
  <si>
    <r>
      <rPr>
        <b/>
        <sz val="6"/>
        <rFont val="Arial"/>
      </rPr>
      <t>LN</t>
    </r>
  </si>
  <si>
    <r>
      <rPr>
        <b/>
        <sz val="6"/>
        <rFont val="Arial"/>
      </rPr>
      <t>RP</t>
    </r>
  </si>
  <si>
    <r>
      <rPr>
        <b/>
        <sz val="6"/>
        <rFont val="Arial"/>
      </rPr>
      <t>P</t>
    </r>
  </si>
  <si>
    <r>
      <rPr>
        <b/>
        <sz val="6"/>
        <rFont val="Arial"/>
      </rPr>
      <t>DMT</t>
    </r>
  </si>
  <si>
    <r>
      <rPr>
        <b/>
        <sz val="6"/>
        <rFont val="Arial"/>
      </rPr>
      <t>R$</t>
    </r>
  </si>
  <si>
    <r>
      <rPr>
        <b/>
        <sz val="8"/>
        <rFont val="Arial"/>
      </rPr>
      <t>101196 - Emulsão Asfáltica para Imprimação (EAI), fornecimento (t)</t>
    </r>
  </si>
  <si>
    <r>
      <rPr>
        <sz val="7"/>
        <rFont val="Arial"/>
      </rPr>
      <t>101195</t>
    </r>
  </si>
  <si>
    <r>
      <rPr>
        <sz val="7"/>
        <rFont val="Arial"/>
      </rPr>
      <t>Emulsão Asfáltica para Imprimação (EAI)</t>
    </r>
  </si>
  <si>
    <r>
      <rPr>
        <b/>
        <sz val="8"/>
        <rFont val="Arial"/>
      </rPr>
      <t>I070114 - REMOCAO RESIDUOS CLASSE A CONAMA (CACAMBA) CLASSE II B (NBR10004) INCLUSIVE DESTINACAO FINAL (M3)</t>
    </r>
  </si>
  <si>
    <r>
      <rPr>
        <b/>
        <sz val="8"/>
        <rFont val="Arial"/>
      </rPr>
      <t>CP-5199-83627 - TAMPAO FOFO ARTICULADO, CLASSE B125 CARGA MAX 12,5 T, REDONDO TAMPA 600 MM, REDE PLUVIAL/ESGOTO, P = CHAMINE CX AREIA / POCO VISITA ASSENTADO COM ARG CIM/AREIA 1:4, FORNECIMENTO E ASSENTAMENTO (UN)</t>
    </r>
  </si>
  <si>
    <r>
      <rPr>
        <b/>
        <sz val="6"/>
        <rFont val="Calibri"/>
      </rPr>
      <t>MATERIAL</t>
    </r>
  </si>
  <si>
    <r>
      <rPr>
        <sz val="7"/>
        <rFont val="Calibri"/>
      </rPr>
      <t>00011301</t>
    </r>
  </si>
  <si>
    <r>
      <rPr>
        <sz val="7"/>
        <rFont val="Calibri"/>
      </rPr>
      <t>SINAPI</t>
    </r>
  </si>
  <si>
    <r>
      <rPr>
        <sz val="7"/>
        <rFont val="Calibri"/>
      </rPr>
      <t>UN</t>
    </r>
  </si>
  <si>
    <r>
      <rPr>
        <b/>
        <sz val="6"/>
        <rFont val="Calibri"/>
      </rPr>
      <t>TOTAL MATERIAL:</t>
    </r>
  </si>
  <si>
    <r>
      <rPr>
        <sz val="7"/>
        <rFont val="Calibri"/>
      </rPr>
      <t>87316</t>
    </r>
  </si>
  <si>
    <r>
      <rPr>
        <sz val="7"/>
        <rFont val="Calibri"/>
      </rPr>
      <t>ARGAMASSA TRAÇO 1:4 (EM VOLUME DE CIMENTO E AREIA GROSSA ÚMIDA) PARA CHAPISCO CONVENCIONAL, PREPARO MECÂNICO COM BETONEIRA 400 L. AF_08/2019</t>
    </r>
  </si>
  <si>
    <r>
      <rPr>
        <sz val="7"/>
        <rFont val="Calibri"/>
      </rPr>
      <t>M3</t>
    </r>
  </si>
  <si>
    <r>
      <rPr>
        <sz val="7"/>
        <rFont val="Calibri"/>
      </rPr>
      <t>88309</t>
    </r>
  </si>
  <si>
    <r>
      <rPr>
        <sz val="7"/>
        <rFont val="Calibri"/>
      </rPr>
      <t>PEDREIRO COM ENCARGOS COMPLEMENTARES</t>
    </r>
  </si>
  <si>
    <r>
      <rPr>
        <sz val="7"/>
        <rFont val="Calibri"/>
      </rPr>
      <t>H</t>
    </r>
  </si>
  <si>
    <r>
      <rPr>
        <sz val="7"/>
        <rFont val="Calibri"/>
      </rPr>
      <t>88316</t>
    </r>
  </si>
  <si>
    <r>
      <rPr>
        <sz val="7"/>
        <rFont val="Calibri"/>
      </rPr>
      <t>SERVENTE COM ENCARGOS COMPLEMENTARES</t>
    </r>
  </si>
  <si>
    <r>
      <rPr>
        <b/>
        <sz val="8"/>
        <rFont val="Arial"/>
      </rPr>
      <t>43069 - Remoção de bueiros existentes, em Vias Urbanas (M)</t>
    </r>
  </si>
  <si>
    <r>
      <rPr>
        <sz val="7"/>
        <rFont val="Arial"/>
      </rPr>
      <t>30029</t>
    </r>
  </si>
  <si>
    <r>
      <rPr>
        <sz val="7"/>
        <rFont val="Arial"/>
      </rPr>
      <t>Retroescavadeira MF 86 TM (MASSEY FERGUSSON) ou equivalente</t>
    </r>
  </si>
  <si>
    <r>
      <rPr>
        <sz val="7"/>
        <rFont val="Arial"/>
      </rPr>
      <t>20060</t>
    </r>
  </si>
  <si>
    <r>
      <rPr>
        <sz val="7"/>
        <rFont val="Arial"/>
      </rPr>
      <t>Encarregado de O.A.C.</t>
    </r>
  </si>
  <si>
    <r>
      <rPr>
        <sz val="7"/>
        <rFont val="Arial"/>
      </rPr>
      <t>20109</t>
    </r>
  </si>
  <si>
    <r>
      <rPr>
        <sz val="7"/>
        <rFont val="Arial"/>
      </rPr>
      <t>Pedreiro de O.A.C.</t>
    </r>
  </si>
  <si>
    <r>
      <rPr>
        <sz val="7"/>
        <rFont val="Arial"/>
      </rPr>
      <t>20002</t>
    </r>
  </si>
  <si>
    <r>
      <rPr>
        <b/>
        <sz val="8"/>
        <rFont val="Arial"/>
      </rPr>
      <t>97627 - DEMOLIÇÃO DE PILARES E VIGAS EM CONCRETO ARMADO, DE FORMA MECANIZADA COM MARTELETE, SEM REAPROVEITAMENTO. AF_12/2017 (M3)</t>
    </r>
  </si>
  <si>
    <r>
      <rPr>
        <sz val="7"/>
        <rFont val="Calibri"/>
      </rPr>
      <t>KG</t>
    </r>
  </si>
  <si>
    <r>
      <rPr>
        <sz val="7"/>
        <rFont val="Calibri"/>
      </rPr>
      <t>5952</t>
    </r>
  </si>
  <si>
    <r>
      <rPr>
        <sz val="7"/>
        <rFont val="Calibri"/>
      </rPr>
      <t>MARTELETE OU ROMPEDOR PNEUMÁTICO MANUAL, 28 KG, COM SILENCIADOR - CHI DIURNO. AF_07/2016</t>
    </r>
  </si>
  <si>
    <r>
      <rPr>
        <sz val="7"/>
        <rFont val="Calibri"/>
      </rPr>
      <t>CHI</t>
    </r>
  </si>
  <si>
    <r>
      <rPr>
        <sz val="7"/>
        <rFont val="Calibri"/>
      </rPr>
      <t>5795</t>
    </r>
  </si>
  <si>
    <r>
      <rPr>
        <sz val="7"/>
        <rFont val="Calibri"/>
      </rPr>
      <t>MARTELETE OU ROMPEDOR PNEUMÁTICO MANUAL, 28 KG, COM SILENCIADOR - CHP DIURNO. AF_07/2016</t>
    </r>
  </si>
  <si>
    <r>
      <rPr>
        <sz val="7"/>
        <rFont val="Calibri"/>
      </rPr>
      <t>CHP</t>
    </r>
  </si>
  <si>
    <r>
      <rPr>
        <b/>
        <sz val="8"/>
        <rFont val="Arial"/>
      </rPr>
      <t>S030304 - Índice de preço para remoção de entulho decorrente da execução de obras (m3)</t>
    </r>
  </si>
  <si>
    <r>
      <rPr>
        <b/>
        <sz val="8"/>
        <rFont val="Arial"/>
      </rPr>
      <t>CP-0322-42047 - Elementos de madeira para sinalização - cavaletes  (un)</t>
    </r>
  </si>
  <si>
    <r>
      <rPr>
        <sz val="7"/>
        <rFont val="Arial"/>
      </rPr>
      <t>2000</t>
    </r>
  </si>
  <si>
    <r>
      <rPr>
        <sz val="7"/>
        <rFont val="Arial"/>
      </rPr>
      <t>Ferramentas manuais</t>
    </r>
  </si>
  <si>
    <r>
      <rPr>
        <sz val="10"/>
        <rFont val="Arial"/>
      </rPr>
      <t>X</t>
    </r>
  </si>
  <si>
    <r>
      <rPr>
        <sz val="7"/>
        <rFont val="Arial"/>
      </rPr>
      <t>10062</t>
    </r>
  </si>
  <si>
    <r>
      <rPr>
        <sz val="7"/>
        <rFont val="Arial"/>
      </rPr>
      <t>Caibros 7 X 7 cm</t>
    </r>
  </si>
  <si>
    <r>
      <rPr>
        <sz val="7"/>
        <rFont val="Arial"/>
      </rPr>
      <t>10067</t>
    </r>
  </si>
  <si>
    <r>
      <rPr>
        <sz val="7"/>
        <rFont val="Arial"/>
      </rPr>
      <t>Sarrafo 10 X 2,5 cm</t>
    </r>
  </si>
  <si>
    <r>
      <rPr>
        <b/>
        <sz val="8"/>
        <rFont val="Arial"/>
      </rPr>
      <t>40937 - Sinalização vertical com chapa em esmalte sintético (M2)</t>
    </r>
  </si>
  <si>
    <r>
      <rPr>
        <sz val="7"/>
        <rFont val="Arial"/>
      </rPr>
      <t>30004</t>
    </r>
  </si>
  <si>
    <r>
      <rPr>
        <sz val="7"/>
        <rFont val="Arial"/>
      </rPr>
      <t>Caminhão carroceria 815/37 PBT=8,3t (TOCO 4,0t)</t>
    </r>
  </si>
  <si>
    <r>
      <rPr>
        <sz val="7"/>
        <rFont val="Arial"/>
      </rPr>
      <t>30096</t>
    </r>
  </si>
  <si>
    <r>
      <rPr>
        <sz val="7"/>
        <rFont val="Arial"/>
      </rPr>
      <t>Furadeira elétrica de bancada</t>
    </r>
  </si>
  <si>
    <r>
      <rPr>
        <sz val="7"/>
        <rFont val="Arial"/>
      </rPr>
      <t>30097</t>
    </r>
  </si>
  <si>
    <r>
      <rPr>
        <sz val="7"/>
        <rFont val="Arial"/>
      </rPr>
      <t>Guilhotina para corte em chapa de aço até 2mm</t>
    </r>
  </si>
  <si>
    <r>
      <rPr>
        <sz val="7"/>
        <rFont val="Arial"/>
      </rPr>
      <t>30095</t>
    </r>
  </si>
  <si>
    <r>
      <rPr>
        <sz val="7"/>
        <rFont val="Arial"/>
      </rPr>
      <t>Serra circular manual</t>
    </r>
  </si>
  <si>
    <r>
      <rPr>
        <sz val="7"/>
        <rFont val="Arial"/>
      </rPr>
      <t>20039</t>
    </r>
  </si>
  <si>
    <r>
      <rPr>
        <sz val="7"/>
        <rFont val="Arial"/>
      </rPr>
      <t>Ajudante de carpinteiro</t>
    </r>
  </si>
  <si>
    <r>
      <rPr>
        <sz val="7"/>
        <rFont val="Arial"/>
      </rPr>
      <t>20048</t>
    </r>
  </si>
  <si>
    <r>
      <rPr>
        <sz val="7"/>
        <rFont val="Arial"/>
      </rPr>
      <t>Desenhista</t>
    </r>
  </si>
  <si>
    <r>
      <rPr>
        <sz val="7"/>
        <rFont val="Arial"/>
      </rPr>
      <t>20111</t>
    </r>
  </si>
  <si>
    <r>
      <rPr>
        <sz val="7"/>
        <rFont val="Arial"/>
      </rPr>
      <t>Pintor</t>
    </r>
  </si>
  <si>
    <r>
      <rPr>
        <sz val="7"/>
        <rFont val="Arial"/>
      </rPr>
      <t>10379</t>
    </r>
  </si>
  <si>
    <r>
      <rPr>
        <sz val="7"/>
        <rFont val="Arial"/>
      </rPr>
      <t>Chapa de aço fina-frio nº 16, esp.1,5mm SAE 1008/1010</t>
    </r>
  </si>
  <si>
    <r>
      <rPr>
        <sz val="7"/>
        <rFont val="Arial"/>
      </rPr>
      <t>10369</t>
    </r>
  </si>
  <si>
    <r>
      <rPr>
        <sz val="7"/>
        <rFont val="Arial"/>
      </rPr>
      <t>Esmalte sintético brilhante secagem rápida</t>
    </r>
  </si>
  <si>
    <r>
      <rPr>
        <sz val="7"/>
        <rFont val="Arial"/>
      </rPr>
      <t>GL</t>
    </r>
  </si>
  <si>
    <r>
      <rPr>
        <sz val="7"/>
        <rFont val="Arial"/>
      </rPr>
      <t>10370</t>
    </r>
  </si>
  <si>
    <r>
      <rPr>
        <sz val="7"/>
        <rFont val="Arial"/>
      </rPr>
      <t>Esmalte sintético fosco secagem rápida</t>
    </r>
  </si>
  <si>
    <r>
      <rPr>
        <sz val="7"/>
        <rFont val="Arial"/>
      </rPr>
      <t>10373</t>
    </r>
  </si>
  <si>
    <r>
      <rPr>
        <sz val="7"/>
        <rFont val="Arial"/>
      </rPr>
      <t>Lixa d'água nº 80</t>
    </r>
  </si>
  <si>
    <r>
      <rPr>
        <sz val="7"/>
        <rFont val="Arial"/>
      </rPr>
      <t>Ud</t>
    </r>
  </si>
  <si>
    <r>
      <rPr>
        <sz val="7"/>
        <rFont val="Arial"/>
      </rPr>
      <t>10375</t>
    </r>
  </si>
  <si>
    <r>
      <rPr>
        <sz val="7"/>
        <rFont val="Arial"/>
      </rPr>
      <t>Parafuso c/ porca e arruela (3/16x1 1/2")</t>
    </r>
  </si>
  <si>
    <r>
      <rPr>
        <sz val="7"/>
        <rFont val="Arial"/>
      </rPr>
      <t>10380</t>
    </r>
  </si>
  <si>
    <r>
      <rPr>
        <sz val="7"/>
        <rFont val="Arial"/>
      </rPr>
      <t>Película refletiva grau técnico todas as cores</t>
    </r>
  </si>
  <si>
    <r>
      <rPr>
        <sz val="7"/>
        <rFont val="Arial"/>
      </rPr>
      <t>10381</t>
    </r>
  </si>
  <si>
    <r>
      <rPr>
        <sz val="7"/>
        <rFont val="Arial"/>
      </rPr>
      <t>Primer base cromato de zinco</t>
    </r>
  </si>
  <si>
    <r>
      <rPr>
        <sz val="7"/>
        <rFont val="Arial"/>
      </rPr>
      <t>10069</t>
    </r>
  </si>
  <si>
    <r>
      <rPr>
        <sz val="7"/>
        <rFont val="Arial"/>
      </rPr>
      <t>Ripão de 2,5 X 7.0 cm</t>
    </r>
  </si>
  <si>
    <r>
      <rPr>
        <sz val="7"/>
        <rFont val="Arial"/>
      </rPr>
      <t>10374</t>
    </r>
  </si>
  <si>
    <r>
      <rPr>
        <sz val="7"/>
        <rFont val="Arial"/>
      </rPr>
      <t>Suporte em madeira de 1ª qualidade (8x8x320cm)</t>
    </r>
  </si>
  <si>
    <r>
      <rPr>
        <sz val="7"/>
        <rFont val="Arial"/>
      </rPr>
      <t>10371</t>
    </r>
  </si>
  <si>
    <r>
      <rPr>
        <sz val="7"/>
        <rFont val="Arial"/>
      </rPr>
      <t>Tinta acrílica</t>
    </r>
  </si>
  <si>
    <r>
      <rPr>
        <sz val="7"/>
        <rFont val="Arial"/>
      </rPr>
      <t>BD</t>
    </r>
  </si>
  <si>
    <r>
      <rPr>
        <b/>
        <sz val="8"/>
        <rFont val="Arial"/>
      </rPr>
      <t>41359 - Tela de proteção de segurança de PVC cor laranja com suporte para sinalização de obras (M)</t>
    </r>
  </si>
  <si>
    <r>
      <rPr>
        <sz val="7"/>
        <rFont val="Arial"/>
      </rPr>
      <t>10649</t>
    </r>
  </si>
  <si>
    <r>
      <rPr>
        <sz val="7"/>
        <rFont val="Arial"/>
      </rPr>
      <t>Tela de PVC na cor laranja, para proteção de segurança (tapume), rolo com 50,00 m</t>
    </r>
  </si>
  <si>
    <r>
      <rPr>
        <sz val="7"/>
        <rFont val="Arial"/>
      </rPr>
      <t>rl</t>
    </r>
  </si>
  <si>
    <r>
      <rPr>
        <sz val="7"/>
        <rFont val="Arial"/>
      </rPr>
      <t>40358</t>
    </r>
  </si>
  <si>
    <r>
      <rPr>
        <sz val="7"/>
        <rFont val="Arial"/>
      </rPr>
      <t>Concreto estrutural fck = 15,0 MPa, tudo incluído</t>
    </r>
  </si>
  <si>
    <r>
      <rPr>
        <sz val="7"/>
        <rFont val="Arial"/>
      </rPr>
      <t>E9660</t>
    </r>
  </si>
  <si>
    <r>
      <rPr>
        <sz val="7"/>
        <rFont val="Arial"/>
      </rPr>
      <t>00004011</t>
    </r>
  </si>
  <si>
    <r>
      <rPr>
        <sz val="7"/>
        <rFont val="Arial"/>
      </rPr>
      <t>GEOTEXTIL NAO TECIDO AGULHADO DE FILAMENTOS CONTINUOS 100% POLIESTER, RESITENCIA A TRACAO = 10 KN/M</t>
    </r>
  </si>
  <si>
    <r>
      <rPr>
        <sz val="7"/>
        <rFont val="Arial"/>
      </rPr>
      <t>5909130</t>
    </r>
  </si>
  <si>
    <r>
      <rPr>
        <sz val="7"/>
        <rFont val="Arial"/>
      </rPr>
      <t>ALAHF-6817777</t>
    </r>
  </si>
  <si>
    <r>
      <rPr>
        <sz val="7"/>
        <rFont val="Arial"/>
      </rPr>
      <t>COMP-880041</t>
    </r>
  </si>
  <si>
    <r>
      <rPr>
        <sz val="7"/>
        <rFont val="Arial"/>
      </rPr>
      <t>Rejuntamento de galeria</t>
    </r>
  </si>
  <si>
    <r>
      <rPr>
        <b/>
        <sz val="8"/>
        <rFont val="Arial"/>
      </rPr>
      <t>ALAHA-6817851 - Fornecimento e assentamento de galeria de concreto pré-moldado 2 X 2 metros aberta (tampa removível) (m)</t>
    </r>
  </si>
  <si>
    <r>
      <rPr>
        <sz val="7"/>
        <rFont val="Arial"/>
      </rPr>
      <t>ALAHA-6817777</t>
    </r>
  </si>
  <si>
    <r>
      <rPr>
        <sz val="7"/>
        <rFont val="Arial"/>
      </rPr>
      <t>Confecção de galeria de concreto pré moldado 2 x 2 aberta (tampa removível)</t>
    </r>
  </si>
  <si>
    <r>
      <rPr>
        <b/>
        <sz val="8"/>
        <rFont val="Arial"/>
      </rPr>
      <t>1106057 - Concreto magro - confecção em betoneira e lançamento manual - areia e brita comerciais (m³)</t>
    </r>
  </si>
  <si>
    <r>
      <rPr>
        <sz val="7"/>
        <rFont val="Arial"/>
      </rPr>
      <t>E9519</t>
    </r>
  </si>
  <si>
    <r>
      <rPr>
        <sz val="7"/>
        <rFont val="Arial"/>
      </rPr>
      <t>Betoneira com motor a gasolina com capacidade de 600 l - 10 kW</t>
    </r>
  </si>
  <si>
    <r>
      <rPr>
        <sz val="7"/>
        <rFont val="Arial"/>
      </rPr>
      <t>E9071</t>
    </r>
  </si>
  <si>
    <r>
      <rPr>
        <sz val="7"/>
        <rFont val="Arial"/>
      </rPr>
      <t>Transportador manual carrinho de mão com capacidade de 80 l</t>
    </r>
  </si>
  <si>
    <r>
      <rPr>
        <sz val="7"/>
        <rFont val="Arial"/>
      </rPr>
      <t>E9064</t>
    </r>
  </si>
  <si>
    <r>
      <rPr>
        <sz val="7"/>
        <rFont val="Arial"/>
      </rPr>
      <t>Transportador manual gerica com capacidade de 180 l</t>
    </r>
  </si>
  <si>
    <r>
      <rPr>
        <sz val="7"/>
        <rFont val="Arial"/>
      </rPr>
      <t>P9821</t>
    </r>
  </si>
  <si>
    <r>
      <rPr>
        <sz val="7"/>
        <rFont val="Arial"/>
      </rPr>
      <t>Pedreiro</t>
    </r>
  </si>
  <si>
    <r>
      <rPr>
        <sz val="7"/>
        <rFont val="Arial"/>
      </rPr>
      <t>M0082</t>
    </r>
  </si>
  <si>
    <r>
      <rPr>
        <sz val="7"/>
        <rFont val="Arial"/>
      </rPr>
      <t>Areia média lavada</t>
    </r>
  </si>
  <si>
    <r>
      <rPr>
        <sz val="7"/>
        <rFont val="Arial"/>
      </rPr>
      <t>M0192</t>
    </r>
  </si>
  <si>
    <r>
      <rPr>
        <sz val="7"/>
        <rFont val="Arial"/>
      </rPr>
      <t>Brita 2</t>
    </r>
  </si>
  <si>
    <r>
      <rPr>
        <sz val="7"/>
        <rFont val="Arial"/>
      </rPr>
      <t>M0424</t>
    </r>
  </si>
  <si>
    <r>
      <rPr>
        <sz val="7"/>
        <rFont val="Arial"/>
      </rPr>
      <t>Areia média lavada (Caminhão basculante com capacidade de 10 m³ - 188 kW)</t>
    </r>
  </si>
  <si>
    <r>
      <rPr>
        <sz val="7"/>
        <rFont val="Arial"/>
      </rPr>
      <t>5914647</t>
    </r>
  </si>
  <si>
    <r>
      <rPr>
        <sz val="7"/>
        <rFont val="Arial"/>
      </rPr>
      <t>Brita 2 (Caminhão basculante com capacidade de 10 m³ - 188 kW)</t>
    </r>
  </si>
  <si>
    <r>
      <rPr>
        <sz val="7"/>
        <rFont val="Arial"/>
      </rPr>
      <t>5914655</t>
    </r>
  </si>
  <si>
    <r>
      <rPr>
        <b/>
        <sz val="8"/>
        <rFont val="Arial"/>
      </rPr>
      <t>96541 - FABRICAÇÃO, MONTAGEM E DESMONTAGEM DE FÔRMA, EM CHAPA DE MADEIRA COMPENSADA RESINADA, E=17 MM (M2)</t>
    </r>
  </si>
  <si>
    <r>
      <rPr>
        <sz val="7"/>
        <rFont val="Calibri"/>
      </rPr>
      <t>00001358</t>
    </r>
  </si>
  <si>
    <r>
      <rPr>
        <sz val="7"/>
        <rFont val="Calibri"/>
      </rPr>
      <t>M2</t>
    </r>
  </si>
  <si>
    <r>
      <rPr>
        <sz val="7"/>
        <rFont val="Calibri"/>
      </rPr>
      <t>00002692</t>
    </r>
  </si>
  <si>
    <r>
      <rPr>
        <sz val="7"/>
        <rFont val="Calibri"/>
      </rPr>
      <t>DESMOLDANTE PROTETOR PARA FORMAS DE MADEIRA, DE BASE OLEOSA EMULSIONADA EM AGUA</t>
    </r>
  </si>
  <si>
    <r>
      <rPr>
        <sz val="7"/>
        <rFont val="Calibri"/>
      </rPr>
      <t>L</t>
    </r>
  </si>
  <si>
    <r>
      <rPr>
        <sz val="7"/>
        <rFont val="Calibri"/>
      </rPr>
      <t>00004491</t>
    </r>
  </si>
  <si>
    <r>
      <rPr>
        <sz val="7"/>
        <rFont val="Calibri"/>
      </rPr>
      <t>M</t>
    </r>
  </si>
  <si>
    <r>
      <rPr>
        <sz val="7"/>
        <rFont val="Calibri"/>
      </rPr>
      <t>00020247</t>
    </r>
  </si>
  <si>
    <r>
      <rPr>
        <sz val="7"/>
        <rFont val="Calibri"/>
      </rPr>
      <t>PREGO DE ACO POLIDO COM CABECA 15 X 15 (1 1/4 X 13)</t>
    </r>
  </si>
  <si>
    <r>
      <rPr>
        <sz val="7"/>
        <rFont val="Calibri"/>
      </rPr>
      <t>00005074</t>
    </r>
  </si>
  <si>
    <r>
      <rPr>
        <sz val="7"/>
        <rFont val="Calibri"/>
      </rPr>
      <t>PREGO DE ACO POLIDO COM CABECA 15 X 18 (1 1/2 X 13)</t>
    </r>
  </si>
  <si>
    <r>
      <rPr>
        <sz val="7"/>
        <rFont val="Calibri"/>
      </rPr>
      <t>00005073</t>
    </r>
  </si>
  <si>
    <r>
      <rPr>
        <sz val="7"/>
        <rFont val="Calibri"/>
      </rPr>
      <t>PREGO DE ACO POLIDO COM CABECA 17 X 24 (2 1/4 X 11)</t>
    </r>
  </si>
  <si>
    <r>
      <rPr>
        <sz val="7"/>
        <rFont val="Calibri"/>
      </rPr>
      <t>00040304</t>
    </r>
  </si>
  <si>
    <r>
      <rPr>
        <sz val="7"/>
        <rFont val="Calibri"/>
      </rPr>
      <t>PREGO DE ACO POLIDO COM CABECA DUPLA 17 X 27 (2 1/2 X 11)</t>
    </r>
  </si>
  <si>
    <r>
      <rPr>
        <sz val="7"/>
        <rFont val="Calibri"/>
      </rPr>
      <t>00004517</t>
    </r>
  </si>
  <si>
    <r>
      <rPr>
        <sz val="7"/>
        <rFont val="Calibri"/>
      </rPr>
      <t>88239</t>
    </r>
  </si>
  <si>
    <r>
      <rPr>
        <sz val="7"/>
        <rFont val="Calibri"/>
      </rPr>
      <t>AJUDANTE DE CARPINTEIRO COM ENCARGOS COMPLEMENTARES</t>
    </r>
  </si>
  <si>
    <r>
      <rPr>
        <sz val="7"/>
        <rFont val="Calibri"/>
      </rPr>
      <t>88262</t>
    </r>
  </si>
  <si>
    <r>
      <rPr>
        <sz val="7"/>
        <rFont val="Calibri"/>
      </rPr>
      <t>CARPINTEIRO DE FORMAS COM ENCARGOS COMPLEMENTARES</t>
    </r>
  </si>
  <si>
    <r>
      <rPr>
        <sz val="7"/>
        <rFont val="Calibri"/>
      </rPr>
      <t>91693</t>
    </r>
  </si>
  <si>
    <r>
      <rPr>
        <sz val="7"/>
        <rFont val="Calibri"/>
      </rPr>
      <t>SERRA CIRCULAR DE BANCADA COM MOTOR ELÉTRICO POTÊNCIA DE 5HP, COM COIFA PARA DISCO 10" - CHI DIURNO. AF_08/2015</t>
    </r>
  </si>
  <si>
    <r>
      <rPr>
        <sz val="7"/>
        <rFont val="Calibri"/>
      </rPr>
      <t>91692</t>
    </r>
  </si>
  <si>
    <r>
      <rPr>
        <sz val="7"/>
        <rFont val="Calibri"/>
      </rPr>
      <t>SERRA CIRCULAR DE BANCADA COM MOTOR ELÉTRICO POTÊNCIA DE 5HP, COM COIFA PARA DISCO 10" - CHP DIURNO. AF_08/2015</t>
    </r>
  </si>
  <si>
    <r>
      <rPr>
        <b/>
        <sz val="8"/>
        <rFont val="Arial"/>
      </rPr>
      <t>1107890 - Concreto fck = 30 MPa - areia e brita comerciais (m³)</t>
    </r>
  </si>
  <si>
    <r>
      <rPr>
        <sz val="7"/>
        <rFont val="Arial"/>
      </rPr>
      <t>E9584</t>
    </r>
  </si>
  <si>
    <r>
      <rPr>
        <sz val="7"/>
        <rFont val="Arial"/>
      </rPr>
      <t>E9599</t>
    </r>
  </si>
  <si>
    <r>
      <rPr>
        <sz val="7"/>
        <rFont val="Arial"/>
      </rPr>
      <t>Central de concreto com capacidade de 30 m³/h - dosadora RS</t>
    </r>
  </si>
  <si>
    <r>
      <rPr>
        <sz val="7"/>
        <rFont val="Arial"/>
      </rPr>
      <t>E9763</t>
    </r>
  </si>
  <si>
    <r>
      <rPr>
        <sz val="7"/>
        <rFont val="Arial"/>
      </rPr>
      <t>Grupo gerador - 36/40 kVA</t>
    </r>
  </si>
  <si>
    <r>
      <rPr>
        <sz val="7"/>
        <rFont val="Arial"/>
      </rPr>
      <t>M0030</t>
    </r>
  </si>
  <si>
    <r>
      <rPr>
        <sz val="7"/>
        <rFont val="Arial"/>
      </rPr>
      <t>M0191</t>
    </r>
  </si>
  <si>
    <r>
      <rPr>
        <sz val="7"/>
        <rFont val="Arial"/>
      </rPr>
      <t>Brita 1</t>
    </r>
  </si>
  <si>
    <r>
      <rPr>
        <sz val="7"/>
        <rFont val="Arial"/>
      </rPr>
      <t>Brita 1 (Caminhão basculante com capacidade de 10 m³ - 188 kW)</t>
    </r>
  </si>
  <si>
    <r>
      <rPr>
        <b/>
        <sz val="8"/>
        <rFont val="Arial"/>
      </rPr>
      <t>CP-3762-S160326 - Barra chata em qualquer dimensão (kg)</t>
    </r>
  </si>
  <si>
    <r>
      <rPr>
        <sz val="7"/>
        <rFont val="Arial"/>
      </rPr>
      <t>00006160</t>
    </r>
  </si>
  <si>
    <r>
      <rPr>
        <sz val="7"/>
        <rFont val="Arial"/>
      </rPr>
      <t>SOLDADOR</t>
    </r>
  </si>
  <si>
    <r>
      <rPr>
        <sz val="7"/>
        <rFont val="Arial"/>
      </rPr>
      <t>00000546</t>
    </r>
  </si>
  <si>
    <r>
      <rPr>
        <sz val="7"/>
        <rFont val="Arial"/>
      </rPr>
      <t>00010997</t>
    </r>
  </si>
  <si>
    <r>
      <rPr>
        <sz val="7"/>
        <rFont val="Arial"/>
      </rPr>
      <t>ELETRODO REVESTIDO AWS - E7018, DIAMETRO IGUAL A 4,00 MM</t>
    </r>
  </si>
  <si>
    <r>
      <rPr>
        <sz val="7"/>
        <rFont val="Arial"/>
      </rPr>
      <t>S190418</t>
    </r>
  </si>
  <si>
    <r>
      <rPr>
        <sz val="7"/>
        <rFont val="Arial"/>
      </rPr>
      <t>Pintura de superfície metálica com uma demão de primer Epoxi e duas demãos de tinta à base de Epoxi</t>
    </r>
  </si>
  <si>
    <r>
      <rPr>
        <b/>
        <sz val="8"/>
        <rFont val="Arial"/>
      </rPr>
      <t>0407820 - Armação em aço CA-60 - fornecimento, preparo e colocação (kg)</t>
    </r>
  </si>
  <si>
    <r>
      <rPr>
        <sz val="7"/>
        <rFont val="Arial"/>
      </rPr>
      <t>P9801</t>
    </r>
  </si>
  <si>
    <r>
      <rPr>
        <sz val="7"/>
        <rFont val="Arial"/>
      </rPr>
      <t>Ajudante</t>
    </r>
  </si>
  <si>
    <r>
      <rPr>
        <sz val="7"/>
        <rFont val="Arial"/>
      </rPr>
      <t>P9805</t>
    </r>
  </si>
  <si>
    <r>
      <rPr>
        <sz val="7"/>
        <rFont val="Arial"/>
      </rPr>
      <t>Armador</t>
    </r>
  </si>
  <si>
    <r>
      <rPr>
        <sz val="7"/>
        <rFont val="Arial"/>
      </rPr>
      <t>M0075</t>
    </r>
  </si>
  <si>
    <r>
      <rPr>
        <sz val="7"/>
        <rFont val="Arial"/>
      </rPr>
      <t>M0014</t>
    </r>
  </si>
  <si>
    <r>
      <rPr>
        <sz val="7"/>
        <rFont val="Arial"/>
      </rPr>
      <t>Aço CA 60</t>
    </r>
  </si>
  <si>
    <r>
      <rPr>
        <sz val="7"/>
        <rFont val="Arial"/>
      </rPr>
      <t>Aço CA 60 (Caminhão carroceria com capacidade de 15 t - 188 kW)</t>
    </r>
  </si>
  <si>
    <r>
      <rPr>
        <b/>
        <sz val="8"/>
        <rFont val="Arial"/>
      </rPr>
      <t>0407819 - Armação em aço CA-50 - fornecimento, preparo e colocação (kg)</t>
    </r>
  </si>
  <si>
    <r>
      <rPr>
        <sz val="7"/>
        <rFont val="Arial"/>
      </rPr>
      <t>M0004</t>
    </r>
  </si>
  <si>
    <r>
      <rPr>
        <sz val="7"/>
        <rFont val="Arial"/>
      </rPr>
      <t>Aço CA 50</t>
    </r>
  </si>
  <si>
    <r>
      <rPr>
        <sz val="7"/>
        <rFont val="Arial"/>
      </rPr>
      <t>Aço CA 50 (Caminhão carroceria com capacidade de 15 t - 188 kW)</t>
    </r>
  </si>
  <si>
    <r>
      <rPr>
        <sz val="7"/>
        <rFont val="Calibri"/>
      </rPr>
      <t>00004722</t>
    </r>
  </si>
  <si>
    <r>
      <rPr>
        <sz val="7"/>
        <rFont val="Calibri"/>
      </rPr>
      <t>PEDRA BRITADA N. 3 (38 A 50 MM) POSTO PEDREIRA/FORNECEDOR, SEM FRETE</t>
    </r>
  </si>
  <si>
    <r>
      <rPr>
        <sz val="7"/>
        <rFont val="Calibri"/>
      </rPr>
      <t>91278</t>
    </r>
  </si>
  <si>
    <r>
      <rPr>
        <sz val="7"/>
        <rFont val="Calibri"/>
      </rPr>
      <t>PLACA VIBRATÓRIA REVERSÍVEL COM MOTOR 4 TEMPOS A GASOLINA, FORÇA CENTRÍFUGA DE 25 KN (2500 KGF), POTÊNCIA 5,5 CV - CHI DIURNO. AF_08/2015</t>
    </r>
  </si>
  <si>
    <r>
      <rPr>
        <sz val="7"/>
        <rFont val="Calibri"/>
      </rPr>
      <t>91277</t>
    </r>
  </si>
  <si>
    <r>
      <rPr>
        <sz val="7"/>
        <rFont val="Calibri"/>
      </rPr>
      <t>PLACA VIBRATÓRIA REVERSÍVEL COM MOTOR 4 TEMPOS A GASOLINA, FORÇA CENTRÍFUGA DE 25 KN (2500 KGF), POTÊNCIA 5,5 CV - CHP DIURNO. AF_08/2015</t>
    </r>
  </si>
  <si>
    <r>
      <rPr>
        <b/>
        <sz val="8"/>
        <rFont val="Arial"/>
      </rPr>
      <t>CESAN 7050100030 - Escoramento cavas com prancha metalica (M2)</t>
    </r>
  </si>
  <si>
    <r>
      <rPr>
        <b/>
        <sz val="8"/>
        <rFont val="Arial"/>
      </rPr>
      <t>2003864 - Esgotamento de água com bomba submersa (h)</t>
    </r>
  </si>
  <si>
    <r>
      <rPr>
        <sz val="7"/>
        <rFont val="Arial"/>
      </rPr>
      <t>E9630</t>
    </r>
  </si>
  <si>
    <r>
      <rPr>
        <sz val="7"/>
        <rFont val="Arial"/>
      </rPr>
      <t>Bomba submersível com capacidade de 75 m³/h - 3,6 kW</t>
    </r>
  </si>
  <si>
    <r>
      <rPr>
        <sz val="7"/>
        <rFont val="Arial"/>
      </rPr>
      <t>E9066</t>
    </r>
  </si>
  <si>
    <r>
      <rPr>
        <sz val="7"/>
        <rFont val="Arial"/>
      </rPr>
      <t>Grupo gerador - 13/14 kVA</t>
    </r>
  </si>
  <si>
    <r>
      <rPr>
        <sz val="7"/>
        <rFont val="Arial"/>
      </rPr>
      <t>P9807</t>
    </r>
  </si>
  <si>
    <r>
      <rPr>
        <sz val="7"/>
        <rFont val="Arial"/>
      </rPr>
      <t>Bombeiro hidráulico</t>
    </r>
  </si>
  <si>
    <r>
      <rPr>
        <sz val="7"/>
        <rFont val="Arial"/>
      </rPr>
      <t>P9810</t>
    </r>
  </si>
  <si>
    <r>
      <rPr>
        <sz val="7"/>
        <rFont val="Arial"/>
      </rPr>
      <t>Eletricista</t>
    </r>
  </si>
  <si>
    <r>
      <rPr>
        <b/>
        <sz val="8"/>
        <rFont val="Arial"/>
      </rPr>
      <t>CESAN-7060100030 - REBAIXAMENTO DE LENCOL FREATICO C/ PONT FILTRANTES (MÊS)</t>
    </r>
  </si>
  <si>
    <r>
      <rPr>
        <b/>
        <sz val="8"/>
        <rFont val="Arial"/>
      </rPr>
      <t>95995 - EXECUÇÃO DE PAVIMENTO COM APLICAÇÃO DE CONCRETO ASFÁLTICO, CAMADA DE ROLAMENTO - EXCLUSIVE CARGA E TRANSPORTE. AF_11/2019 (M3)</t>
    </r>
  </si>
  <si>
    <r>
      <rPr>
        <b/>
        <sz val="8"/>
        <rFont val="Arial"/>
      </rPr>
      <t>S141410 - Tubo de PVC rígido soldável marrom, diâm. 25mm (3/4"), inclusive conexões (m)</t>
    </r>
  </si>
  <si>
    <r>
      <rPr>
        <b/>
        <sz val="8"/>
        <rFont val="Arial"/>
      </rPr>
      <t>97127 - ASSENTAMENTO DE TUBO DE PVC DEFOFO OU PRFV OU RPVC PARA REDE DE ÁGUA, DN 100 MM, JUNTA ELÁSTICA INTEGRADA, INSTALADO EM LOCAL COM NÍVEL ALTO DE INTERFERÊNCIAS (NÃO INCLUI FORNECIMENTO). AF_11/2017 (M)</t>
    </r>
  </si>
  <si>
    <r>
      <rPr>
        <sz val="7"/>
        <rFont val="Calibri"/>
      </rPr>
      <t>00020078</t>
    </r>
  </si>
  <si>
    <r>
      <rPr>
        <sz val="7"/>
        <rFont val="Calibri"/>
      </rPr>
      <t>88246</t>
    </r>
  </si>
  <si>
    <r>
      <rPr>
        <sz val="7"/>
        <rFont val="Calibri"/>
      </rPr>
      <t>ASSENTADOR DE TUBOS COM ENCARGOS COMPLEMENTARES</t>
    </r>
  </si>
  <si>
    <r>
      <rPr>
        <b/>
        <sz val="8"/>
        <rFont val="Arial"/>
      </rPr>
      <t>00009825 - TUBO PVC DEFOFO, JEI, 1 MPA, DN 100 MM, PARA REDE DE AGUA (NBR 7665) (M)</t>
    </r>
  </si>
  <si>
    <r>
      <rPr>
        <b/>
        <sz val="8"/>
        <rFont val="Arial"/>
      </rPr>
      <t>97128 - ASSENTAMENTO DE TUBO DE PVC DEFOFO OU PRFV OU RPVC PARA REDE DE ÁGUA, DN 200 MM, JUNTA ELÁSTICA INTEGRADA, INSTALADO EM LOCAL COM NÍVEL ALTO DE INTERFERÊNCIAS (NÃO INCLUI FORNECIMENTO). AF_11/2017 (M)</t>
    </r>
  </si>
  <si>
    <r>
      <rPr>
        <sz val="7"/>
        <rFont val="Calibri"/>
      </rPr>
      <t>5679</t>
    </r>
  </si>
  <si>
    <r>
      <rPr>
        <sz val="7"/>
        <rFont val="Calibri"/>
      </rPr>
      <t>RETROESCAVADEIRA SOBRE RODAS COM CARREGADEIRA, TRAÇÃO 4X4, POTÊNCIA LÍQ. 88 HP, CAÇAMBA CARREG. CAP. MÍN. 1 M3, CAÇAMBA RETRO CAP. 0,26 M3, PESO OPERACIONAL MÍN. 6.674 KG, PROFUNDIDADE ESCAVAÇÃO MÁX. 4,37 M - CHI DIURNO. AF_06/2014</t>
    </r>
  </si>
  <si>
    <r>
      <rPr>
        <sz val="7"/>
        <rFont val="Calibri"/>
      </rPr>
      <t>5678</t>
    </r>
  </si>
  <si>
    <r>
      <rPr>
        <sz val="7"/>
        <rFont val="Calibri"/>
      </rPr>
      <t>RETROESCAVADEIRA SOBRE RODAS COM CARREGADEIRA, TRAÇÃO 4X4, POTÊNCIA LÍQ. 88 HP, CAÇAMBA CARREG. CAP. MÍN. 1 M3, CAÇAMBA RETRO CAP. 0,26 M3, PESO OPERACIONAL MÍN. 6.674 KG, PROFUNDIDADE ESCAVAÇÃO MÁX. 4,37 M - CHP DIURNO. AF_06/2014</t>
    </r>
  </si>
  <si>
    <r>
      <rPr>
        <b/>
        <sz val="8"/>
        <rFont val="Arial"/>
      </rPr>
      <t>00009829 - TUBO PVC DEFOFO, JEI, 1 MPA, DN 200 MM, PARA REDE DE AGUA (NBR 7665) (M)</t>
    </r>
  </si>
  <si>
    <r>
      <rPr>
        <sz val="7"/>
        <rFont val="Arial"/>
      </rPr>
      <t>E9686</t>
    </r>
  </si>
  <si>
    <r>
      <rPr>
        <sz val="7"/>
        <rFont val="Arial"/>
      </rPr>
      <t>Caminhão carroceria com guindauto com capacidade de 20 t.m - 136 kW</t>
    </r>
  </si>
  <si>
    <r>
      <rPr>
        <sz val="7"/>
        <rFont val="Arial"/>
      </rPr>
      <t>M2164</t>
    </r>
  </si>
  <si>
    <r>
      <rPr>
        <sz val="7"/>
        <rFont val="Arial"/>
      </rPr>
      <t>1109671</t>
    </r>
  </si>
  <si>
    <r>
      <rPr>
        <sz val="7"/>
        <rFont val="Arial"/>
      </rPr>
      <t>1106165</t>
    </r>
  </si>
  <si>
    <r>
      <rPr>
        <sz val="7"/>
        <rFont val="Arial"/>
      </rPr>
      <t>Concreto ciclópico fck = 20 MPa - confecção em betoneira e lançamento manual - areia, brita e pedra de mão comerciais</t>
    </r>
  </si>
  <si>
    <r>
      <rPr>
        <sz val="7"/>
        <rFont val="Arial"/>
      </rPr>
      <t>3103302</t>
    </r>
  </si>
  <si>
    <r>
      <rPr>
        <b/>
        <sz val="8"/>
        <rFont val="Arial"/>
      </rPr>
      <t>2003680 - Poço de visita - PVI 02 - areia e brita comerciais (un)</t>
    </r>
  </si>
  <si>
    <r>
      <rPr>
        <sz val="7"/>
        <rFont val="Arial"/>
      </rPr>
      <t>1107892</t>
    </r>
  </si>
  <si>
    <r>
      <rPr>
        <sz val="7"/>
        <rFont val="Arial"/>
      </rPr>
      <t>Concreto fck = 20 MPa - confecção em betoneira e lançamento manual - areia e brita comerciais</t>
    </r>
  </si>
  <si>
    <r>
      <rPr>
        <b/>
        <sz val="8"/>
        <rFont val="Arial"/>
      </rPr>
      <t>S140904 - Tubo PVC rígido para esgoto no diâmetro de 150mm incluindo escavação e aterro com areia (m)</t>
    </r>
  </si>
  <si>
    <r>
      <rPr>
        <sz val="7"/>
        <rFont val="Arial"/>
      </rPr>
      <t>I062534</t>
    </r>
  </si>
  <si>
    <r>
      <rPr>
        <b/>
        <sz val="8"/>
        <rFont val="Arial"/>
      </rPr>
      <t>1600436 - Demolição de concreto simples (PV) (m³)</t>
    </r>
  </si>
  <si>
    <r>
      <rPr>
        <sz val="7"/>
        <rFont val="Arial"/>
      </rPr>
      <t>M3505</t>
    </r>
  </si>
  <si>
    <r>
      <rPr>
        <sz val="7"/>
        <rFont val="Arial"/>
      </rPr>
      <t>Material demolido - concreto simples (Caminhão basculante com capacidade de 6 m³ - 136 kW)</t>
    </r>
  </si>
  <si>
    <r>
      <rPr>
        <sz val="7"/>
        <rFont val="Arial"/>
      </rPr>
      <t>5915433</t>
    </r>
  </si>
  <si>
    <r>
      <rPr>
        <b/>
        <sz val="8"/>
        <rFont val="Arial"/>
      </rPr>
      <t>40867 - Demolição e remoção de pavimento asfáltico (M2)</t>
    </r>
  </si>
  <si>
    <r>
      <rPr>
        <sz val="7"/>
        <rFont val="Arial"/>
      </rPr>
      <t>30000</t>
    </r>
  </si>
  <si>
    <r>
      <rPr>
        <sz val="7"/>
        <rFont val="Arial"/>
      </rPr>
      <t>Caminhão basculante 1315C PBT=12,9t (TOCO 8,0t)</t>
    </r>
  </si>
  <si>
    <r>
      <rPr>
        <sz val="7"/>
        <rFont val="Arial"/>
      </rPr>
      <t>30024</t>
    </r>
  </si>
  <si>
    <r>
      <rPr>
        <sz val="7"/>
        <rFont val="Arial"/>
      </rPr>
      <t>Carregadeira de rodas ref. Caterpillar modelo 950H (3,10 m3) ( cab + ar ) ou equivalente</t>
    </r>
  </si>
  <si>
    <r>
      <rPr>
        <sz val="7"/>
        <rFont val="Arial"/>
      </rPr>
      <t>30017</t>
    </r>
  </si>
  <si>
    <r>
      <rPr>
        <sz val="7"/>
        <rFont val="Arial"/>
      </rPr>
      <t>Trator de esteiras ref. Caterpillar cm lâmina modelo D6T ou equivalente</t>
    </r>
  </si>
  <si>
    <r>
      <rPr>
        <b/>
        <sz val="8"/>
        <rFont val="Arial"/>
      </rPr>
      <t>DERES-42047 - Elementos de madeira para sinalização - cavaletes  (un)</t>
    </r>
  </si>
  <si>
    <t>SINAPI</t>
  </si>
  <si>
    <t>Cronograma</t>
  </si>
  <si>
    <t>Fontes</t>
  </si>
  <si>
    <t>Versão</t>
  </si>
  <si>
    <t>IOPES</t>
  </si>
  <si>
    <t>Local: Vila Velha - ES</t>
  </si>
  <si>
    <t>SICRO NOVO</t>
  </si>
  <si>
    <t>Cliente: SEDURB</t>
  </si>
  <si>
    <t>2022/02</t>
  </si>
  <si>
    <t>DER-ES</t>
  </si>
  <si>
    <t>2021/07</t>
  </si>
  <si>
    <t xml:space="preserve">BDI: </t>
  </si>
  <si>
    <t>Obra: [REV08] CT007- Orçamento Jardim de Alah 2 e 3 (Rua Luiz Lameiro e Ruas Getúlio Bonelly, Rua Dezesseis e Rua Moacir Ribeiro)</t>
  </si>
  <si>
    <t>Curva ABC</t>
  </si>
  <si>
    <t>PLANILHA ORÇAMENTARIA</t>
  </si>
  <si>
    <t>L.S:</t>
  </si>
  <si>
    <t>Data Base</t>
  </si>
  <si>
    <t>Composição de Custo</t>
  </si>
  <si>
    <t xml:space="preserve">DER-ES </t>
  </si>
  <si>
    <t xml:space="preserve">IOPES </t>
  </si>
  <si>
    <t>2022/01</t>
  </si>
  <si>
    <t>2022/03</t>
  </si>
  <si>
    <r>
      <rPr>
        <sz val="7"/>
        <rFont val="Arial"/>
      </rPr>
      <t>Placa de obra nas dimensões de 2.0 x 4.0 m, padrão DER</t>
    </r>
  </si>
  <si>
    <r>
      <rPr>
        <sz val="7"/>
        <rFont val="Arial"/>
      </rPr>
      <t>Destinação Final de Resíduos Classe II A em aterro sanitário controlado  - BDI = 14,01</t>
    </r>
  </si>
  <si>
    <r>
      <rPr>
        <sz val="7"/>
        <rFont val="Arial"/>
      </rPr>
      <t>Transporte de material de 3ª categoria com caminhão basculante de 12 m³ para rocha - rodovia pavimentada</t>
    </r>
  </si>
  <si>
    <r>
      <rPr>
        <sz val="7"/>
        <rFont val="Arial"/>
      </rPr>
      <t>Aquisição de solo de jazida comercial (saibreira) - BDI = 14,01</t>
    </r>
  </si>
  <si>
    <r>
      <rPr>
        <sz val="7"/>
        <rFont val="Arial"/>
      </rPr>
      <t>Emulsão Asfáltica para Imprimação (EAI), fornecimento - BDI = 14,01</t>
    </r>
  </si>
  <si>
    <r>
      <rPr>
        <sz val="7"/>
        <rFont val="Arial"/>
      </rPr>
      <t>REMOCAO RESIDUOS CLASSE A CONAMA (CACAMBA) CLASSE II B (NBR10004) INCLUSIVE DESTINACAO FINAL - BDI = 14,01</t>
    </r>
  </si>
  <si>
    <r>
      <rPr>
        <sz val="7"/>
        <rFont val="Arial"/>
      </rPr>
      <t>Índice de preço para remoção de entulho decorrente da execução de obras - BDI = 14,01</t>
    </r>
  </si>
  <si>
    <r>
      <rPr>
        <sz val="7"/>
        <rFont val="Arial"/>
      </rPr>
      <t>00044535</t>
    </r>
  </si>
  <si>
    <r>
      <rPr>
        <sz val="7"/>
        <rFont val="Arial"/>
      </rPr>
      <t>SERVICO DE BOMBEAMENTO DE CONCRETO COM CONSUMO MINIMO DE 40 M3</t>
    </r>
  </si>
  <si>
    <r>
      <rPr>
        <sz val="7"/>
        <rFont val="Arial"/>
      </rPr>
      <t>LASTRO COM MATERIAL GRANULAR (PEDRA BRITADA N.3), APLICADO EM PISOS OU LAJES SOBRE SOLO, ESPESSURA DE *10 CM*. AF_07/2019</t>
    </r>
  </si>
  <si>
    <r>
      <rPr>
        <sz val="7"/>
        <rFont val="Arial"/>
      </rPr>
      <t>Destinação Final de Resíduos Classe II A em aterro sanitário controlado - BDI = 14,01</t>
    </r>
  </si>
  <si>
    <r>
      <rPr>
        <sz val="7"/>
        <rFont val="Arial"/>
      </rPr>
      <t>Corpo de BSTC D = 0,40 m PA2 - areia, brita e pedra de mão comerciais</t>
    </r>
  </si>
  <si>
    <r>
      <rPr>
        <sz val="7"/>
        <rFont val="Arial"/>
      </rPr>
      <t>90733</t>
    </r>
  </si>
  <si>
    <r>
      <rPr>
        <sz val="7"/>
        <rFont val="Arial"/>
      </rPr>
      <t>ASSENTAMENTO DE TUBO DE PVC PARA REDE COLETORA DE ESGOTO DE PAREDE MACIÇA, DN 100 MM, JUNTA ELÁSTICA (NÃO INCLUI FORNECIMENTO). AF_01/2021</t>
    </r>
  </si>
  <si>
    <r>
      <rPr>
        <sz val="7"/>
        <rFont val="Arial"/>
      </rPr>
      <t>TUBO DE ESGOTO PRIMARIO DE PVC BRANCO SERIE NORMAL (4") - 100MM - TIGRE, AMANCO OU EQUIVALENTE</t>
    </r>
  </si>
  <si>
    <r>
      <rPr>
        <sz val="7"/>
        <rFont val="Arial"/>
      </rPr>
      <t>90735</t>
    </r>
  </si>
  <si>
    <r>
      <rPr>
        <sz val="7"/>
        <rFont val="Arial"/>
      </rPr>
      <t>ASSENTAMENTO DE TUBO DE PVC PARA REDE COLETORA DE ESGOTO DE PAREDE MACIÇA, DN 200 MM, JUNTA ELÁSTICA (NÃO INCLUI FORNECIMENTO). AF_01/2021</t>
    </r>
  </si>
  <si>
    <r>
      <rPr>
        <sz val="7"/>
        <rFont val="Arial"/>
      </rPr>
      <t>TUBO DE ESGOTO PRIMARIO DE PVC BRANCO SERIE NORMAL (8") - 200MM - TIGRE, AMANCO OU EQUIVALENTE</t>
    </r>
  </si>
  <si>
    <r>
      <rPr>
        <sz val="7"/>
        <rFont val="Arial"/>
      </rPr>
      <t>Índice de preço para remoção de entulho decorrente da execução de obras - Material demolido - BDI = 14,01</t>
    </r>
  </si>
  <si>
    <r>
      <rPr>
        <b/>
        <sz val="7"/>
        <rFont val="Arial"/>
      </rPr>
      <t>MÃO DE OBRA</t>
    </r>
  </si>
  <si>
    <r>
      <rPr>
        <b/>
        <sz val="7"/>
        <rFont val="Arial"/>
      </rPr>
      <t>UNID</t>
    </r>
  </si>
  <si>
    <r>
      <rPr>
        <b/>
        <sz val="7"/>
        <rFont val="Arial"/>
      </rPr>
      <t>CONSUMO</t>
    </r>
  </si>
  <si>
    <r>
      <rPr>
        <b/>
        <sz val="7"/>
        <rFont val="Arial"/>
      </rPr>
      <t>SALÁRIO HORA</t>
    </r>
  </si>
  <si>
    <r>
      <rPr>
        <b/>
        <sz val="7"/>
        <rFont val="Arial"/>
      </rPr>
      <t>CUSTO HORÁRIO</t>
    </r>
  </si>
  <si>
    <r>
      <rPr>
        <sz val="7"/>
        <rFont val="Arial"/>
      </rPr>
      <t>ENCANADOR - (OFICIAL - SINDUSCON)</t>
    </r>
  </si>
  <si>
    <r>
      <rPr>
        <sz val="7"/>
        <rFont val="Arial"/>
      </rPr>
      <t>SERVENTE (AUXILIAR DE OBRAS - SINDUSCON)</t>
    </r>
  </si>
  <si>
    <r>
      <rPr>
        <b/>
        <sz val="6"/>
        <rFont val="Arial"/>
      </rPr>
      <t>TOTAL MÃO DE OBRA:</t>
    </r>
  </si>
  <si>
    <r>
      <rPr>
        <b/>
        <sz val="7"/>
        <rFont val="Arial"/>
      </rPr>
      <t>MATERIAIS</t>
    </r>
  </si>
  <si>
    <r>
      <rPr>
        <b/>
        <sz val="7"/>
        <rFont val="Arial"/>
      </rPr>
      <t>VALOR UNITÁRIO</t>
    </r>
  </si>
  <si>
    <r>
      <rPr>
        <sz val="7"/>
        <rFont val="Arial"/>
      </rPr>
      <t>TUBO DE PVC SOLDAVEL MARROM 25MM (AGUA FRIA) - TIGRE, AMANCO OU EQUIVALENTE</t>
    </r>
  </si>
  <si>
    <r>
      <rPr>
        <sz val="7"/>
        <rFont val="Arial"/>
      </rPr>
      <t>TUBO DE PVC SOLDAVEL MARROM 32MM (AGUA FRIA) - TIGRE, AMANCO OU EQUIVALENTE</t>
    </r>
  </si>
  <si>
    <r>
      <rPr>
        <b/>
        <sz val="6"/>
        <rFont val="Arial"/>
      </rPr>
      <t>TOTAL MATERIAIS:</t>
    </r>
  </si>
  <si>
    <r>
      <rPr>
        <b/>
        <sz val="7"/>
        <rFont val="Arial"/>
      </rPr>
      <t>EQUIPAMENTOS</t>
    </r>
  </si>
  <si>
    <r>
      <rPr>
        <b/>
        <sz val="7"/>
        <rFont val="Arial"/>
      </rPr>
      <t>UTILIZAÇÃO</t>
    </r>
  </si>
  <si>
    <r>
      <rPr>
        <b/>
        <sz val="7"/>
        <rFont val="Arial"/>
      </rPr>
      <t>CUSTO OPERACIONAL</t>
    </r>
  </si>
  <si>
    <r>
      <rPr>
        <sz val="7"/>
        <rFont val="Arial"/>
      </rPr>
      <t>ARMADOR (OFICIAL - SINDUSCON)</t>
    </r>
  </si>
  <si>
    <r>
      <rPr>
        <sz val="7"/>
        <rFont val="Arial"/>
      </rPr>
      <t>CARPINTEIRO (OFICIAL - SINDUSCON)</t>
    </r>
  </si>
  <si>
    <r>
      <rPr>
        <sz val="7"/>
        <rFont val="Arial"/>
      </rPr>
      <t>PEDREIRO - (OFICIAL - SINDUSCON)</t>
    </r>
  </si>
  <si>
    <r>
      <rPr>
        <sz val="7"/>
        <rFont val="Arial"/>
      </rPr>
      <t>TUBO DE ESGOTO DE PVC SERIE "R" CINZA (6") - 150MM - TIGRE, AMANCO OU EQUIVALENTE</t>
    </r>
  </si>
  <si>
    <r>
      <rPr>
        <sz val="7"/>
        <rFont val="Arial"/>
      </rPr>
      <t>ELETRICISTA (OFICIAL - SINDUSCON)</t>
    </r>
  </si>
  <si>
    <r>
      <rPr>
        <sz val="7"/>
        <rFont val="Arial"/>
      </rPr>
      <t>HASTE TIPO COPPERWELD - 5/8 "X 2.4M - ALTA CAMADA</t>
    </r>
  </si>
  <si>
    <r>
      <rPr>
        <sz val="7"/>
        <rFont val="Arial"/>
      </rPr>
      <t>AJUDANTE (AJUDANTE PRATICO - SINDUSCON)</t>
    </r>
  </si>
  <si>
    <r>
      <rPr>
        <sz val="7"/>
        <rFont val="Arial"/>
      </rPr>
      <t>PINTOR -(OFICIAL - SINDUSCON)</t>
    </r>
  </si>
  <si>
    <r>
      <rPr>
        <sz val="7"/>
        <rFont val="Arial"/>
      </rPr>
      <t>I025841</t>
    </r>
  </si>
  <si>
    <r>
      <rPr>
        <sz val="7"/>
        <rFont val="Arial"/>
      </rPr>
      <t>TELHA METALICA ONDULADA ACO GALVALUME ESP 0.5MM PRE PINTADA 1 FACE COR RAL 9003 (BRANCA)</t>
    </r>
  </si>
  <si>
    <r>
      <rPr>
        <b/>
        <sz val="8"/>
        <rFont val="Arial"/>
      </rPr>
      <t>S020305 - Placa de obra nas dimensões de 2.0 x 4.0 m, padrão DER (m2)</t>
    </r>
  </si>
  <si>
    <r>
      <rPr>
        <sz val="7"/>
        <rFont val="Arial"/>
      </rPr>
      <t>10587</t>
    </r>
  </si>
  <si>
    <r>
      <rPr>
        <sz val="7"/>
        <rFont val="Arial"/>
      </rPr>
      <t>Aluguel mensal de instrumento de topografia ( Estação Total )</t>
    </r>
  </si>
  <si>
    <r>
      <rPr>
        <b/>
        <sz val="7"/>
        <rFont val="Arial"/>
      </rPr>
      <t>SERVIÇOS</t>
    </r>
  </si>
  <si>
    <r>
      <rPr>
        <b/>
        <sz val="6"/>
        <rFont val="Arial"/>
      </rPr>
      <t>TOTAL SERVIÇOS:</t>
    </r>
  </si>
  <si>
    <r>
      <rPr>
        <sz val="7"/>
        <rFont val="Arial"/>
      </rPr>
      <t>Retroescavadeira de pneus com capacidade de 0,76 m³ - 58 kW</t>
    </r>
  </si>
  <si>
    <r>
      <rPr>
        <sz val="7"/>
        <rFont val="Arial"/>
      </rPr>
      <t>Grade de 24 discos rebocável de D = 60 cm (24”)</t>
    </r>
  </si>
  <si>
    <r>
      <rPr>
        <sz val="7"/>
        <rFont val="Arial"/>
      </rPr>
      <t>Rolo compactador pé de carneiro vibratório autopropelido por pneus de 11,6 t - 82 kW</t>
    </r>
  </si>
  <si>
    <r>
      <rPr>
        <sz val="7"/>
        <rFont val="Arial"/>
      </rPr>
      <t>Trator agrícola sobre pneus - 77 kW</t>
    </r>
  </si>
  <si>
    <r>
      <rPr>
        <sz val="7"/>
        <rFont val="Calibri"/>
      </rPr>
      <t>PRÓPRIA</t>
    </r>
  </si>
  <si>
    <r>
      <rPr>
        <b/>
        <sz val="8"/>
        <rFont val="Arial"/>
      </rPr>
      <t>5914336 - Transporte de material de 3ª categoria com caminhão basculante de 12 m³ para rocha - rodovia pavimentada (tkm)</t>
    </r>
  </si>
  <si>
    <r>
      <rPr>
        <sz val="7"/>
        <rFont val="Arial"/>
      </rPr>
      <t>Caminhão basculante para rocha com capacidade de 12 m³ - 188 kW Valor de Oportunidade Seguros e Mão de Obra Custo Custo</t>
    </r>
  </si>
  <si>
    <r>
      <rPr>
        <sz val="6"/>
        <rFont val="Arial"/>
      </rPr>
      <t>0,319XP + 0,338XR + 12,231</t>
    </r>
  </si>
  <si>
    <r>
      <rPr>
        <sz val="7"/>
        <rFont val="Arial"/>
      </rPr>
      <t>Rolo compactador liso vibratório autopropelido por pneus de 11 t - 97 kW</t>
    </r>
  </si>
  <si>
    <r>
      <rPr>
        <b/>
        <sz val="7"/>
        <rFont val="Arial"/>
      </rPr>
      <t>TRANSPORTE - TEMPO FIXO</t>
    </r>
  </si>
  <si>
    <r>
      <rPr>
        <sz val="7"/>
        <rFont val="Arial"/>
      </rPr>
      <t>5914652</t>
    </r>
  </si>
  <si>
    <r>
      <rPr>
        <b/>
        <sz val="6"/>
        <rFont val="Arial"/>
      </rPr>
      <t>TRANSPORTE - TEMPO FIXO:</t>
    </r>
  </si>
  <si>
    <r>
      <rPr>
        <b/>
        <sz val="7"/>
        <rFont val="Arial"/>
      </rPr>
      <t>MOMENTO DE TRANSPORTE</t>
    </r>
  </si>
  <si>
    <r>
      <rPr>
        <b/>
        <sz val="6"/>
        <rFont val="Arial"/>
      </rPr>
      <t>MOMENTO DE TRANSPORTE:</t>
    </r>
  </si>
  <si>
    <r>
      <rPr>
        <sz val="7"/>
        <rFont val="Calibri"/>
      </rPr>
      <t>TAMPAO FOFO ARTICULADO, CLASSE B125 CARGA MAX 12,5 T, REDONDO, TAMPA 600 MM (COM INSCRICAO EM RELEVO DO TIPO DE REDE)</t>
    </r>
  </si>
  <si>
    <r>
      <rPr>
        <sz val="7"/>
        <rFont val="Calibri"/>
      </rPr>
      <t>00041954</t>
    </r>
  </si>
  <si>
    <r>
      <rPr>
        <sz val="7"/>
        <rFont val="Calibri"/>
      </rPr>
      <t>CABO DE ACO GALVANIZADO, DIAMETRO 9,53 MM (3/8"), COM ALMA DE FIBRA 6 X 25 F</t>
    </r>
  </si>
  <si>
    <r>
      <rPr>
        <b/>
        <sz val="7"/>
        <rFont val="Arial"/>
      </rPr>
      <t>ITENS DE INCIDÊNCIA</t>
    </r>
  </si>
  <si>
    <r>
      <rPr>
        <b/>
        <sz val="7"/>
        <rFont val="Arial"/>
      </rPr>
      <t>EQUIPAMENTO</t>
    </r>
  </si>
  <si>
    <r>
      <rPr>
        <b/>
        <sz val="7"/>
        <rFont val="Arial"/>
      </rPr>
      <t>MATERIAL</t>
    </r>
  </si>
  <si>
    <r>
      <rPr>
        <b/>
        <sz val="7"/>
        <rFont val="Arial"/>
      </rPr>
      <t>CUSTO</t>
    </r>
  </si>
  <si>
    <r>
      <rPr>
        <b/>
        <sz val="6"/>
        <rFont val="Arial"/>
      </rPr>
      <t>TOTAL ITENS DE INCIDÊNCIA:</t>
    </r>
  </si>
  <si>
    <r>
      <rPr>
        <sz val="7"/>
        <rFont val="Arial"/>
      </rPr>
      <t>Guindaste móvel sobre esteiras com capacidade de 40 t - 186 kW</t>
    </r>
  </si>
  <si>
    <r>
      <rPr>
        <sz val="7"/>
        <rFont val="Arial"/>
      </rPr>
      <t>Carga e manobra de aduelas de concreto pré-moldadas em cavalo mecânico com semirreboque 22 t - carga com caminhão guindauto de 45 t.m</t>
    </r>
  </si>
  <si>
    <r>
      <rPr>
        <sz val="7"/>
        <rFont val="Arial"/>
      </rPr>
      <t>Cimento Portland CP II - 32 - saco</t>
    </r>
  </si>
  <si>
    <r>
      <rPr>
        <sz val="7"/>
        <rFont val="Arial"/>
      </rPr>
      <t>Cimento Portland CP II - 32 - saco (Caminhão carroceria com capacidade de 15 t - 188 kW)</t>
    </r>
  </si>
  <si>
    <r>
      <rPr>
        <sz val="7"/>
        <rFont val="Calibri"/>
      </rPr>
      <t>CHAPA/PAINEL DE MADEIRA COMPENSADA RESINADA (MADEIRITE RESINADO ROSA) PARA FORMA DE CONCRETO, DE 2200 x 1100 MM, E = 17 MM</t>
    </r>
  </si>
  <si>
    <r>
      <rPr>
        <sz val="7"/>
        <rFont val="Calibri"/>
      </rPr>
      <t>PONTALETE *7,5 X 7,5* CM EM PINUS, MISTA OU EQUIVALENTE DA REGIAO - BRUTA</t>
    </r>
  </si>
  <si>
    <r>
      <rPr>
        <sz val="7"/>
        <rFont val="Calibri"/>
      </rPr>
      <t>SARRAFO *2,5 X 7,5* CM EM PINUS, MISTA OU EQUIVALENTE DA REGIAO - BRUTA</t>
    </r>
  </si>
  <si>
    <r>
      <rPr>
        <sz val="7"/>
        <rFont val="Arial"/>
      </rPr>
      <t>Carregadeira de pneus com capacidade de 1,72 m³ - 113 kW</t>
    </r>
  </si>
  <si>
    <r>
      <rPr>
        <sz val="7"/>
        <rFont val="Arial"/>
      </rPr>
      <t>Aditivo plastificante e retardador de pega para concreto e argamassa</t>
    </r>
  </si>
  <si>
    <r>
      <rPr>
        <sz val="7"/>
        <rFont val="Arial"/>
      </rPr>
      <t>Aditivo plastificante e retardador de pega para concreto e argamassa (Caminhão carroceria com capacidade de 15 t - 188 kW)</t>
    </r>
  </si>
  <si>
    <r>
      <rPr>
        <b/>
        <sz val="8"/>
        <rFont val="Arial"/>
      </rPr>
      <t>00044535 - SERVICO DE BOMBEAMENTO DE CONCRETO COM CONSUMO MINIMO DE 40 M3 (M3)</t>
    </r>
  </si>
  <si>
    <r>
      <rPr>
        <sz val="7"/>
        <rFont val="Arial"/>
      </rPr>
      <t>BARRA DE FERRO CHATA, RETANGULAR (QUALQUER BITOLA)</t>
    </r>
  </si>
  <si>
    <r>
      <rPr>
        <sz val="7"/>
        <rFont val="Arial"/>
      </rPr>
      <t>Arame liso recozido em aço-carbono - D = 1,24 mm (18 BWG)</t>
    </r>
  </si>
  <si>
    <r>
      <rPr>
        <b/>
        <sz val="8"/>
        <rFont val="Arial"/>
      </rPr>
      <t>100322 - LASTRO COM MATERIAL GRANULAR (PEDRA BRITADA N.3), APLICADO EM PISOS OU LAJES SOBRE SOLO, ESPESSURA DE *10 CM*. AF_07/2019 (M3)</t>
    </r>
  </si>
  <si>
    <r>
      <rPr>
        <sz val="7"/>
        <rFont val="Calibri"/>
      </rPr>
      <t>PASTA LUBRIFICANTE PARA TUBOS E CONEXOES COM JUNTA ELASTICA, EMBALAGEM DE *400* GR (USO EM PVC, ACO, POLIETILENO E OUTROS)</t>
    </r>
  </si>
  <si>
    <r>
      <rPr>
        <b/>
        <sz val="8"/>
        <rFont val="Arial"/>
      </rPr>
      <t>0804015 - Corpo de BSTC D = 0,40 m PA2 - areia, brita e pedra de mão comerciais (m)</t>
    </r>
  </si>
  <si>
    <r>
      <rPr>
        <sz val="7"/>
        <rFont val="Arial"/>
      </rPr>
      <t>Tubo de concreto armado PA2 - D = 0,40 m</t>
    </r>
  </si>
  <si>
    <r>
      <rPr>
        <sz val="7"/>
        <rFont val="Arial"/>
      </rPr>
      <t>Argamassa de cimento e areia 1:4 - confecção em betoneira e lançamento manual - areia comercial</t>
    </r>
  </si>
  <si>
    <r>
      <rPr>
        <sz val="7"/>
        <rFont val="Arial"/>
      </rPr>
      <t>Fôrmas de tábuas de pinho para dispositivos de drenagem - utilização de 3 vezes - confecção, instalação e retirada</t>
    </r>
  </si>
  <si>
    <r>
      <rPr>
        <sz val="7"/>
        <rFont val="Arial"/>
      </rPr>
      <t>TUBO DE ESGOTO PRIMARIO DE PVC BRANCO SERIE NORMAL (6") - 150MM - TIGRE, AMANCO OU EQUIVALENTE</t>
    </r>
  </si>
  <si>
    <r>
      <rPr>
        <b/>
        <sz val="8"/>
        <rFont val="Arial"/>
      </rPr>
      <t>90733 - ASSENTAMENTO DE TUBO DE PVC PARA REDE COLETORA DE ESGOTO DE PAREDE MACIÇA, DN 100 MM, JUNTA ELÁSTICA (NÃO INCLUI FORNECIMENTO). AF_01/2021 (M)</t>
    </r>
  </si>
  <si>
    <r>
      <rPr>
        <b/>
        <sz val="8"/>
        <rFont val="Arial"/>
      </rPr>
      <t>I062533 - TUBO DE ESGOTO PRIMARIO DE PVC BRANCO SERIE NORMAL (4") - 100MM - TIGRE, AMANCO OU EQUIVALENTE (M)</t>
    </r>
  </si>
  <si>
    <r>
      <rPr>
        <b/>
        <sz val="8"/>
        <rFont val="Arial"/>
      </rPr>
      <t>90735 - ASSENTAMENTO DE TUBO DE PVC PARA REDE COLETORA DE ESGOTO DE PAREDE MACIÇA, DN 200 MM, JUNTA ELÁSTICA (NÃO INCLUI FORNECIMENTO). AF_01/2021 (M)</t>
    </r>
  </si>
  <si>
    <r>
      <rPr>
        <b/>
        <sz val="8"/>
        <rFont val="Arial"/>
      </rPr>
      <t>I062535 - TUBO DE ESGOTO PRIMARIO DE PVC BRANCO SERIE NORMAL (8") - 200MM - TIGRE, AMANCO OU EQUIVALENTE (M)</t>
    </r>
  </si>
  <si>
    <r>
      <rPr>
        <sz val="7"/>
        <rFont val="Arial"/>
      </rPr>
      <t>Fornecimento e assentamento de galeria  de concreto pré-moldado 2 X 2 metros fechada (tampa fixa)</t>
    </r>
  </si>
  <si>
    <r>
      <rPr>
        <sz val="7"/>
        <rFont val="Arial"/>
      </rPr>
      <t>Aterro com areia em áreas de calçada, inclusive fornecimento e adensamento</t>
    </r>
  </si>
  <si>
    <r>
      <rPr>
        <sz val="7"/>
        <rFont val="Arial"/>
      </rPr>
      <t>Concreto fck = 30 MPa - confecção em central dosadora de 30 m³/h - areia e brita comerciais</t>
    </r>
  </si>
  <si>
    <r>
      <rPr>
        <sz val="7"/>
        <rFont val="Arial"/>
      </rPr>
      <t>Fornecimento e assentamento de galeria  de concreto pré-moldado 2 X 2 metros aberta (tampa removível)</t>
    </r>
  </si>
  <si>
    <r>
      <rPr>
        <sz val="7"/>
        <rFont val="Arial"/>
      </rPr>
      <t>Destinação Final de Resíduos Classe II A em aterro sanitário controlado</t>
    </r>
  </si>
  <si>
    <r>
      <rPr>
        <sz val="7"/>
        <rFont val="Arial"/>
      </rPr>
      <t>FABRICAÇÃO, MONTAGEM E DESMONTAGEM DE FÔRMA PARA SAPATA, EM CHAPA DE MADEIRA COMPENSADA RESINADA, E=17 MM, 4 UTILIZAÇÕES. AF_06/2017</t>
    </r>
  </si>
  <si>
    <r>
      <rPr>
        <sz val="7"/>
        <rFont val="Arial"/>
      </rPr>
      <t>Tapume Telha Metálica Ondulada em aço galvalume 0,50mm Branca h=2,20m, incl. montagem estr. mad. 8"x8", c/adesivo "DER-ES" 60x60cm a cada 10m, incl. faixas pint. esmalte sint. cores azul c/ h=30cm e rosa c/ h=10cm (Reaproveitamento 2x)</t>
    </r>
  </si>
  <si>
    <r>
      <rPr>
        <sz val="7"/>
        <rFont val="Arial"/>
      </rPr>
      <t>SERVICO DE BOMBEAMENTO DE CONCRETO COM CONSUMO MINIMO DE 40  M3</t>
    </r>
  </si>
  <si>
    <r>
      <rPr>
        <sz val="7"/>
        <rFont val="Arial"/>
      </rPr>
      <t>Mobilização e desmobilização de conteiner locado para barracão de obra</t>
    </r>
  </si>
  <si>
    <r>
      <rPr>
        <sz val="7"/>
        <rFont val="Arial"/>
      </rPr>
      <t>Índice de preço para remoção de entulho decorrente da execução de obras (Classe A CONAMA - NBR 10.004 - Classe II-B), incluindo aluguel da caçamba, carga, transporte e descarga em área licenciada</t>
    </r>
  </si>
  <si>
    <r>
      <rPr>
        <sz val="7"/>
        <rFont val="Arial"/>
      </rPr>
      <t>Demolição de concreto simples</t>
    </r>
  </si>
  <si>
    <r>
      <rPr>
        <sz val="7"/>
        <rFont val="Arial"/>
      </rPr>
      <t>ASSENTAMENTO DE TUBO DE PVC DEFOFO OU PRFV OU RPVC PARA REDE DE ÁGUA, DN 150 MM, JUNTA ELÁSTICA INTEGRADA, INSTALADO EM LOCAL COM NÍVEL ALTO DE INTERFERÊNCIAS (NÃO INCLUI FORNECIMENTO). AF_11/2017</t>
    </r>
  </si>
  <si>
    <t>CP-7706-COMP-717714</t>
  </si>
  <si>
    <t>MARÇO/2022</t>
  </si>
  <si>
    <t>Escoramento cavas com prancha metalica</t>
  </si>
  <si>
    <t>Fornecimento e assentamento de galeria de concreto pré-moldado 2 X 2 metros fechada (tampa fixa)</t>
  </si>
  <si>
    <t>xxxxx</t>
  </si>
  <si>
    <t>ALAHF-6817851 - Fornecimento e assentamento de galeria de concreto pré-moldado 2 X 2 metros fechada (tampa fixa) (m)</t>
  </si>
  <si>
    <t>Confecção de galeria de concreto pré moldado 2 x 2 fechada (tampa fixa)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</si>
</sst>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0\'\ %\'"/>
    <numFmt numFmtId="166" formatCode="#,##0.00000000"/>
    <numFmt numFmtId="167" formatCode="#,##0.0000"/>
  </numFmts>
  <fonts count="51">
    <font>
      <sz val="11"/>
      <color rgb="FF000000"/>
      <name val="Calibri"/>
    </font>
    <font>
      <b/>
      <sz val="14"/>
      <color theme="1"/>
      <name val="Calibri"/>
    </font>
    <font>
      <sz val="11"/>
      <name val="Calibri"/>
    </font>
    <font>
      <sz val="10"/>
      <color theme="1"/>
      <name val="Calibri"/>
    </font>
    <font>
      <b/>
      <sz val="10"/>
      <color rgb="FF000000"/>
      <name val="Calibri"/>
    </font>
    <font>
      <sz val="10"/>
      <color rgb="FF000000"/>
      <name val="Calibri"/>
    </font>
    <font>
      <b/>
      <sz val="10"/>
      <color theme="1"/>
      <name val="Times New Roman"/>
    </font>
    <font>
      <b/>
      <sz val="10"/>
      <color rgb="FF0000FF"/>
      <name val="Times New Roman"/>
    </font>
    <font>
      <b/>
      <u/>
      <sz val="10"/>
      <color theme="1"/>
      <name val="Arial"/>
    </font>
    <font>
      <sz val="10"/>
      <color rgb="FF000000"/>
      <name val="Times New Roman"/>
    </font>
    <font>
      <sz val="10"/>
      <color theme="1"/>
      <name val="Times New Roman"/>
    </font>
    <font>
      <b/>
      <sz val="10"/>
      <color rgb="FF666699"/>
      <name val="Times New Roman"/>
    </font>
    <font>
      <sz val="10"/>
      <color rgb="FF000000"/>
      <name val="Arial"/>
    </font>
    <font>
      <b/>
      <sz val="10"/>
      <color rgb="FF000000"/>
      <name val="Times New Roman"/>
    </font>
    <font>
      <vertAlign val="superscript"/>
      <sz val="10"/>
      <color rgb="FF000000"/>
      <name val="Times New Roman"/>
    </font>
    <font>
      <b/>
      <u/>
      <sz val="10"/>
      <color theme="1"/>
      <name val="Calibri"/>
    </font>
    <font>
      <b/>
      <sz val="10"/>
      <color theme="1"/>
      <name val="Calibri"/>
    </font>
    <font>
      <sz val="11"/>
      <color theme="1"/>
      <name val="Calibri"/>
    </font>
    <font>
      <sz val="9"/>
      <color rgb="FF000000"/>
      <name val="Sansserif"/>
    </font>
    <font>
      <b/>
      <sz val="7"/>
      <color rgb="FF000000"/>
      <name val="Arial"/>
    </font>
    <font>
      <b/>
      <u/>
      <sz val="10"/>
      <name val="Times New Roman"/>
    </font>
    <font>
      <b/>
      <sz val="10"/>
      <name val="Times New Roman"/>
    </font>
    <font>
      <sz val="10"/>
      <name val="Calibri"/>
    </font>
    <font>
      <sz val="8"/>
      <name val="Calibri"/>
    </font>
    <font>
      <sz val="8"/>
      <name val="Arial"/>
    </font>
    <font>
      <b/>
      <sz val="8"/>
      <name val="Arial"/>
    </font>
    <font>
      <b/>
      <sz val="7"/>
      <name val="Arial"/>
    </font>
    <font>
      <sz val="7"/>
      <name val="Arial"/>
    </font>
    <font>
      <b/>
      <sz val="6"/>
      <name val="Arial"/>
    </font>
    <font>
      <b/>
      <sz val="6"/>
      <name val="Calibri"/>
    </font>
    <font>
      <sz val="7"/>
      <name val="Calibri"/>
    </font>
    <font>
      <sz val="6"/>
      <name val="Arial"/>
    </font>
    <font>
      <sz val="10"/>
      <name val="Arial"/>
    </font>
    <font>
      <b/>
      <sz val="14"/>
      <color rgb="FF000000"/>
      <name val="Calibri"/>
    </font>
    <font>
      <b/>
      <sz val="11"/>
      <color rgb="FF000000"/>
      <name val="Calibri"/>
    </font>
    <font>
      <sz val="8"/>
      <color rgb="FF000000"/>
      <name val="Calibri"/>
    </font>
    <font>
      <sz val="8"/>
      <color rgb="FF000000"/>
      <name val="Arial"/>
    </font>
    <font>
      <b/>
      <sz val="8"/>
      <color rgb="FF000000"/>
      <name val="Calibri"/>
    </font>
    <font>
      <b/>
      <sz val="14"/>
      <color rgb="FF000000"/>
      <name val="Arial"/>
    </font>
    <font>
      <b/>
      <sz val="6"/>
      <color rgb="FF000000"/>
      <name val="Arial"/>
      <family val="2"/>
    </font>
    <font>
      <sz val="6"/>
      <color rgb="FF000000"/>
      <name val="Arial"/>
      <family val="2"/>
    </font>
    <font>
      <b/>
      <sz val="5"/>
      <color rgb="FF000000"/>
      <name val="Arial"/>
      <family val="2"/>
    </font>
    <font>
      <b/>
      <sz val="7"/>
      <color rgb="FF000000"/>
      <name val="Arial"/>
      <family val="2"/>
    </font>
    <font>
      <sz val="9"/>
      <color rgb="FF000000"/>
      <name val="SansSerif"/>
      <family val="2"/>
    </font>
    <font>
      <b/>
      <sz val="5"/>
      <color rgb="FF000000"/>
      <name val="SansSerif"/>
      <family val="2"/>
    </font>
    <font>
      <sz val="6"/>
      <color rgb="FF000000"/>
      <name val="SansSerif"/>
      <family val="2"/>
    </font>
    <font>
      <sz val="5"/>
      <color rgb="FF000000"/>
      <name val="Arial"/>
      <family val="2"/>
    </font>
    <font>
      <sz val="9"/>
      <color rgb="FF000000"/>
      <name val="Arial"/>
      <family val="2"/>
    </font>
    <font>
      <sz val="7"/>
      <color rgb="FF000000"/>
      <name val="Arial"/>
      <family val="2"/>
    </font>
    <font>
      <sz val="7"/>
      <color rgb="FF000000"/>
      <name val="SansSerif"/>
      <family val="2"/>
    </font>
    <font>
      <sz val="11"/>
      <color rgb="FF000000"/>
      <name val="Calibri"/>
    </font>
  </fonts>
  <fills count="1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CCCCCC"/>
      </patternFill>
    </fill>
    <fill>
      <patternFill patternType="solid">
        <fgColor rgb="FFC0C0C0"/>
      </patternFill>
    </fill>
    <fill>
      <patternFill patternType="solid">
        <fgColor rgb="FFFAFFE9"/>
      </patternFill>
    </fill>
    <fill>
      <patternFill patternType="solid">
        <fgColor rgb="FFFEDEE3"/>
      </patternFill>
    </fill>
    <fill>
      <patternFill patternType="solid">
        <fgColor rgb="FFDFDFDF"/>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s>
  <borders count="5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9" fontId="50" fillId="0" borderId="0" applyFont="0" applyFill="0" applyBorder="0" applyAlignment="0" applyProtection="0"/>
  </cellStyleXfs>
  <cellXfs count="323">
    <xf numFmtId="0" fontId="0" fillId="0" borderId="0" xfId="0" applyFont="1" applyAlignment="1"/>
    <xf numFmtId="0" fontId="3" fillId="0" borderId="0" xfId="0" applyFont="1"/>
    <xf numFmtId="0" fontId="3" fillId="0" borderId="4"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2" borderId="8" xfId="0" applyFont="1" applyFill="1" applyBorder="1"/>
    <xf numFmtId="0" fontId="3" fillId="2" borderId="8" xfId="0" applyFont="1" applyFill="1" applyBorder="1" applyAlignment="1">
      <alignment vertical="center" wrapText="1"/>
    </xf>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0" fillId="0" borderId="0" xfId="0" applyFont="1"/>
    <xf numFmtId="0" fontId="5" fillId="0" borderId="15" xfId="0" applyFont="1" applyBorder="1"/>
    <xf numFmtId="0" fontId="8" fillId="0" borderId="16" xfId="0" applyFont="1" applyBorder="1" applyAlignment="1">
      <alignment horizontal="center" vertical="center"/>
    </xf>
    <xf numFmtId="0" fontId="9" fillId="0" borderId="15" xfId="0" applyFont="1" applyBorder="1" applyAlignment="1">
      <alignment vertical="center"/>
    </xf>
    <xf numFmtId="0" fontId="10" fillId="0" borderId="0" xfId="0" applyFont="1" applyAlignment="1">
      <alignment vertical="center"/>
    </xf>
    <xf numFmtId="0" fontId="11" fillId="0" borderId="0" xfId="0" applyFont="1" applyAlignment="1">
      <alignment vertical="center" wrapText="1"/>
    </xf>
    <xf numFmtId="0" fontId="9" fillId="0" borderId="0" xfId="0" applyFont="1" applyAlignment="1">
      <alignment vertical="center"/>
    </xf>
    <xf numFmtId="0" fontId="12" fillId="0" borderId="16" xfId="0" applyFont="1" applyBorder="1" applyAlignment="1">
      <alignment vertical="center"/>
    </xf>
    <xf numFmtId="0" fontId="13" fillId="0" borderId="0" xfId="0" applyFont="1" applyAlignment="1">
      <alignment horizontal="right" vertical="center"/>
    </xf>
    <xf numFmtId="0" fontId="13" fillId="0" borderId="18" xfId="0" applyFont="1" applyBorder="1" applyAlignment="1">
      <alignment horizontal="center" vertical="center"/>
    </xf>
    <xf numFmtId="0" fontId="6" fillId="0" borderId="0" xfId="0" applyFont="1" applyAlignment="1">
      <alignment horizontal="center" vertical="center" wrapText="1"/>
    </xf>
    <xf numFmtId="0" fontId="9" fillId="0" borderId="15" xfId="0" applyFont="1" applyBorder="1" applyAlignment="1">
      <alignment horizontal="right" vertical="center"/>
    </xf>
    <xf numFmtId="0" fontId="10" fillId="0" borderId="0" xfId="0" quotePrefix="1" applyFont="1" applyAlignment="1">
      <alignment horizontal="left" vertical="center"/>
    </xf>
    <xf numFmtId="0" fontId="10" fillId="0" borderId="0" xfId="0" applyFont="1" applyAlignment="1">
      <alignment horizontal="left" vertical="center"/>
    </xf>
    <xf numFmtId="10" fontId="10" fillId="0" borderId="23" xfId="0" applyNumberFormat="1" applyFont="1" applyBorder="1" applyAlignment="1">
      <alignment horizontal="center" vertical="center" wrapText="1"/>
    </xf>
    <xf numFmtId="0" fontId="12" fillId="0" borderId="16" xfId="0" applyFont="1" applyBorder="1" applyAlignment="1">
      <alignment horizontal="left" vertical="center"/>
    </xf>
    <xf numFmtId="0" fontId="10" fillId="0" borderId="0" xfId="0" applyFont="1" applyAlignment="1">
      <alignment horizontal="left" vertical="center" wrapText="1"/>
    </xf>
    <xf numFmtId="10" fontId="10" fillId="0" borderId="0" xfId="0" applyNumberFormat="1" applyFont="1" applyAlignment="1">
      <alignment horizontal="center" vertical="center" wrapText="1"/>
    </xf>
    <xf numFmtId="0" fontId="10" fillId="0" borderId="0" xfId="0" applyFont="1" applyAlignment="1">
      <alignment horizontal="right" vertical="center" wrapText="1"/>
    </xf>
    <xf numFmtId="9" fontId="10" fillId="0" borderId="0" xfId="0" applyNumberFormat="1" applyFont="1" applyAlignment="1">
      <alignment horizontal="center" vertical="center" wrapText="1"/>
    </xf>
    <xf numFmtId="10" fontId="10" fillId="0" borderId="0" xfId="0" applyNumberFormat="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4" fillId="0" borderId="15" xfId="0" applyFont="1" applyBorder="1" applyAlignment="1">
      <alignment horizontal="right" vertical="center"/>
    </xf>
    <xf numFmtId="10" fontId="6" fillId="3" borderId="24" xfId="0" applyNumberFormat="1" applyFont="1" applyFill="1" applyBorder="1" applyAlignment="1">
      <alignment horizontal="center" vertical="center"/>
    </xf>
    <xf numFmtId="0" fontId="9" fillId="0" borderId="17" xfId="0" applyFont="1" applyBorder="1" applyAlignment="1">
      <alignment vertical="center"/>
    </xf>
    <xf numFmtId="0" fontId="10" fillId="0" borderId="18" xfId="0" applyFont="1" applyBorder="1" applyAlignment="1">
      <alignment horizontal="right" vertical="center"/>
    </xf>
    <xf numFmtId="0" fontId="10" fillId="0" borderId="18" xfId="0" applyFont="1" applyBorder="1" applyAlignment="1">
      <alignment horizontal="left" vertical="center"/>
    </xf>
    <xf numFmtId="10" fontId="10" fillId="0" borderId="18" xfId="0" applyNumberFormat="1" applyFont="1" applyBorder="1" applyAlignment="1">
      <alignment vertical="center"/>
    </xf>
    <xf numFmtId="0" fontId="10" fillId="0" borderId="18" xfId="0" applyFont="1" applyBorder="1" applyAlignment="1">
      <alignment vertical="center"/>
    </xf>
    <xf numFmtId="0" fontId="12" fillId="0" borderId="19" xfId="0" applyFont="1" applyBorder="1" applyAlignment="1">
      <alignment vertical="center"/>
    </xf>
    <xf numFmtId="0" fontId="16" fillId="0" borderId="0" xfId="0" applyFont="1"/>
    <xf numFmtId="0" fontId="3" fillId="0" borderId="23" xfId="0" applyFont="1" applyBorder="1" applyAlignment="1">
      <alignment vertical="center" wrapText="1"/>
    </xf>
    <xf numFmtId="0" fontId="17" fillId="0" borderId="0" xfId="0" applyFont="1" applyAlignment="1">
      <alignment wrapText="1"/>
    </xf>
    <xf numFmtId="10" fontId="3" fillId="0" borderId="0" xfId="0" applyNumberFormat="1" applyFont="1"/>
    <xf numFmtId="0" fontId="17" fillId="0" borderId="0" xfId="0" applyFont="1" applyAlignment="1"/>
    <xf numFmtId="0" fontId="17" fillId="0" borderId="16" xfId="0" applyFont="1" applyBorder="1" applyAlignment="1"/>
    <xf numFmtId="0" fontId="0" fillId="0" borderId="0" xfId="0" applyFont="1" applyAlignment="1"/>
    <xf numFmtId="0" fontId="34" fillId="0" borderId="23" xfId="0" applyFont="1" applyBorder="1" applyAlignment="1">
      <alignment horizontal="center"/>
    </xf>
    <xf numFmtId="0" fontId="35" fillId="4" borderId="23" xfId="0" applyFont="1" applyFill="1" applyBorder="1" applyAlignment="1">
      <alignment horizontal="center" vertical="center"/>
    </xf>
    <xf numFmtId="49" fontId="36" fillId="2" borderId="23" xfId="0" applyNumberFormat="1" applyFont="1" applyFill="1" applyBorder="1" applyAlignment="1">
      <alignment horizontal="center" vertical="center"/>
    </xf>
    <xf numFmtId="0" fontId="35" fillId="4" borderId="23" xfId="0" applyFont="1" applyFill="1" applyBorder="1" applyAlignment="1">
      <alignment horizontal="center"/>
    </xf>
    <xf numFmtId="49" fontId="35" fillId="4" borderId="23" xfId="0" applyNumberFormat="1" applyFont="1" applyFill="1" applyBorder="1" applyAlignment="1">
      <alignment horizontal="center"/>
    </xf>
    <xf numFmtId="0" fontId="34" fillId="0" borderId="40" xfId="0" applyFont="1" applyBorder="1" applyAlignment="1">
      <alignment horizontal="center" vertical="center" wrapText="1"/>
    </xf>
    <xf numFmtId="49" fontId="36" fillId="2" borderId="20" xfId="0" applyNumberFormat="1" applyFont="1" applyFill="1" applyBorder="1" applyAlignment="1">
      <alignment horizontal="center" vertical="center"/>
    </xf>
    <xf numFmtId="49" fontId="35" fillId="4" borderId="20" xfId="0" applyNumberFormat="1" applyFont="1" applyFill="1" applyBorder="1" applyAlignment="1">
      <alignment horizontal="center"/>
    </xf>
    <xf numFmtId="10" fontId="34" fillId="2" borderId="42" xfId="0" applyNumberFormat="1" applyFont="1" applyFill="1" applyBorder="1" applyAlignment="1">
      <alignment horizontal="center" vertical="center" wrapText="1"/>
    </xf>
    <xf numFmtId="49" fontId="35" fillId="2" borderId="23" xfId="0" applyNumberFormat="1" applyFont="1" applyFill="1" applyBorder="1" applyAlignment="1">
      <alignment horizontal="center" vertical="center"/>
    </xf>
    <xf numFmtId="10" fontId="34" fillId="0" borderId="40" xfId="0" applyNumberFormat="1" applyFont="1" applyBorder="1" applyAlignment="1">
      <alignment horizontal="center" vertical="center" wrapText="1"/>
    </xf>
    <xf numFmtId="0" fontId="34" fillId="2" borderId="23" xfId="0" applyFont="1" applyFill="1" applyBorder="1" applyAlignment="1">
      <alignment horizontal="center"/>
    </xf>
    <xf numFmtId="0" fontId="35" fillId="4" borderId="23" xfId="0" applyFont="1" applyFill="1" applyBorder="1" applyAlignment="1">
      <alignment horizontal="center" vertical="center" wrapText="1"/>
    </xf>
    <xf numFmtId="49" fontId="36" fillId="2" borderId="46" xfId="0" applyNumberFormat="1" applyFont="1" applyFill="1" applyBorder="1" applyAlignment="1">
      <alignment horizontal="center" vertical="center"/>
    </xf>
    <xf numFmtId="49" fontId="35" fillId="2" borderId="46" xfId="0" applyNumberFormat="1" applyFont="1" applyFill="1" applyBorder="1" applyAlignment="1">
      <alignment horizontal="center" vertical="center"/>
    </xf>
    <xf numFmtId="0" fontId="34" fillId="0" borderId="23" xfId="0" applyFont="1" applyBorder="1" applyAlignment="1">
      <alignment horizontal="center" wrapText="1"/>
    </xf>
    <xf numFmtId="10" fontId="34" fillId="2" borderId="46" xfId="0" applyNumberFormat="1" applyFont="1" applyFill="1" applyBorder="1" applyAlignment="1">
      <alignment horizontal="center" wrapText="1"/>
    </xf>
    <xf numFmtId="0" fontId="34" fillId="2" borderId="46" xfId="0" applyFont="1" applyFill="1" applyBorder="1" applyAlignment="1">
      <alignment horizontal="center" wrapText="1"/>
    </xf>
    <xf numFmtId="0" fontId="37" fillId="4" borderId="40" xfId="0" applyFont="1" applyFill="1" applyBorder="1" applyAlignment="1">
      <alignment horizontal="center" vertical="center"/>
    </xf>
    <xf numFmtId="49" fontId="37" fillId="2" borderId="48" xfId="0" applyNumberFormat="1" applyFont="1" applyFill="1" applyBorder="1" applyAlignment="1">
      <alignment horizontal="center" vertical="center"/>
    </xf>
    <xf numFmtId="0" fontId="35" fillId="4" borderId="22"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4" fillId="0" borderId="41" xfId="0" applyFont="1" applyBorder="1" applyAlignment="1">
      <alignment horizontal="center" vertical="center"/>
    </xf>
    <xf numFmtId="0" fontId="35" fillId="4" borderId="41" xfId="0" applyFont="1" applyFill="1" applyBorder="1" applyAlignment="1">
      <alignment horizontal="center" vertical="center" wrapText="1"/>
    </xf>
    <xf numFmtId="0" fontId="34" fillId="0" borderId="26" xfId="0" applyFont="1" applyBorder="1" applyAlignment="1">
      <alignment horizontal="center"/>
    </xf>
    <xf numFmtId="0" fontId="34" fillId="0" borderId="31" xfId="0" applyFont="1" applyBorder="1" applyAlignment="1">
      <alignment horizontal="center"/>
    </xf>
    <xf numFmtId="0" fontId="39" fillId="5" borderId="23" xfId="0" applyNumberFormat="1" applyFont="1" applyFill="1" applyBorder="1" applyAlignment="1" applyProtection="1">
      <alignment horizontal="center" vertical="center" wrapText="1"/>
    </xf>
    <xf numFmtId="0" fontId="0" fillId="0" borderId="0" xfId="0"/>
    <xf numFmtId="0" fontId="39" fillId="0" borderId="23" xfId="0" applyNumberFormat="1" applyFont="1" applyFill="1" applyBorder="1" applyAlignment="1" applyProtection="1">
      <alignment horizontal="left" vertical="center" wrapText="1"/>
    </xf>
    <xf numFmtId="4" fontId="39" fillId="0" borderId="23" xfId="0" applyNumberFormat="1" applyFont="1" applyFill="1" applyBorder="1" applyAlignment="1" applyProtection="1">
      <alignment horizontal="right" vertical="center" wrapText="1"/>
    </xf>
    <xf numFmtId="0" fontId="40" fillId="0" borderId="23" xfId="0" applyNumberFormat="1" applyFont="1" applyFill="1" applyBorder="1" applyAlignment="1" applyProtection="1">
      <alignment horizontal="left" vertical="center" wrapText="1"/>
    </xf>
    <xf numFmtId="0" fontId="40" fillId="0" borderId="23" xfId="0" applyNumberFormat="1" applyFont="1" applyFill="1" applyBorder="1" applyAlignment="1" applyProtection="1">
      <alignment horizontal="center" vertical="center" wrapText="1"/>
    </xf>
    <xf numFmtId="4" fontId="40" fillId="0" borderId="23" xfId="0" applyNumberFormat="1" applyFont="1" applyFill="1" applyBorder="1" applyAlignment="1" applyProtection="1">
      <alignment horizontal="right" vertical="center" wrapText="1"/>
    </xf>
    <xf numFmtId="0" fontId="0" fillId="0" borderId="8" xfId="0" applyNumberFormat="1" applyFont="1" applyFill="1" applyBorder="1" applyAlignment="1" applyProtection="1">
      <alignment wrapText="1"/>
      <protection locked="0"/>
    </xf>
    <xf numFmtId="0" fontId="41" fillId="5" borderId="23" xfId="0" applyNumberFormat="1" applyFont="1" applyFill="1" applyBorder="1" applyAlignment="1" applyProtection="1">
      <alignment horizontal="center" vertical="center" wrapText="1"/>
    </xf>
    <xf numFmtId="167" fontId="40" fillId="0" borderId="23" xfId="0" applyNumberFormat="1" applyFont="1" applyFill="1" applyBorder="1" applyAlignment="1" applyProtection="1">
      <alignment horizontal="center" vertical="center" wrapText="1"/>
    </xf>
    <xf numFmtId="0" fontId="45" fillId="0" borderId="23" xfId="0" applyNumberFormat="1" applyFont="1" applyFill="1" applyBorder="1" applyAlignment="1" applyProtection="1">
      <alignment horizontal="center" vertical="top" wrapText="1"/>
    </xf>
    <xf numFmtId="4" fontId="44" fillId="0" borderId="23" xfId="0" applyNumberFormat="1" applyFont="1" applyFill="1" applyBorder="1" applyAlignment="1" applyProtection="1">
      <alignment horizontal="right" vertical="top" wrapText="1"/>
    </xf>
    <xf numFmtId="0" fontId="40" fillId="0" borderId="23" xfId="0" applyNumberFormat="1" applyFont="1" applyFill="1" applyBorder="1" applyAlignment="1" applyProtection="1">
      <alignment horizontal="center" vertical="top" wrapText="1"/>
    </xf>
    <xf numFmtId="4" fontId="40" fillId="0" borderId="23" xfId="0" applyNumberFormat="1" applyFont="1" applyFill="1" applyBorder="1" applyAlignment="1" applyProtection="1">
      <alignment horizontal="right" vertical="top" wrapText="1"/>
    </xf>
    <xf numFmtId="0" fontId="40" fillId="0" borderId="23" xfId="0" applyNumberFormat="1" applyFont="1" applyFill="1" applyBorder="1" applyAlignment="1" applyProtection="1">
      <alignment horizontal="left" vertical="top" wrapText="1"/>
    </xf>
    <xf numFmtId="4" fontId="40" fillId="0" borderId="23" xfId="0" applyNumberFormat="1" applyFont="1" applyFill="1" applyBorder="1" applyAlignment="1" applyProtection="1">
      <alignment horizontal="center" vertical="center" wrapText="1"/>
    </xf>
    <xf numFmtId="0" fontId="39" fillId="6" borderId="23" xfId="0" applyNumberFormat="1" applyFont="1" applyFill="1" applyBorder="1" applyAlignment="1" applyProtection="1">
      <alignment horizontal="center" vertical="center" wrapText="1"/>
    </xf>
    <xf numFmtId="0" fontId="39" fillId="6" borderId="23" xfId="0" applyNumberFormat="1" applyFont="1" applyFill="1" applyBorder="1" applyAlignment="1" applyProtection="1">
      <alignment horizontal="left" vertical="center" wrapText="1"/>
    </xf>
    <xf numFmtId="0" fontId="40" fillId="7" borderId="8" xfId="0" applyNumberFormat="1" applyFont="1" applyFill="1" applyBorder="1" applyAlignment="1" applyProtection="1">
      <alignment horizontal="center" vertical="top" wrapText="1"/>
    </xf>
    <xf numFmtId="0" fontId="40" fillId="7" borderId="8" xfId="0" applyNumberFormat="1" applyFont="1" applyFill="1" applyBorder="1" applyAlignment="1" applyProtection="1">
      <alignment horizontal="left" vertical="top" wrapText="1"/>
    </xf>
    <xf numFmtId="4" fontId="40" fillId="7" borderId="8" xfId="0" applyNumberFormat="1" applyFont="1" applyFill="1" applyBorder="1" applyAlignment="1" applyProtection="1">
      <alignment horizontal="right" vertical="top" wrapText="1"/>
    </xf>
    <xf numFmtId="4" fontId="40" fillId="7" borderId="8" xfId="0" applyNumberFormat="1" applyFont="1" applyFill="1" applyBorder="1" applyAlignment="1" applyProtection="1">
      <alignment horizontal="center" vertical="top" wrapText="1"/>
    </xf>
    <xf numFmtId="0" fontId="40" fillId="8" borderId="8" xfId="0" applyNumberFormat="1" applyFont="1" applyFill="1" applyBorder="1" applyAlignment="1" applyProtection="1">
      <alignment horizontal="center" vertical="top" wrapText="1"/>
    </xf>
    <xf numFmtId="0" fontId="40" fillId="8" borderId="8" xfId="0" applyNumberFormat="1" applyFont="1" applyFill="1" applyBorder="1" applyAlignment="1" applyProtection="1">
      <alignment horizontal="left" vertical="top" wrapText="1"/>
    </xf>
    <xf numFmtId="4" fontId="40" fillId="8" borderId="8" xfId="0" applyNumberFormat="1" applyFont="1" applyFill="1" applyBorder="1" applyAlignment="1" applyProtection="1">
      <alignment horizontal="right" vertical="top" wrapText="1"/>
    </xf>
    <xf numFmtId="4" fontId="40" fillId="8" borderId="8" xfId="0" applyNumberFormat="1" applyFont="1" applyFill="1" applyBorder="1" applyAlignment="1" applyProtection="1">
      <alignment horizontal="center" vertical="top" wrapText="1"/>
    </xf>
    <xf numFmtId="0" fontId="43" fillId="9" borderId="23" xfId="0" applyNumberFormat="1" applyFont="1" applyFill="1" applyBorder="1" applyAlignment="1" applyProtection="1">
      <alignment horizontal="center" vertical="center" wrapText="1"/>
    </xf>
    <xf numFmtId="0" fontId="49" fillId="9" borderId="23" xfId="0" applyNumberFormat="1" applyFont="1" applyFill="1" applyBorder="1" applyAlignment="1" applyProtection="1">
      <alignment horizontal="center" vertical="center" wrapText="1"/>
    </xf>
    <xf numFmtId="164" fontId="46" fillId="0" borderId="28" xfId="0" applyNumberFormat="1" applyFont="1" applyFill="1" applyBorder="1" applyAlignment="1" applyProtection="1">
      <alignment horizontal="right" vertical="center" wrapText="1"/>
    </xf>
    <xf numFmtId="165" fontId="41" fillId="0" borderId="28" xfId="0" applyNumberFormat="1" applyFont="1" applyFill="1" applyBorder="1" applyAlignment="1" applyProtection="1">
      <alignment horizontal="right" vertical="center" wrapText="1"/>
    </xf>
    <xf numFmtId="4" fontId="48" fillId="9" borderId="23" xfId="0" applyNumberFormat="1" applyFont="1" applyFill="1" applyBorder="1" applyAlignment="1" applyProtection="1">
      <alignment horizontal="right" vertical="center" wrapText="1"/>
    </xf>
    <xf numFmtId="4" fontId="42" fillId="0" borderId="23" xfId="0" applyNumberFormat="1" applyFont="1" applyFill="1" applyBorder="1" applyAlignment="1" applyProtection="1">
      <alignment horizontal="right" vertical="center" wrapText="1"/>
    </xf>
    <xf numFmtId="0" fontId="0" fillId="0" borderId="28" xfId="0" applyNumberFormat="1" applyFont="1" applyFill="1" applyBorder="1" applyAlignment="1" applyProtection="1">
      <alignment wrapText="1"/>
      <protection locked="0"/>
    </xf>
    <xf numFmtId="0" fontId="0" fillId="0" borderId="29" xfId="0" applyNumberFormat="1" applyFont="1" applyFill="1" applyBorder="1" applyAlignment="1" applyProtection="1">
      <alignment wrapText="1"/>
      <protection locked="0"/>
    </xf>
    <xf numFmtId="0" fontId="0" fillId="0" borderId="30" xfId="0" applyNumberFormat="1" applyFont="1" applyFill="1" applyBorder="1" applyAlignment="1" applyProtection="1">
      <alignment wrapText="1"/>
      <protection locked="0"/>
    </xf>
    <xf numFmtId="0" fontId="0" fillId="0" borderId="26" xfId="0" applyNumberFormat="1" applyFont="1" applyFill="1" applyBorder="1" applyAlignment="1" applyProtection="1">
      <alignment wrapText="1"/>
      <protection locked="0"/>
    </xf>
    <xf numFmtId="0" fontId="0" fillId="0" borderId="31" xfId="0" applyNumberFormat="1" applyFont="1" applyFill="1" applyBorder="1" applyAlignment="1" applyProtection="1">
      <alignment wrapText="1"/>
      <protection locked="0"/>
    </xf>
    <xf numFmtId="0" fontId="0" fillId="0" borderId="33" xfId="0" applyNumberFormat="1" applyFont="1" applyFill="1" applyBorder="1" applyAlignment="1" applyProtection="1">
      <alignment wrapText="1"/>
      <protection locked="0"/>
    </xf>
    <xf numFmtId="0" fontId="0" fillId="9" borderId="29" xfId="0" applyNumberFormat="1" applyFont="1" applyFill="1" applyBorder="1" applyAlignment="1" applyProtection="1">
      <alignment wrapText="1"/>
      <protection locked="0"/>
    </xf>
    <xf numFmtId="0" fontId="0" fillId="9" borderId="27" xfId="0" applyNumberFormat="1" applyFont="1" applyFill="1" applyBorder="1" applyAlignment="1" applyProtection="1">
      <alignment wrapText="1"/>
      <protection locked="0"/>
    </xf>
    <xf numFmtId="0" fontId="0" fillId="9" borderId="31" xfId="0" applyNumberFormat="1" applyFont="1" applyFill="1" applyBorder="1" applyAlignment="1" applyProtection="1">
      <alignment wrapText="1"/>
      <protection locked="0"/>
    </xf>
    <xf numFmtId="0" fontId="0" fillId="9" borderId="32" xfId="0" applyNumberFormat="1" applyFont="1" applyFill="1" applyBorder="1" applyAlignment="1" applyProtection="1">
      <alignment wrapText="1"/>
      <protection locked="0"/>
    </xf>
    <xf numFmtId="4" fontId="48" fillId="9" borderId="23" xfId="0" applyNumberFormat="1" applyFont="1" applyFill="1" applyBorder="1" applyAlignment="1" applyProtection="1">
      <alignment horizontal="right" vertical="center" wrapText="1"/>
    </xf>
    <xf numFmtId="4" fontId="40" fillId="0" borderId="23" xfId="0" applyNumberFormat="1" applyFont="1" applyFill="1" applyBorder="1" applyAlignment="1" applyProtection="1">
      <alignment horizontal="right" vertical="center" wrapText="1"/>
    </xf>
    <xf numFmtId="10" fontId="3" fillId="0" borderId="16" xfId="0" applyNumberFormat="1" applyFont="1" applyBorder="1"/>
    <xf numFmtId="164" fontId="46" fillId="11" borderId="28" xfId="0" applyNumberFormat="1" applyFont="1" applyFill="1" applyBorder="1" applyAlignment="1" applyProtection="1">
      <alignment horizontal="right" vertical="center" wrapText="1"/>
    </xf>
    <xf numFmtId="165" fontId="41" fillId="11" borderId="28" xfId="0" applyNumberFormat="1" applyFont="1" applyFill="1" applyBorder="1" applyAlignment="1" applyProtection="1">
      <alignment horizontal="right" vertical="center" wrapText="1"/>
    </xf>
    <xf numFmtId="4" fontId="48" fillId="11" borderId="23" xfId="0" applyNumberFormat="1" applyFont="1" applyFill="1" applyBorder="1" applyAlignment="1" applyProtection="1">
      <alignment horizontal="right" vertical="center" wrapText="1"/>
    </xf>
    <xf numFmtId="4" fontId="42" fillId="11" borderId="23" xfId="0" applyNumberFormat="1" applyFont="1" applyFill="1" applyBorder="1" applyAlignment="1" applyProtection="1">
      <alignment horizontal="right" vertical="center" wrapText="1"/>
    </xf>
    <xf numFmtId="4" fontId="48" fillId="10" borderId="28" xfId="0" applyNumberFormat="1" applyFont="1" applyFill="1" applyBorder="1" applyAlignment="1" applyProtection="1">
      <alignment horizontal="right" vertical="center" wrapText="1"/>
    </xf>
    <xf numFmtId="4" fontId="48" fillId="10" borderId="23" xfId="0" applyNumberFormat="1" applyFont="1" applyFill="1" applyBorder="1" applyAlignment="1" applyProtection="1">
      <alignment horizontal="right" vertical="center" wrapText="1"/>
    </xf>
    <xf numFmtId="4" fontId="40" fillId="0" borderId="23" xfId="0" applyNumberFormat="1" applyFont="1" applyFill="1" applyBorder="1" applyAlignment="1" applyProtection="1">
      <alignment horizontal="right" vertical="center" wrapText="1"/>
    </xf>
    <xf numFmtId="4" fontId="40" fillId="0" borderId="23" xfId="0" applyNumberFormat="1" applyFont="1" applyFill="1" applyBorder="1" applyAlignment="1" applyProtection="1">
      <alignment horizontal="right" vertical="top" wrapText="1"/>
    </xf>
    <xf numFmtId="4" fontId="45" fillId="0" borderId="23" xfId="0" applyNumberFormat="1" applyFont="1" applyFill="1" applyBorder="1" applyAlignment="1" applyProtection="1">
      <alignment horizontal="right" vertical="top" wrapText="1"/>
    </xf>
    <xf numFmtId="4" fontId="17" fillId="0" borderId="0" xfId="0" applyNumberFormat="1" applyFont="1" applyAlignment="1">
      <alignment wrapText="1"/>
    </xf>
    <xf numFmtId="4" fontId="39" fillId="6" borderId="23" xfId="0" applyNumberFormat="1" applyFont="1" applyFill="1" applyBorder="1" applyAlignment="1" applyProtection="1">
      <alignment horizontal="center" vertical="center" wrapText="1"/>
    </xf>
    <xf numFmtId="4" fontId="0" fillId="0" borderId="8" xfId="0" applyNumberFormat="1" applyFont="1" applyFill="1" applyBorder="1" applyAlignment="1" applyProtection="1">
      <alignment wrapText="1"/>
      <protection locked="0"/>
    </xf>
    <xf numFmtId="4" fontId="0" fillId="0" borderId="0" xfId="0" applyNumberFormat="1"/>
    <xf numFmtId="4" fontId="0" fillId="0" borderId="0" xfId="0" applyNumberFormat="1" applyFont="1" applyAlignment="1"/>
    <xf numFmtId="4" fontId="40" fillId="0" borderId="23" xfId="0" applyNumberFormat="1" applyFont="1" applyFill="1" applyBorder="1" applyAlignment="1" applyProtection="1">
      <alignment horizontal="right" vertical="center" wrapText="1"/>
    </xf>
    <xf numFmtId="4" fontId="45" fillId="0" borderId="23" xfId="0" applyNumberFormat="1" applyFont="1" applyFill="1" applyBorder="1" applyAlignment="1" applyProtection="1">
      <alignment horizontal="right" vertical="top" wrapText="1"/>
    </xf>
    <xf numFmtId="4" fontId="40" fillId="0" borderId="23" xfId="0" applyNumberFormat="1" applyFont="1" applyFill="1" applyBorder="1" applyAlignment="1" applyProtection="1">
      <alignment horizontal="right" vertical="top" wrapText="1"/>
    </xf>
    <xf numFmtId="4" fontId="34" fillId="0" borderId="41" xfId="0" applyNumberFormat="1" applyFont="1" applyBorder="1" applyAlignment="1">
      <alignment horizontal="center" vertical="center"/>
    </xf>
    <xf numFmtId="4" fontId="36" fillId="2" borderId="41" xfId="0" applyNumberFormat="1" applyFont="1" applyFill="1" applyBorder="1" applyAlignment="1">
      <alignment horizontal="center" vertical="center"/>
    </xf>
    <xf numFmtId="4" fontId="35" fillId="2" borderId="26" xfId="0" applyNumberFormat="1" applyFont="1" applyFill="1" applyBorder="1" applyAlignment="1">
      <alignment horizontal="center" vertical="center"/>
    </xf>
    <xf numFmtId="4" fontId="36" fillId="2" borderId="23" xfId="0" applyNumberFormat="1" applyFont="1" applyFill="1" applyBorder="1" applyAlignment="1">
      <alignment horizontal="center" vertical="center"/>
    </xf>
    <xf numFmtId="4" fontId="35" fillId="2" borderId="23" xfId="0" applyNumberFormat="1" applyFont="1" applyFill="1" applyBorder="1" applyAlignment="1">
      <alignment horizontal="center" vertical="center"/>
    </xf>
    <xf numFmtId="4" fontId="39" fillId="5" borderId="23" xfId="0" applyNumberFormat="1" applyFont="1" applyFill="1" applyBorder="1" applyAlignment="1" applyProtection="1">
      <alignment horizontal="center" vertical="center" wrapText="1"/>
    </xf>
    <xf numFmtId="4" fontId="40" fillId="0" borderId="40" xfId="0" applyNumberFormat="1" applyFont="1" applyFill="1" applyBorder="1" applyAlignment="1" applyProtection="1">
      <alignment horizontal="right" vertical="center" wrapText="1"/>
    </xf>
    <xf numFmtId="4" fontId="41" fillId="5" borderId="23" xfId="0" applyNumberFormat="1" applyFont="1" applyFill="1" applyBorder="1" applyAlignment="1" applyProtection="1">
      <alignment horizontal="center" vertical="center" wrapText="1"/>
    </xf>
    <xf numFmtId="4" fontId="46" fillId="0" borderId="50" xfId="0" applyNumberFormat="1" applyFont="1" applyFill="1" applyBorder="1" applyAlignment="1" applyProtection="1">
      <alignment horizontal="right" vertical="center" wrapText="1"/>
    </xf>
    <xf numFmtId="4" fontId="39" fillId="10" borderId="23" xfId="0" applyNumberFormat="1" applyFont="1" applyFill="1" applyBorder="1" applyAlignment="1" applyProtection="1">
      <alignment horizontal="center" vertical="center" wrapText="1"/>
    </xf>
    <xf numFmtId="4" fontId="40" fillId="12" borderId="23" xfId="0" applyNumberFormat="1" applyFont="1" applyFill="1" applyBorder="1" applyAlignment="1" applyProtection="1">
      <alignment horizontal="right" vertical="center" wrapText="1"/>
    </xf>
    <xf numFmtId="4" fontId="39" fillId="13" borderId="23" xfId="0" applyNumberFormat="1" applyFont="1" applyFill="1" applyBorder="1" applyAlignment="1" applyProtection="1">
      <alignment horizontal="center" vertical="center" wrapText="1"/>
    </xf>
    <xf numFmtId="4" fontId="41" fillId="13" borderId="23" xfId="0" applyNumberFormat="1" applyFont="1" applyFill="1" applyBorder="1" applyAlignment="1" applyProtection="1">
      <alignment horizontal="center" vertical="center" wrapText="1"/>
    </xf>
    <xf numFmtId="10" fontId="0" fillId="0" borderId="0" xfId="1" applyNumberFormat="1" applyFont="1"/>
    <xf numFmtId="0" fontId="27" fillId="0" borderId="23" xfId="0" applyNumberFormat="1" applyFont="1" applyFill="1" applyBorder="1" applyAlignment="1" applyProtection="1">
      <alignment horizontal="center" vertical="center" wrapText="1"/>
    </xf>
    <xf numFmtId="0" fontId="27" fillId="0" borderId="23" xfId="0" applyNumberFormat="1" applyFont="1" applyFill="1" applyBorder="1" applyAlignment="1" applyProtection="1">
      <alignment horizontal="left" vertical="center" wrapText="1"/>
    </xf>
    <xf numFmtId="0" fontId="0" fillId="10" borderId="0" xfId="0" applyFill="1"/>
    <xf numFmtId="0" fontId="10" fillId="0" borderId="0" xfId="0" quotePrefix="1" applyFont="1" applyAlignment="1">
      <alignment horizontal="left" vertical="center"/>
    </xf>
    <xf numFmtId="0" fontId="0" fillId="0" borderId="0" xfId="0" applyFont="1" applyAlignment="1"/>
    <xf numFmtId="0" fontId="2" fillId="0" borderId="16" xfId="0" applyFont="1" applyBorder="1"/>
    <xf numFmtId="0" fontId="6" fillId="0" borderId="0" xfId="0" applyFont="1" applyAlignment="1">
      <alignment horizontal="left" vertical="center"/>
    </xf>
    <xf numFmtId="0" fontId="2" fillId="0" borderId="7" xfId="0" applyFont="1" applyBorder="1"/>
    <xf numFmtId="0" fontId="15" fillId="0" borderId="15" xfId="0" applyFont="1" applyBorder="1" applyAlignment="1">
      <alignment horizontal="left" vertical="top"/>
    </xf>
    <xf numFmtId="0" fontId="3" fillId="0" borderId="15" xfId="0" applyFont="1" applyBorder="1" applyAlignment="1">
      <alignment horizontal="left" vertical="top" wrapText="1"/>
    </xf>
    <xf numFmtId="0" fontId="2" fillId="0" borderId="15" xfId="0" applyFont="1" applyBorder="1"/>
    <xf numFmtId="0" fontId="7" fillId="0" borderId="15" xfId="0" applyFont="1" applyBorder="1" applyAlignment="1">
      <alignment horizontal="center" vertical="center"/>
    </xf>
    <xf numFmtId="0" fontId="3" fillId="0" borderId="17" xfId="0" applyFont="1" applyBorder="1" applyAlignment="1">
      <alignment horizontal="left" vertical="top" wrapText="1"/>
    </xf>
    <xf numFmtId="0" fontId="2" fillId="0" borderId="18" xfId="0" applyFont="1" applyBorder="1"/>
    <xf numFmtId="0" fontId="2" fillId="0" borderId="19" xfId="0" applyFont="1" applyBorder="1"/>
    <xf numFmtId="0" fontId="6" fillId="3"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5" fillId="2" borderId="5" xfId="0" applyFont="1" applyFill="1" applyBorder="1" applyAlignment="1">
      <alignment horizontal="left" wrapText="1"/>
    </xf>
    <xf numFmtId="0" fontId="2" fillId="0" borderId="6" xfId="0" applyFont="1" applyBorder="1"/>
    <xf numFmtId="1" fontId="3" fillId="0" borderId="4" xfId="0" applyNumberFormat="1" applyFont="1" applyBorder="1" applyAlignment="1">
      <alignment horizontal="left" vertical="center" wrapText="1"/>
    </xf>
    <xf numFmtId="0" fontId="2" fillId="0" borderId="9" xfId="0" applyFont="1" applyBorder="1"/>
    <xf numFmtId="0" fontId="2" fillId="0" borderId="10" xfId="0" applyFont="1" applyBorder="1"/>
    <xf numFmtId="0" fontId="2" fillId="0" borderId="11" xfId="0" applyFont="1" applyBorder="1"/>
    <xf numFmtId="0" fontId="33" fillId="0" borderId="34" xfId="0" applyFont="1" applyBorder="1" applyAlignment="1">
      <alignment horizontal="center" vertical="center"/>
    </xf>
    <xf numFmtId="0" fontId="2" fillId="0" borderId="35" xfId="0" applyFont="1" applyBorder="1"/>
    <xf numFmtId="0" fontId="2" fillId="0" borderId="36" xfId="0" applyFont="1" applyBorder="1"/>
    <xf numFmtId="0" fontId="17" fillId="0" borderId="37" xfId="0" applyFont="1" applyBorder="1"/>
    <xf numFmtId="0" fontId="2" fillId="0" borderId="30" xfId="0" applyFont="1" applyBorder="1"/>
    <xf numFmtId="0" fontId="2" fillId="0" borderId="4" xfId="0" applyFont="1" applyBorder="1"/>
    <xf numFmtId="0" fontId="2" fillId="0" borderId="44" xfId="0" applyFont="1" applyBorder="1"/>
    <xf numFmtId="0" fontId="4" fillId="0" borderId="29" xfId="0" applyFont="1" applyBorder="1" applyAlignment="1">
      <alignment wrapText="1"/>
    </xf>
    <xf numFmtId="0" fontId="2" fillId="0" borderId="27" xfId="0" applyFont="1" applyBorder="1"/>
    <xf numFmtId="0" fontId="2" fillId="0" borderId="31" xfId="0" applyFont="1" applyBorder="1"/>
    <xf numFmtId="0" fontId="2" fillId="0" borderId="32" xfId="0" applyFont="1" applyBorder="1"/>
    <xf numFmtId="0" fontId="2" fillId="0" borderId="33" xfId="0" applyFont="1" applyBorder="1"/>
    <xf numFmtId="0" fontId="4" fillId="0" borderId="20" xfId="0" applyFont="1" applyBorder="1" applyAlignment="1">
      <alignment wrapText="1"/>
    </xf>
    <xf numFmtId="0" fontId="34" fillId="0" borderId="29" xfId="0" applyFont="1" applyBorder="1" applyAlignment="1">
      <alignment horizontal="left" vertical="center" wrapText="1"/>
    </xf>
    <xf numFmtId="0" fontId="2" fillId="0" borderId="47" xfId="0" applyFont="1" applyBorder="1"/>
    <xf numFmtId="0" fontId="39" fillId="0" borderId="23" xfId="0" applyNumberFormat="1" applyFont="1" applyFill="1" applyBorder="1" applyAlignment="1" applyProtection="1">
      <alignment horizontal="left" vertical="center" wrapText="1"/>
    </xf>
    <xf numFmtId="0" fontId="39" fillId="0" borderId="23" xfId="0" applyNumberFormat="1" applyFont="1" applyFill="1" applyBorder="1" applyAlignment="1" applyProtection="1">
      <alignment horizontal="left" vertical="center" wrapText="1"/>
      <protection locked="0"/>
    </xf>
    <xf numFmtId="0" fontId="41" fillId="0" borderId="23" xfId="0" applyNumberFormat="1" applyFont="1" applyFill="1" applyBorder="1" applyAlignment="1" applyProtection="1">
      <alignment horizontal="right" vertical="center" wrapText="1"/>
    </xf>
    <xf numFmtId="0" fontId="41" fillId="0" borderId="23" xfId="0" applyNumberFormat="1" applyFont="1" applyFill="1" applyBorder="1" applyAlignment="1" applyProtection="1">
      <alignment horizontal="right" vertical="center" wrapText="1"/>
      <protection locked="0"/>
    </xf>
    <xf numFmtId="0" fontId="17" fillId="0" borderId="0" xfId="0" applyFont="1" applyAlignment="1">
      <alignment horizontal="left" vertical="top" wrapText="1"/>
    </xf>
    <xf numFmtId="0" fontId="34" fillId="0" borderId="4" xfId="0" applyFont="1" applyBorder="1" applyAlignment="1">
      <alignment horizontal="left" vertical="center" wrapText="1"/>
    </xf>
    <xf numFmtId="0" fontId="2" fillId="0" borderId="8" xfId="0" applyFont="1" applyBorder="1"/>
    <xf numFmtId="0" fontId="4" fillId="0" borderId="39" xfId="0" applyFont="1" applyBorder="1" applyAlignment="1">
      <alignment horizontal="left" vertical="center" wrapText="1"/>
    </xf>
    <xf numFmtId="0" fontId="34" fillId="0" borderId="37" xfId="0" applyFont="1" applyBorder="1" applyAlignment="1">
      <alignment horizontal="left" vertical="center" wrapText="1"/>
    </xf>
    <xf numFmtId="0" fontId="34" fillId="0" borderId="49" xfId="0" applyFont="1" applyBorder="1" applyAlignment="1">
      <alignment horizontal="center" vertical="center" wrapText="1"/>
    </xf>
    <xf numFmtId="0" fontId="34" fillId="0" borderId="41" xfId="0" applyFont="1" applyBorder="1" applyAlignment="1">
      <alignment horizontal="center" vertical="center" wrapText="1"/>
    </xf>
    <xf numFmtId="0" fontId="33" fillId="0" borderId="41" xfId="0" applyFont="1" applyBorder="1" applyAlignment="1">
      <alignment horizontal="center" vertical="center"/>
    </xf>
    <xf numFmtId="164" fontId="46" fillId="11" borderId="28" xfId="0" applyNumberFormat="1" applyFont="1" applyFill="1" applyBorder="1" applyAlignment="1" applyProtection="1">
      <alignment horizontal="right" vertical="center" wrapText="1"/>
    </xf>
    <xf numFmtId="0" fontId="46" fillId="11" borderId="28" xfId="0" applyNumberFormat="1" applyFont="1" applyFill="1" applyBorder="1" applyAlignment="1" applyProtection="1">
      <alignment horizontal="right" vertical="center" wrapText="1"/>
      <protection locked="0"/>
    </xf>
    <xf numFmtId="4" fontId="48" fillId="11" borderId="23" xfId="0" applyNumberFormat="1" applyFont="1" applyFill="1" applyBorder="1" applyAlignment="1" applyProtection="1">
      <alignment horizontal="right" vertical="center" wrapText="1"/>
    </xf>
    <xf numFmtId="0" fontId="48" fillId="11" borderId="23" xfId="0" applyNumberFormat="1" applyFont="1" applyFill="1" applyBorder="1" applyAlignment="1" applyProtection="1">
      <alignment horizontal="right" vertical="center" wrapText="1"/>
      <protection locked="0"/>
    </xf>
    <xf numFmtId="164" fontId="46" fillId="0" borderId="28" xfId="0" applyNumberFormat="1" applyFont="1" applyFill="1" applyBorder="1" applyAlignment="1" applyProtection="1">
      <alignment horizontal="right" vertical="center" wrapText="1"/>
    </xf>
    <xf numFmtId="0" fontId="46" fillId="0" borderId="28" xfId="0" applyNumberFormat="1" applyFont="1" applyFill="1" applyBorder="1" applyAlignment="1" applyProtection="1">
      <alignment horizontal="right" vertical="center" wrapText="1"/>
      <protection locked="0"/>
    </xf>
    <xf numFmtId="4" fontId="48" fillId="9" borderId="23" xfId="0" applyNumberFormat="1" applyFont="1" applyFill="1" applyBorder="1" applyAlignment="1" applyProtection="1">
      <alignment horizontal="right" vertical="center" wrapText="1"/>
    </xf>
    <xf numFmtId="0" fontId="48" fillId="9" borderId="23" xfId="0" applyNumberFormat="1" applyFont="1" applyFill="1" applyBorder="1" applyAlignment="1" applyProtection="1">
      <alignment horizontal="right" vertical="center" wrapText="1"/>
      <protection locked="0"/>
    </xf>
    <xf numFmtId="0" fontId="48" fillId="0" borderId="23" xfId="0" applyNumberFormat="1" applyFont="1" applyFill="1" applyBorder="1" applyAlignment="1" applyProtection="1">
      <alignment horizontal="left" vertical="center" wrapText="1"/>
    </xf>
    <xf numFmtId="0" fontId="48" fillId="0" borderId="23" xfId="0" applyNumberFormat="1" applyFont="1" applyFill="1" applyBorder="1" applyAlignment="1" applyProtection="1">
      <alignment horizontal="left" vertical="center" wrapText="1"/>
      <protection locked="0"/>
    </xf>
    <xf numFmtId="4" fontId="48" fillId="0" borderId="23" xfId="0" applyNumberFormat="1" applyFont="1" applyFill="1" applyBorder="1" applyAlignment="1" applyProtection="1">
      <alignment horizontal="right" vertical="center" wrapText="1"/>
    </xf>
    <xf numFmtId="0" fontId="48" fillId="0" borderId="23" xfId="0" applyNumberFormat="1" applyFont="1" applyFill="1" applyBorder="1" applyAlignment="1" applyProtection="1">
      <alignment horizontal="right" vertical="center" wrapText="1"/>
      <protection locked="0"/>
    </xf>
    <xf numFmtId="0" fontId="49" fillId="0" borderId="23" xfId="0" applyNumberFormat="1" applyFont="1" applyFill="1" applyBorder="1" applyAlignment="1" applyProtection="1">
      <alignment horizontal="left" vertical="center" wrapText="1"/>
    </xf>
    <xf numFmtId="0" fontId="49" fillId="0" borderId="23" xfId="0" applyNumberFormat="1" applyFont="1" applyFill="1" applyBorder="1" applyAlignment="1" applyProtection="1">
      <alignment horizontal="left" vertical="center" wrapText="1"/>
      <protection locked="0"/>
    </xf>
    <xf numFmtId="0" fontId="49" fillId="11" borderId="23" xfId="0" applyNumberFormat="1" applyFont="1" applyFill="1" applyBorder="1" applyAlignment="1" applyProtection="1">
      <alignment horizontal="left" vertical="center" wrapText="1"/>
    </xf>
    <xf numFmtId="0" fontId="49" fillId="11" borderId="23" xfId="0" applyNumberFormat="1" applyFont="1" applyFill="1" applyBorder="1" applyAlignment="1" applyProtection="1">
      <alignment horizontal="left" vertical="center" wrapText="1"/>
      <protection locked="0"/>
    </xf>
    <xf numFmtId="0" fontId="48" fillId="11" borderId="23" xfId="0" applyNumberFormat="1" applyFont="1" applyFill="1" applyBorder="1" applyAlignment="1" applyProtection="1">
      <alignment horizontal="left" vertical="center" wrapText="1"/>
    </xf>
    <xf numFmtId="0" fontId="48" fillId="11" borderId="23" xfId="0" applyNumberFormat="1" applyFont="1" applyFill="1" applyBorder="1" applyAlignment="1" applyProtection="1">
      <alignment horizontal="left" vertical="center" wrapText="1"/>
      <protection locked="0"/>
    </xf>
    <xf numFmtId="0" fontId="43" fillId="9" borderId="23" xfId="0" applyNumberFormat="1" applyFont="1" applyFill="1" applyBorder="1" applyAlignment="1" applyProtection="1">
      <alignment horizontal="center" vertical="center" wrapText="1"/>
    </xf>
    <xf numFmtId="0" fontId="43" fillId="9" borderId="23" xfId="0" applyNumberFormat="1" applyFont="1" applyFill="1" applyBorder="1" applyAlignment="1" applyProtection="1">
      <alignment horizontal="center" vertical="center" wrapText="1"/>
      <protection locked="0"/>
    </xf>
    <xf numFmtId="4" fontId="48" fillId="10" borderId="28" xfId="0" applyNumberFormat="1" applyFont="1" applyFill="1" applyBorder="1" applyAlignment="1" applyProtection="1">
      <alignment horizontal="right" vertical="center" wrapText="1"/>
    </xf>
    <xf numFmtId="0" fontId="48" fillId="10" borderId="28" xfId="0" applyNumberFormat="1" applyFont="1" applyFill="1" applyBorder="1" applyAlignment="1" applyProtection="1">
      <alignment horizontal="right" vertical="center" wrapText="1"/>
      <protection locked="0"/>
    </xf>
    <xf numFmtId="4" fontId="48" fillId="10" borderId="23" xfId="0" applyNumberFormat="1" applyFont="1" applyFill="1" applyBorder="1" applyAlignment="1" applyProtection="1">
      <alignment horizontal="right" vertical="center" wrapText="1"/>
    </xf>
    <xf numFmtId="0" fontId="48" fillId="10" borderId="23" xfId="0" applyNumberFormat="1" applyFont="1" applyFill="1" applyBorder="1" applyAlignment="1" applyProtection="1">
      <alignment horizontal="right" vertical="center" wrapText="1"/>
      <protection locked="0"/>
    </xf>
    <xf numFmtId="4" fontId="45" fillId="9" borderId="22" xfId="0" applyNumberFormat="1" applyFont="1" applyFill="1" applyBorder="1" applyAlignment="1" applyProtection="1">
      <alignment horizontal="right" vertical="center" wrapText="1"/>
    </xf>
    <xf numFmtId="0" fontId="45" fillId="9" borderId="22" xfId="0" applyNumberFormat="1" applyFont="1" applyFill="1" applyBorder="1" applyAlignment="1" applyProtection="1">
      <alignment horizontal="right" vertical="center" wrapText="1"/>
      <protection locked="0"/>
    </xf>
    <xf numFmtId="4" fontId="48" fillId="9" borderId="20" xfId="0" applyNumberFormat="1" applyFont="1" applyFill="1" applyBorder="1" applyAlignment="1" applyProtection="1">
      <alignment horizontal="center" vertical="center" wrapText="1"/>
    </xf>
    <xf numFmtId="4" fontId="48" fillId="9" borderId="22" xfId="0" applyNumberFormat="1" applyFont="1" applyFill="1" applyBorder="1" applyAlignment="1" applyProtection="1">
      <alignment horizontal="center" vertical="center" wrapText="1"/>
    </xf>
    <xf numFmtId="0" fontId="2" fillId="0" borderId="43" xfId="0" applyFont="1" applyBorder="1"/>
    <xf numFmtId="0" fontId="34" fillId="0" borderId="20" xfId="0" applyFont="1" applyBorder="1" applyAlignment="1">
      <alignment horizontal="center"/>
    </xf>
    <xf numFmtId="0" fontId="34" fillId="0" borderId="27" xfId="0" applyFont="1" applyBorder="1" applyAlignment="1">
      <alignment horizontal="center"/>
    </xf>
    <xf numFmtId="0" fontId="2" fillId="0" borderId="38" xfId="0" applyFont="1" applyBorder="1"/>
    <xf numFmtId="0" fontId="35" fillId="4" borderId="20" xfId="0" applyFont="1" applyFill="1" applyBorder="1" applyAlignment="1">
      <alignment horizontal="center" vertical="center"/>
    </xf>
    <xf numFmtId="0" fontId="35" fillId="4" borderId="20" xfId="0" applyFont="1" applyFill="1" applyBorder="1" applyAlignment="1">
      <alignment horizontal="center"/>
    </xf>
    <xf numFmtId="0" fontId="34" fillId="0" borderId="42" xfId="0" applyFont="1" applyBorder="1" applyAlignment="1">
      <alignment horizontal="center" vertical="center" wrapText="1"/>
    </xf>
    <xf numFmtId="0" fontId="2" fillId="0" borderId="45" xfId="0" applyFont="1" applyBorder="1"/>
    <xf numFmtId="0" fontId="42" fillId="0" borderId="8" xfId="0" applyNumberFormat="1" applyFont="1" applyFill="1" applyBorder="1" applyAlignment="1" applyProtection="1">
      <alignment horizontal="right" vertical="center" wrapText="1"/>
    </xf>
    <xf numFmtId="0" fontId="42" fillId="0" borderId="8" xfId="0" applyNumberFormat="1" applyFont="1" applyFill="1" applyBorder="1" applyAlignment="1" applyProtection="1">
      <alignment horizontal="right" vertical="center" wrapText="1"/>
      <protection locked="0"/>
    </xf>
    <xf numFmtId="4" fontId="48" fillId="0" borderId="8" xfId="0" applyNumberFormat="1" applyFont="1" applyFill="1" applyBorder="1" applyAlignment="1" applyProtection="1">
      <alignment horizontal="right" vertical="center" wrapText="1"/>
    </xf>
    <xf numFmtId="0" fontId="48" fillId="0" borderId="8" xfId="0" applyNumberFormat="1" applyFont="1" applyFill="1" applyBorder="1" applyAlignment="1" applyProtection="1">
      <alignment horizontal="right" vertical="center" wrapText="1"/>
      <protection locked="0"/>
    </xf>
    <xf numFmtId="0" fontId="19" fillId="0" borderId="0" xfId="0" applyFont="1" applyAlignment="1">
      <alignment horizontal="right" vertical="center" wrapText="1"/>
    </xf>
    <xf numFmtId="0" fontId="41" fillId="0" borderId="40" xfId="0" applyNumberFormat="1" applyFont="1" applyFill="1" applyBorder="1" applyAlignment="1" applyProtection="1">
      <alignment horizontal="right" vertical="center" wrapText="1"/>
    </xf>
    <xf numFmtId="0" fontId="41" fillId="0" borderId="40" xfId="0" applyNumberFormat="1" applyFont="1" applyFill="1" applyBorder="1" applyAlignment="1" applyProtection="1">
      <alignment horizontal="right" vertical="center" wrapText="1"/>
      <protection locked="0"/>
    </xf>
    <xf numFmtId="0" fontId="39" fillId="0" borderId="23" xfId="0" applyNumberFormat="1" applyFont="1" applyFill="1" applyBorder="1" applyAlignment="1" applyProtection="1">
      <alignment horizontal="right" vertical="center" wrapText="1"/>
    </xf>
    <xf numFmtId="0" fontId="39" fillId="0" borderId="23" xfId="0" applyNumberFormat="1" applyFont="1" applyFill="1" applyBorder="1" applyAlignment="1" applyProtection="1">
      <alignment horizontal="right" vertical="center" wrapText="1"/>
      <protection locked="0"/>
    </xf>
    <xf numFmtId="0" fontId="39" fillId="5" borderId="23" xfId="0" applyNumberFormat="1" applyFont="1" applyFill="1" applyBorder="1" applyAlignment="1" applyProtection="1">
      <alignment horizontal="left" vertical="center" wrapText="1"/>
    </xf>
    <xf numFmtId="0" fontId="39" fillId="5" borderId="23" xfId="0" applyNumberFormat="1" applyFont="1" applyFill="1" applyBorder="1" applyAlignment="1" applyProtection="1">
      <alignment horizontal="left" vertical="center" wrapText="1"/>
      <protection locked="0"/>
    </xf>
    <xf numFmtId="0" fontId="40" fillId="0" borderId="23" xfId="0" applyNumberFormat="1" applyFont="1" applyFill="1" applyBorder="1" applyAlignment="1" applyProtection="1">
      <alignment horizontal="left" vertical="center" wrapText="1"/>
    </xf>
    <xf numFmtId="0" fontId="40" fillId="0" borderId="23" xfId="0" applyNumberFormat="1" applyFont="1" applyFill="1" applyBorder="1" applyAlignment="1" applyProtection="1">
      <alignment horizontal="left" vertical="center" wrapText="1"/>
      <protection locked="0"/>
    </xf>
    <xf numFmtId="166" fontId="40" fillId="0" borderId="23" xfId="0" applyNumberFormat="1" applyFont="1" applyFill="1" applyBorder="1" applyAlignment="1" applyProtection="1">
      <alignment horizontal="center" vertical="center" wrapText="1"/>
    </xf>
    <xf numFmtId="0" fontId="40" fillId="0" borderId="23" xfId="0" applyNumberFormat="1" applyFont="1" applyFill="1" applyBorder="1" applyAlignment="1" applyProtection="1">
      <alignment horizontal="center" vertical="center" wrapText="1"/>
      <protection locked="0"/>
    </xf>
    <xf numFmtId="4" fontId="40" fillId="0" borderId="23" xfId="0" applyNumberFormat="1" applyFont="1" applyFill="1" applyBorder="1" applyAlignment="1" applyProtection="1">
      <alignment horizontal="right" vertical="center" wrapText="1"/>
    </xf>
    <xf numFmtId="0" fontId="40" fillId="0" borderId="23" xfId="0" applyNumberFormat="1" applyFont="1" applyFill="1" applyBorder="1" applyAlignment="1" applyProtection="1">
      <alignment horizontal="right" vertical="center" wrapText="1"/>
      <protection locked="0"/>
    </xf>
    <xf numFmtId="0" fontId="43" fillId="0" borderId="8" xfId="0" applyNumberFormat="1" applyFont="1" applyFill="1" applyBorder="1" applyAlignment="1" applyProtection="1">
      <alignment horizontal="left" vertical="top" wrapText="1"/>
    </xf>
    <xf numFmtId="0" fontId="43" fillId="0" borderId="8" xfId="0" applyNumberFormat="1" applyFont="1" applyFill="1" applyBorder="1" applyAlignment="1" applyProtection="1">
      <alignment horizontal="left" vertical="top" wrapText="1"/>
      <protection locked="0"/>
    </xf>
    <xf numFmtId="0" fontId="42" fillId="0" borderId="23" xfId="0" applyNumberFormat="1" applyFont="1" applyFill="1" applyBorder="1" applyAlignment="1" applyProtection="1">
      <alignment horizontal="left" vertical="center" wrapText="1"/>
    </xf>
    <xf numFmtId="0" fontId="42" fillId="0" borderId="23" xfId="0" applyNumberFormat="1" applyFont="1" applyFill="1" applyBorder="1" applyAlignment="1" applyProtection="1">
      <alignment horizontal="left" vertical="center" wrapText="1"/>
      <protection locked="0"/>
    </xf>
    <xf numFmtId="0" fontId="39" fillId="5" borderId="23" xfId="0" applyNumberFormat="1" applyFont="1" applyFill="1" applyBorder="1" applyAlignment="1" applyProtection="1">
      <alignment horizontal="center" vertical="center" wrapText="1"/>
    </xf>
    <xf numFmtId="0" fontId="39" fillId="5" borderId="23" xfId="0" applyNumberFormat="1" applyFont="1" applyFill="1" applyBorder="1" applyAlignment="1" applyProtection="1">
      <alignment horizontal="center" vertical="center" wrapText="1"/>
      <protection locked="0"/>
    </xf>
    <xf numFmtId="0" fontId="40" fillId="0" borderId="20" xfId="0" applyNumberFormat="1" applyFont="1" applyFill="1" applyBorder="1" applyAlignment="1" applyProtection="1">
      <alignment horizontal="left" vertical="center" wrapText="1"/>
    </xf>
    <xf numFmtId="0" fontId="40" fillId="0" borderId="20" xfId="0" applyNumberFormat="1" applyFont="1" applyFill="1" applyBorder="1" applyAlignment="1" applyProtection="1">
      <alignment horizontal="left" vertical="center" wrapText="1"/>
      <protection locked="0"/>
    </xf>
    <xf numFmtId="0" fontId="47" fillId="0" borderId="8" xfId="0" applyNumberFormat="1" applyFont="1" applyFill="1" applyBorder="1" applyAlignment="1" applyProtection="1">
      <alignment horizontal="center" vertical="center" wrapText="1"/>
    </xf>
    <xf numFmtId="0" fontId="47" fillId="0" borderId="8" xfId="0" applyNumberFormat="1" applyFont="1" applyFill="1" applyBorder="1" applyAlignment="1" applyProtection="1">
      <alignment horizontal="center" vertical="center" wrapText="1"/>
      <protection locked="0"/>
    </xf>
    <xf numFmtId="167" fontId="40" fillId="0" borderId="23" xfId="0" applyNumberFormat="1" applyFont="1" applyFill="1" applyBorder="1" applyAlignment="1" applyProtection="1">
      <alignment horizontal="right" vertical="center" wrapText="1"/>
    </xf>
    <xf numFmtId="0" fontId="41" fillId="5" borderId="23" xfId="0" applyNumberFormat="1" applyFont="1" applyFill="1" applyBorder="1" applyAlignment="1" applyProtection="1">
      <alignment horizontal="center" vertical="center" wrapText="1"/>
    </xf>
    <xf numFmtId="0" fontId="41" fillId="5" borderId="23" xfId="0" applyNumberFormat="1" applyFont="1" applyFill="1" applyBorder="1" applyAlignment="1" applyProtection="1">
      <alignment horizontal="center" vertical="center" wrapText="1"/>
      <protection locked="0"/>
    </xf>
    <xf numFmtId="0" fontId="40" fillId="0" borderId="23" xfId="0" applyNumberFormat="1" applyFont="1" applyFill="1" applyBorder="1" applyAlignment="1" applyProtection="1">
      <alignment horizontal="left" vertical="top" wrapText="1"/>
    </xf>
    <xf numFmtId="0" fontId="40" fillId="0" borderId="23" xfId="0" applyNumberFormat="1" applyFont="1" applyFill="1" applyBorder="1" applyAlignment="1" applyProtection="1">
      <alignment horizontal="left" vertical="top" wrapText="1"/>
      <protection locked="0"/>
    </xf>
    <xf numFmtId="0" fontId="40" fillId="0" borderId="23" xfId="0" applyNumberFormat="1" applyFont="1" applyFill="1" applyBorder="1" applyAlignment="1" applyProtection="1">
      <alignment horizontal="center" vertical="top" wrapText="1"/>
    </xf>
    <xf numFmtId="0" fontId="40" fillId="0" borderId="23" xfId="0" applyNumberFormat="1" applyFont="1" applyFill="1" applyBorder="1" applyAlignment="1" applyProtection="1">
      <alignment horizontal="center" vertical="top" wrapText="1"/>
      <protection locked="0"/>
    </xf>
    <xf numFmtId="0" fontId="39" fillId="5" borderId="29" xfId="0" applyNumberFormat="1" applyFont="1" applyFill="1" applyBorder="1" applyAlignment="1" applyProtection="1">
      <alignment horizontal="left" vertical="center" wrapText="1"/>
    </xf>
    <xf numFmtId="0" fontId="39" fillId="5" borderId="29" xfId="0" applyNumberFormat="1" applyFont="1" applyFill="1" applyBorder="1" applyAlignment="1" applyProtection="1">
      <alignment horizontal="left" vertical="center" wrapText="1"/>
      <protection locked="0"/>
    </xf>
    <xf numFmtId="0" fontId="41" fillId="5" borderId="28" xfId="0" applyNumberFormat="1" applyFont="1" applyFill="1" applyBorder="1" applyAlignment="1" applyProtection="1">
      <alignment horizontal="center" vertical="center" wrapText="1"/>
    </xf>
    <xf numFmtId="0" fontId="41" fillId="5" borderId="28" xfId="0" applyNumberFormat="1" applyFont="1" applyFill="1" applyBorder="1" applyAlignment="1" applyProtection="1">
      <alignment horizontal="center" vertical="center" wrapText="1"/>
      <protection locked="0"/>
    </xf>
    <xf numFmtId="4" fontId="39" fillId="5" borderId="23" xfId="0" applyNumberFormat="1" applyFont="1" applyFill="1" applyBorder="1" applyAlignment="1" applyProtection="1">
      <alignment horizontal="center" vertical="center" wrapText="1"/>
    </xf>
    <xf numFmtId="4" fontId="39" fillId="5" borderId="23"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wrapText="1"/>
      <protection locked="0"/>
    </xf>
    <xf numFmtId="0" fontId="44" fillId="5" borderId="23" xfId="0" applyNumberFormat="1" applyFont="1" applyFill="1" applyBorder="1" applyAlignment="1" applyProtection="1">
      <alignment horizontal="left" vertical="center" wrapText="1"/>
    </xf>
    <xf numFmtId="0" fontId="44" fillId="5" borderId="23" xfId="0" applyNumberFormat="1" applyFont="1" applyFill="1" applyBorder="1" applyAlignment="1" applyProtection="1">
      <alignment horizontal="left" vertical="center" wrapText="1"/>
      <protection locked="0"/>
    </xf>
    <xf numFmtId="0" fontId="45" fillId="0" borderId="23" xfId="0" applyNumberFormat="1" applyFont="1" applyFill="1" applyBorder="1" applyAlignment="1" applyProtection="1">
      <alignment horizontal="justify" vertical="top" wrapText="1"/>
    </xf>
    <xf numFmtId="0" fontId="45" fillId="0" borderId="23" xfId="0" applyNumberFormat="1" applyFont="1" applyFill="1" applyBorder="1" applyAlignment="1" applyProtection="1">
      <alignment horizontal="justify" vertical="top" wrapText="1"/>
      <protection locked="0"/>
    </xf>
    <xf numFmtId="0" fontId="45" fillId="0" borderId="23" xfId="0" applyNumberFormat="1" applyFont="1" applyFill="1" applyBorder="1" applyAlignment="1" applyProtection="1">
      <alignment horizontal="center" vertical="top" wrapText="1"/>
    </xf>
    <xf numFmtId="0" fontId="45" fillId="0" borderId="23" xfId="0" applyNumberFormat="1" applyFont="1" applyFill="1" applyBorder="1" applyAlignment="1" applyProtection="1">
      <alignment horizontal="center" vertical="top" wrapText="1"/>
      <protection locked="0"/>
    </xf>
    <xf numFmtId="166" fontId="45" fillId="0" borderId="23" xfId="0" applyNumberFormat="1" applyFont="1" applyFill="1" applyBorder="1" applyAlignment="1" applyProtection="1">
      <alignment horizontal="right" vertical="top" wrapText="1"/>
    </xf>
    <xf numFmtId="0" fontId="45" fillId="0" borderId="23" xfId="0" applyNumberFormat="1" applyFont="1" applyFill="1" applyBorder="1" applyAlignment="1" applyProtection="1">
      <alignment horizontal="right" vertical="top" wrapText="1"/>
      <protection locked="0"/>
    </xf>
    <xf numFmtId="4" fontId="45" fillId="0" borderId="23" xfId="0" applyNumberFormat="1" applyFont="1" applyFill="1" applyBorder="1" applyAlignment="1" applyProtection="1">
      <alignment horizontal="right" vertical="top" wrapText="1"/>
    </xf>
    <xf numFmtId="166" fontId="40" fillId="0" borderId="23" xfId="0" applyNumberFormat="1" applyFont="1" applyFill="1" applyBorder="1" applyAlignment="1" applyProtection="1">
      <alignment horizontal="right" vertical="center" wrapText="1"/>
    </xf>
    <xf numFmtId="0" fontId="44" fillId="0" borderId="23" xfId="0" applyNumberFormat="1" applyFont="1" applyFill="1" applyBorder="1" applyAlignment="1" applyProtection="1">
      <alignment horizontal="right" vertical="top" wrapText="1"/>
    </xf>
    <xf numFmtId="0" fontId="44" fillId="0" borderId="23" xfId="0" applyNumberFormat="1" applyFont="1" applyFill="1" applyBorder="1" applyAlignment="1" applyProtection="1">
      <alignment horizontal="right" vertical="top" wrapText="1"/>
      <protection locked="0"/>
    </xf>
    <xf numFmtId="166" fontId="40" fillId="0" borderId="23" xfId="0" applyNumberFormat="1" applyFont="1" applyFill="1" applyBorder="1" applyAlignment="1" applyProtection="1">
      <alignment horizontal="center" vertical="top" wrapText="1"/>
    </xf>
    <xf numFmtId="4" fontId="41" fillId="5" borderId="23" xfId="0" applyNumberFormat="1" applyFont="1" applyFill="1" applyBorder="1" applyAlignment="1" applyProtection="1">
      <alignment horizontal="center" vertical="center" wrapText="1"/>
    </xf>
    <xf numFmtId="4" fontId="41" fillId="5" borderId="23" xfId="0" applyNumberFormat="1" applyFont="1" applyFill="1" applyBorder="1" applyAlignment="1" applyProtection="1">
      <alignment horizontal="center" vertical="center" wrapText="1"/>
      <protection locked="0"/>
    </xf>
    <xf numFmtId="4" fontId="40" fillId="0" borderId="23" xfId="0" applyNumberFormat="1" applyFont="1" applyFill="1" applyBorder="1" applyAlignment="1" applyProtection="1">
      <alignment horizontal="right" vertical="top" wrapText="1"/>
    </xf>
    <xf numFmtId="0" fontId="40" fillId="0" borderId="23" xfId="0" applyNumberFormat="1" applyFont="1" applyFill="1" applyBorder="1" applyAlignment="1" applyProtection="1">
      <alignment horizontal="right" vertical="top" wrapText="1"/>
      <protection locked="0"/>
    </xf>
    <xf numFmtId="0" fontId="39" fillId="10" borderId="23" xfId="0" applyNumberFormat="1" applyFont="1" applyFill="1" applyBorder="1" applyAlignment="1" applyProtection="1">
      <alignment horizontal="center" vertical="center" wrapText="1"/>
    </xf>
    <xf numFmtId="0" fontId="39" fillId="10" borderId="23" xfId="0" applyNumberFormat="1" applyFont="1" applyFill="1" applyBorder="1" applyAlignment="1" applyProtection="1">
      <alignment horizontal="center" vertical="center" wrapText="1"/>
      <protection locked="0"/>
    </xf>
    <xf numFmtId="0" fontId="34" fillId="0" borderId="31" xfId="0" applyFont="1" applyBorder="1" applyAlignment="1">
      <alignment horizontal="center" vertical="center" wrapText="1"/>
    </xf>
    <xf numFmtId="0" fontId="35" fillId="4" borderId="27" xfId="0" applyFont="1" applyFill="1" applyBorder="1" applyAlignment="1">
      <alignment horizontal="center" vertical="center"/>
    </xf>
    <xf numFmtId="0" fontId="34" fillId="0" borderId="41" xfId="0" applyFont="1" applyBorder="1" applyAlignment="1">
      <alignment horizontal="center" vertical="top" wrapText="1"/>
    </xf>
    <xf numFmtId="0" fontId="38" fillId="0" borderId="41" xfId="0" applyFont="1" applyBorder="1" applyAlignment="1">
      <alignment horizontal="center" vertical="center"/>
    </xf>
    <xf numFmtId="0" fontId="4" fillId="0" borderId="41" xfId="0" applyFont="1" applyBorder="1" applyAlignment="1">
      <alignment horizontal="left" vertical="top" wrapText="1"/>
    </xf>
    <xf numFmtId="0" fontId="34" fillId="0" borderId="49" xfId="0" applyFont="1" applyBorder="1" applyAlignment="1">
      <alignment horizontal="left" vertical="center" wrapText="1"/>
    </xf>
    <xf numFmtId="0" fontId="34" fillId="0" borderId="41" xfId="0" applyFont="1" applyBorder="1" applyAlignment="1">
      <alignment horizontal="left" vertical="center" wrapText="1"/>
    </xf>
    <xf numFmtId="10" fontId="34" fillId="2" borderId="49" xfId="0" applyNumberFormat="1" applyFont="1" applyFill="1" applyBorder="1" applyAlignment="1">
      <alignment horizontal="center" vertical="center" wrapText="1"/>
    </xf>
    <xf numFmtId="0" fontId="18" fillId="0" borderId="0" xfId="0" applyFont="1" applyAlignment="1">
      <alignment horizontal="left" vertical="top" wrapText="1"/>
    </xf>
    <xf numFmtId="0" fontId="25" fillId="0" borderId="23" xfId="0" applyNumberFormat="1" applyFont="1" applyFill="1" applyBorder="1" applyAlignment="1" applyProtection="1">
      <alignment horizontal="left" vertical="center" wrapText="1"/>
    </xf>
    <xf numFmtId="0" fontId="27" fillId="0" borderId="23" xfId="0" applyNumberFormat="1" applyFont="1" applyFill="1" applyBorder="1" applyAlignment="1" applyProtection="1">
      <alignment horizontal="left" vertical="center" wrapText="1"/>
    </xf>
    <xf numFmtId="0" fontId="41" fillId="0" borderId="50" xfId="0" applyNumberFormat="1" applyFont="1" applyFill="1" applyBorder="1" applyAlignment="1" applyProtection="1">
      <alignment horizontal="right" vertical="center" wrapText="1"/>
    </xf>
    <xf numFmtId="0" fontId="41" fillId="0" borderId="50" xfId="0" applyNumberFormat="1" applyFont="1" applyFill="1" applyBorder="1" applyAlignment="1" applyProtection="1">
      <alignment horizontal="right" vertical="center" wrapText="1"/>
      <protection locked="0"/>
    </xf>
    <xf numFmtId="0" fontId="2" fillId="0" borderId="17" xfId="0" applyFont="1" applyBorder="1"/>
    <xf numFmtId="0" fontId="16" fillId="0" borderId="20" xfId="0" applyFont="1" applyBorder="1" applyAlignment="1">
      <alignment horizontal="center" wrapText="1"/>
    </xf>
    <xf numFmtId="0" fontId="3" fillId="0" borderId="25" xfId="0" applyFont="1" applyBorder="1" applyAlignment="1">
      <alignment horizontal="center" vertical="center" wrapText="1"/>
    </xf>
    <xf numFmtId="0" fontId="2" fillId="0" borderId="26" xfId="0" applyFont="1" applyBorder="1"/>
    <xf numFmtId="0" fontId="4" fillId="2" borderId="5" xfId="0" applyFont="1" applyFill="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304800</xdr:colOff>
      <xdr:row>0</xdr:row>
      <xdr:rowOff>38100</xdr:rowOff>
    </xdr:from>
    <xdr:ext cx="7381875" cy="990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4</xdr:row>
      <xdr:rowOff>123825</xdr:rowOff>
    </xdr:from>
    <xdr:ext cx="1143000" cy="323850"/>
    <xdr:pic>
      <xdr:nvPicPr>
        <xdr:cNvPr id="3" name="image1.png" title="Imagem">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xfrm>
          <a:off x="9525" y="1114425"/>
          <a:ext cx="1143000" cy="323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247649</xdr:colOff>
      <xdr:row>2</xdr:row>
      <xdr:rowOff>295275</xdr:rowOff>
    </xdr:from>
    <xdr:ext cx="2305051" cy="723900"/>
    <xdr:pic>
      <xdr:nvPicPr>
        <xdr:cNvPr id="3" name="image1.png" title="Imagem">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5219699" y="676275"/>
          <a:ext cx="2305051"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28575</xdr:colOff>
      <xdr:row>3</xdr:row>
      <xdr:rowOff>161925</xdr:rowOff>
    </xdr:from>
    <xdr:ext cx="1762125" cy="514350"/>
    <xdr:pic>
      <xdr:nvPicPr>
        <xdr:cNvPr id="3" name="image1.png" title="Imagem">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7067550" y="847725"/>
          <a:ext cx="1762125" cy="5143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10</xdr:col>
      <xdr:colOff>28575</xdr:colOff>
      <xdr:row>6</xdr:row>
      <xdr:rowOff>19050</xdr:rowOff>
    </xdr:from>
    <xdr:ext cx="1181100" cy="352425"/>
    <xdr:pic>
      <xdr:nvPicPr>
        <xdr:cNvPr id="3" name="image1.png" title="Imagem">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5267325" y="1276350"/>
          <a:ext cx="1181100" cy="3524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466725</xdr:colOff>
      <xdr:row>1</xdr:row>
      <xdr:rowOff>9525</xdr:rowOff>
    </xdr:from>
    <xdr:ext cx="7324725" cy="876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200025</xdr:colOff>
      <xdr:row>6</xdr:row>
      <xdr:rowOff>104775</xdr:rowOff>
    </xdr:from>
    <xdr:ext cx="6943725" cy="356235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390525</xdr:colOff>
      <xdr:row>16</xdr:row>
      <xdr:rowOff>1295400</xdr:rowOff>
    </xdr:from>
    <xdr:ext cx="2524125" cy="942975"/>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DURB\Macrodrenagem%20Vila%20Velha\PROJETO\Galerias\Contrato%20007\Jardim%20de%20Alah%20Ramo%202\OR&#199;AMENTO\R08_Atualiza&#231;&#227;o%202022\CT%20007%20-%20PONTES%20ALAH%20PONTES%20E%20PASSARELAS_R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URVA ABC"/>
      <sheetName val="BDI sem desoneração"/>
      <sheetName val="PLANILHA SEM DESONERACAO"/>
      <sheetName val="CPU SEM DESONERACAO"/>
    </sheetNames>
    <sheetDataSet>
      <sheetData sheetId="0">
        <row r="4">
          <cell r="A4" t="str">
            <v>Local: Vila Velha - ES</v>
          </cell>
        </row>
        <row r="5">
          <cell r="A5" t="str">
            <v>Cliente: SEDURB</v>
          </cell>
        </row>
        <row r="6">
          <cell r="F6" t="str">
            <v>2021/07</v>
          </cell>
        </row>
      </sheetData>
      <sheetData sheetId="1" refreshError="1"/>
      <sheetData sheetId="2"/>
      <sheetData sheetId="3" refreshError="1"/>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Z966"/>
  <sheetViews>
    <sheetView topLeftCell="A16" workbookViewId="0">
      <selection sqref="A1:J1"/>
    </sheetView>
  </sheetViews>
  <sheetFormatPr defaultColWidth="14.42578125" defaultRowHeight="15" customHeight="1"/>
  <cols>
    <col min="1" max="1" width="9.5703125" customWidth="1"/>
    <col min="2" max="4" width="11.7109375" customWidth="1"/>
    <col min="5" max="5" width="22.7109375" customWidth="1"/>
    <col min="6" max="9" width="11.7109375" customWidth="1"/>
    <col min="10" max="10" width="12.28515625" customWidth="1"/>
    <col min="11" max="12" width="11.42578125" customWidth="1"/>
    <col min="13" max="26" width="8.7109375" customWidth="1"/>
  </cols>
  <sheetData>
    <row r="1" spans="1:26" ht="13.5" customHeight="1">
      <c r="A1" s="173" t="s">
        <v>232</v>
      </c>
      <c r="B1" s="174"/>
      <c r="C1" s="174"/>
      <c r="D1" s="174"/>
      <c r="E1" s="174"/>
      <c r="F1" s="174"/>
      <c r="G1" s="174"/>
      <c r="H1" s="174"/>
      <c r="I1" s="174"/>
      <c r="J1" s="175"/>
      <c r="K1" s="1"/>
      <c r="L1" s="1"/>
      <c r="M1" s="1"/>
      <c r="N1" s="1"/>
      <c r="O1" s="1"/>
      <c r="P1" s="1"/>
      <c r="Q1" s="1"/>
      <c r="R1" s="1"/>
      <c r="S1" s="1"/>
      <c r="T1" s="1"/>
      <c r="U1" s="1"/>
      <c r="V1" s="1"/>
      <c r="W1" s="1"/>
      <c r="X1" s="1"/>
      <c r="Y1" s="1"/>
      <c r="Z1" s="1"/>
    </row>
    <row r="2" spans="1:26" ht="41.25" customHeight="1">
      <c r="A2" s="2"/>
      <c r="B2" s="176" t="str">
        <f>'MAPA DESTINACAO JALAH'!B2</f>
        <v>GALERIAS JARDIM DE ALAH 2 E 3  (RUA LUIZ LAMEIRO, RUA GETÚLIO BONELLY, RUA DEZESSEIS E RUA MOACIR RIBEIRO)</v>
      </c>
      <c r="C2" s="177"/>
      <c r="D2" s="177"/>
      <c r="E2" s="177"/>
      <c r="F2" s="177"/>
      <c r="G2" s="177"/>
      <c r="H2" s="3"/>
      <c r="I2" s="3"/>
      <c r="J2" s="4"/>
      <c r="K2" s="1"/>
      <c r="L2" s="1"/>
      <c r="M2" s="1"/>
      <c r="N2" s="1"/>
      <c r="O2" s="1"/>
      <c r="P2" s="1"/>
      <c r="Q2" s="1"/>
      <c r="R2" s="1"/>
      <c r="S2" s="1"/>
      <c r="T2" s="1"/>
      <c r="U2" s="1"/>
      <c r="V2" s="1"/>
      <c r="W2" s="1"/>
      <c r="X2" s="1"/>
      <c r="Y2" s="1"/>
      <c r="Z2" s="1"/>
    </row>
    <row r="3" spans="1:26" ht="10.5" customHeight="1">
      <c r="A3" s="2"/>
      <c r="B3" s="5" t="s">
        <v>233</v>
      </c>
      <c r="C3" s="6"/>
      <c r="D3" s="6"/>
      <c r="E3" s="6"/>
      <c r="F3" s="6"/>
      <c r="G3" s="6"/>
      <c r="H3" s="3"/>
      <c r="I3" s="3"/>
      <c r="J3" s="4"/>
      <c r="K3" s="1"/>
      <c r="L3" s="1"/>
      <c r="M3" s="1"/>
      <c r="N3" s="1"/>
      <c r="O3" s="1"/>
      <c r="P3" s="1"/>
      <c r="Q3" s="1"/>
      <c r="R3" s="1"/>
      <c r="S3" s="1"/>
      <c r="T3" s="1"/>
      <c r="U3" s="1"/>
      <c r="V3" s="1"/>
      <c r="W3" s="1"/>
      <c r="X3" s="1"/>
      <c r="Y3" s="1"/>
      <c r="Z3" s="1"/>
    </row>
    <row r="4" spans="1:26" ht="15" customHeight="1">
      <c r="A4" s="178"/>
      <c r="B4" s="159"/>
      <c r="C4" s="159"/>
      <c r="D4" s="159"/>
      <c r="E4" s="159"/>
      <c r="F4" s="159"/>
      <c r="G4" s="159"/>
      <c r="H4" s="159"/>
      <c r="I4" s="159"/>
      <c r="J4" s="162"/>
      <c r="K4" s="1"/>
      <c r="L4" s="1"/>
      <c r="M4" s="1"/>
      <c r="N4" s="1"/>
      <c r="O4" s="1"/>
      <c r="P4" s="1"/>
      <c r="Q4" s="1"/>
      <c r="R4" s="1"/>
      <c r="S4" s="1"/>
      <c r="T4" s="1"/>
      <c r="U4" s="1"/>
      <c r="V4" s="1"/>
      <c r="W4" s="1"/>
      <c r="X4" s="1"/>
      <c r="Y4" s="1"/>
      <c r="Z4" s="1"/>
    </row>
    <row r="5" spans="1:26" ht="6.75" customHeight="1">
      <c r="A5" s="179"/>
      <c r="B5" s="180"/>
      <c r="C5" s="180"/>
      <c r="D5" s="180"/>
      <c r="E5" s="180"/>
      <c r="F5" s="180"/>
      <c r="G5" s="180"/>
      <c r="H5" s="180"/>
      <c r="I5" s="180"/>
      <c r="J5" s="181"/>
      <c r="K5" s="1"/>
      <c r="L5" s="1"/>
      <c r="M5" s="1"/>
      <c r="N5" s="1"/>
      <c r="O5" s="1"/>
      <c r="P5" s="1"/>
      <c r="Q5" s="1"/>
      <c r="R5" s="1"/>
      <c r="S5" s="1"/>
      <c r="T5" s="1"/>
      <c r="U5" s="1"/>
      <c r="V5" s="1"/>
      <c r="W5" s="1"/>
      <c r="X5" s="1"/>
      <c r="Y5" s="1"/>
      <c r="Z5" s="1"/>
    </row>
    <row r="6" spans="1:26" ht="13.5" customHeight="1">
      <c r="A6" s="1"/>
      <c r="B6" s="1"/>
      <c r="C6" s="1"/>
      <c r="D6" s="1"/>
      <c r="E6" s="1"/>
      <c r="F6" s="1"/>
      <c r="G6" s="1"/>
      <c r="H6" s="1"/>
      <c r="I6" s="1"/>
      <c r="J6" s="1"/>
      <c r="K6" s="1"/>
      <c r="L6" s="1"/>
      <c r="M6" s="1"/>
      <c r="N6" s="1"/>
      <c r="O6" s="1"/>
      <c r="P6" s="1"/>
      <c r="Q6" s="1"/>
      <c r="R6" s="1"/>
      <c r="S6" s="1"/>
      <c r="T6" s="1"/>
      <c r="U6" s="1"/>
      <c r="V6" s="1"/>
      <c r="W6" s="1"/>
      <c r="X6" s="1"/>
      <c r="Y6" s="1"/>
      <c r="Z6" s="1"/>
    </row>
    <row r="7" spans="1:26" ht="13.5" customHeight="1">
      <c r="A7" s="7"/>
      <c r="B7" s="8"/>
      <c r="C7" s="8"/>
      <c r="D7" s="8"/>
      <c r="E7" s="8"/>
      <c r="F7" s="8"/>
      <c r="G7" s="8"/>
      <c r="H7" s="8"/>
      <c r="I7" s="8"/>
      <c r="J7" s="9"/>
      <c r="K7" s="1"/>
      <c r="L7" s="1" t="s">
        <v>234</v>
      </c>
      <c r="M7" s="1"/>
      <c r="N7" s="1"/>
      <c r="O7" s="1"/>
      <c r="P7" s="1"/>
      <c r="Q7" s="1"/>
      <c r="R7" s="1"/>
      <c r="S7" s="1"/>
      <c r="T7" s="1"/>
      <c r="U7" s="1"/>
      <c r="V7" s="1"/>
      <c r="W7" s="1"/>
      <c r="X7" s="1"/>
      <c r="Y7" s="1"/>
      <c r="Z7" s="1"/>
    </row>
    <row r="8" spans="1:26" ht="15" customHeight="1">
      <c r="A8" s="16"/>
      <c r="B8" s="170" t="s">
        <v>235</v>
      </c>
      <c r="C8" s="171"/>
      <c r="D8" s="171"/>
      <c r="E8" s="171"/>
      <c r="F8" s="171"/>
      <c r="G8" s="171"/>
      <c r="H8" s="171"/>
      <c r="I8" s="172"/>
      <c r="J8" s="11"/>
      <c r="K8" s="1"/>
      <c r="L8" s="1"/>
      <c r="M8" s="1"/>
      <c r="N8" s="1"/>
      <c r="O8" s="1"/>
      <c r="P8" s="1"/>
      <c r="Q8" s="1"/>
      <c r="R8" s="1"/>
      <c r="S8" s="1"/>
      <c r="T8" s="1"/>
      <c r="U8" s="1"/>
      <c r="V8" s="1"/>
      <c r="W8" s="1"/>
      <c r="X8" s="1"/>
      <c r="Y8" s="1"/>
      <c r="Z8" s="1"/>
    </row>
    <row r="9" spans="1:26" ht="15" customHeight="1">
      <c r="A9" s="16"/>
      <c r="B9" s="166"/>
      <c r="C9" s="159"/>
      <c r="D9" s="159"/>
      <c r="E9" s="159"/>
      <c r="F9" s="159"/>
      <c r="G9" s="159"/>
      <c r="H9" s="159"/>
      <c r="I9" s="17"/>
      <c r="J9" s="11"/>
      <c r="K9" s="1"/>
      <c r="L9" s="1"/>
      <c r="M9" s="1"/>
      <c r="N9" s="1"/>
      <c r="O9" s="1"/>
      <c r="P9" s="1"/>
      <c r="Q9" s="1"/>
      <c r="R9" s="1"/>
      <c r="S9" s="1"/>
      <c r="T9" s="1"/>
      <c r="U9" s="1"/>
      <c r="V9" s="1"/>
      <c r="W9" s="1"/>
      <c r="X9" s="1"/>
      <c r="Y9" s="1"/>
      <c r="Z9" s="1"/>
    </row>
    <row r="10" spans="1:26" ht="15" customHeight="1">
      <c r="A10" s="16"/>
      <c r="B10" s="18"/>
      <c r="C10" s="21"/>
      <c r="D10" s="21"/>
      <c r="E10" s="21"/>
      <c r="F10" s="21"/>
      <c r="G10" s="21"/>
      <c r="H10" s="21"/>
      <c r="I10" s="22"/>
      <c r="J10" s="11"/>
      <c r="K10" s="1"/>
      <c r="L10" s="1"/>
      <c r="M10" s="1"/>
      <c r="N10" s="1"/>
      <c r="O10" s="1"/>
      <c r="P10" s="1"/>
      <c r="Q10" s="1"/>
      <c r="R10" s="1"/>
      <c r="S10" s="1"/>
      <c r="T10" s="1"/>
      <c r="U10" s="1"/>
      <c r="V10" s="1"/>
      <c r="W10" s="1"/>
      <c r="X10" s="1"/>
      <c r="Y10" s="1"/>
      <c r="Z10" s="1"/>
    </row>
    <row r="11" spans="1:26" ht="15" customHeight="1">
      <c r="A11" s="16"/>
      <c r="B11" s="18"/>
      <c r="C11" s="19"/>
      <c r="D11" s="20"/>
      <c r="E11" s="20"/>
      <c r="F11" s="20"/>
      <c r="G11" s="21"/>
      <c r="H11" s="21"/>
      <c r="I11" s="22"/>
      <c r="J11" s="11"/>
      <c r="K11" s="1"/>
      <c r="L11" s="1"/>
      <c r="M11" s="1"/>
      <c r="N11" s="1"/>
      <c r="O11" s="1"/>
      <c r="P11" s="1"/>
      <c r="Q11" s="1"/>
      <c r="R11" s="1"/>
      <c r="S11" s="1"/>
      <c r="T11" s="1"/>
      <c r="U11" s="1"/>
      <c r="V11" s="1"/>
      <c r="W11" s="1"/>
      <c r="X11" s="1"/>
      <c r="Y11" s="1"/>
      <c r="Z11" s="1"/>
    </row>
    <row r="12" spans="1:26" ht="15" customHeight="1">
      <c r="A12" s="16"/>
      <c r="B12" s="18"/>
      <c r="C12" s="19"/>
      <c r="D12" s="23" t="s">
        <v>5</v>
      </c>
      <c r="E12" s="24" t="s">
        <v>6</v>
      </c>
      <c r="F12" s="20"/>
      <c r="G12" s="21"/>
      <c r="H12" s="21"/>
      <c r="I12" s="22"/>
      <c r="J12" s="11"/>
      <c r="K12" s="1"/>
      <c r="L12" s="1"/>
      <c r="M12" s="1"/>
      <c r="N12" s="1"/>
      <c r="O12" s="1"/>
      <c r="P12" s="1"/>
      <c r="Q12" s="1"/>
      <c r="R12" s="1"/>
      <c r="S12" s="1"/>
      <c r="T12" s="1"/>
      <c r="U12" s="1"/>
      <c r="V12" s="1"/>
      <c r="W12" s="1"/>
      <c r="X12" s="1"/>
      <c r="Y12" s="1"/>
      <c r="Z12" s="1"/>
    </row>
    <row r="13" spans="1:26" ht="15" customHeight="1">
      <c r="A13" s="16"/>
      <c r="B13" s="18"/>
      <c r="C13" s="19"/>
      <c r="D13" s="20"/>
      <c r="E13" s="25" t="s">
        <v>7</v>
      </c>
      <c r="F13" s="20"/>
      <c r="G13" s="21"/>
      <c r="H13" s="21"/>
      <c r="I13" s="22"/>
      <c r="J13" s="11"/>
      <c r="K13" s="1"/>
      <c r="L13" s="1"/>
      <c r="M13" s="1"/>
      <c r="N13" s="1"/>
      <c r="O13" s="1"/>
      <c r="P13" s="1"/>
      <c r="Q13" s="1"/>
      <c r="R13" s="1"/>
      <c r="S13" s="1"/>
      <c r="T13" s="1"/>
      <c r="U13" s="1"/>
      <c r="V13" s="1"/>
      <c r="W13" s="1"/>
      <c r="X13" s="1"/>
      <c r="Y13" s="1"/>
      <c r="Z13" s="1"/>
    </row>
    <row r="14" spans="1:26" ht="15" customHeight="1">
      <c r="A14" s="16"/>
      <c r="B14" s="18"/>
      <c r="C14" s="19"/>
      <c r="D14" s="20"/>
      <c r="E14" s="20"/>
      <c r="F14" s="20"/>
      <c r="G14" s="21"/>
      <c r="H14" s="21"/>
      <c r="I14" s="22"/>
      <c r="J14" s="11"/>
      <c r="K14" s="1"/>
      <c r="L14" s="1"/>
      <c r="M14" s="1"/>
      <c r="N14" s="1"/>
      <c r="O14" s="1"/>
      <c r="P14" s="1"/>
      <c r="Q14" s="1"/>
      <c r="R14" s="1"/>
      <c r="S14" s="1"/>
      <c r="T14" s="1"/>
      <c r="U14" s="1"/>
      <c r="V14" s="1"/>
      <c r="W14" s="1"/>
      <c r="X14" s="1"/>
      <c r="Y14" s="1"/>
      <c r="Z14" s="1"/>
    </row>
    <row r="15" spans="1:26" ht="15" customHeight="1">
      <c r="A15" s="16"/>
      <c r="B15" s="18"/>
      <c r="C15" s="21"/>
      <c r="D15" s="21"/>
      <c r="E15" s="21"/>
      <c r="F15" s="21"/>
      <c r="G15" s="21"/>
      <c r="H15" s="21"/>
      <c r="I15" s="22"/>
      <c r="J15" s="11"/>
      <c r="K15" s="1"/>
      <c r="L15" s="1"/>
      <c r="M15" s="1"/>
      <c r="N15" s="1"/>
      <c r="O15" s="1"/>
      <c r="P15" s="1"/>
      <c r="Q15" s="1"/>
      <c r="R15" s="1"/>
      <c r="S15" s="1"/>
      <c r="T15" s="1"/>
      <c r="U15" s="1"/>
      <c r="V15" s="1"/>
      <c r="W15" s="1"/>
      <c r="X15" s="1"/>
      <c r="Y15" s="1"/>
      <c r="Z15" s="1"/>
    </row>
    <row r="16" spans="1:26" ht="13.5" customHeight="1">
      <c r="A16" s="16"/>
      <c r="B16" s="26"/>
      <c r="C16" s="27" t="s">
        <v>8</v>
      </c>
      <c r="D16" s="19"/>
      <c r="E16" s="19"/>
      <c r="F16" s="19"/>
      <c r="G16" s="19"/>
      <c r="H16" s="19"/>
      <c r="I16" s="22"/>
      <c r="J16" s="123"/>
      <c r="K16" s="1"/>
      <c r="L16" s="1"/>
      <c r="M16" s="1"/>
      <c r="N16" s="1"/>
      <c r="O16" s="1"/>
      <c r="P16" s="1"/>
      <c r="Q16" s="1"/>
      <c r="R16" s="1"/>
      <c r="S16" s="1"/>
      <c r="T16" s="1"/>
      <c r="U16" s="1"/>
      <c r="V16" s="1"/>
      <c r="W16" s="1"/>
      <c r="X16" s="1"/>
      <c r="Y16" s="1"/>
      <c r="Z16" s="1"/>
    </row>
    <row r="17" spans="1:26" ht="13.5" customHeight="1">
      <c r="A17" s="16"/>
      <c r="B17" s="18"/>
      <c r="C17" s="19"/>
      <c r="D17" s="19"/>
      <c r="E17" s="19"/>
      <c r="F17" s="19"/>
      <c r="G17" s="19"/>
      <c r="H17" s="19"/>
      <c r="I17" s="22"/>
      <c r="J17" s="11"/>
      <c r="K17" s="1"/>
      <c r="L17" s="1"/>
      <c r="M17" s="1"/>
      <c r="N17" s="1"/>
      <c r="O17" s="1"/>
      <c r="P17" s="1"/>
      <c r="Q17" s="1"/>
      <c r="R17" s="1"/>
      <c r="S17" s="1"/>
      <c r="T17" s="1"/>
      <c r="U17" s="1"/>
      <c r="V17" s="1"/>
      <c r="W17" s="1"/>
      <c r="X17" s="1"/>
      <c r="Y17" s="1"/>
      <c r="Z17" s="1"/>
    </row>
    <row r="18" spans="1:26" ht="13.5" customHeight="1">
      <c r="A18" s="16"/>
      <c r="B18" s="26"/>
      <c r="C18" s="28" t="s">
        <v>9</v>
      </c>
      <c r="D18" s="158" t="s">
        <v>10</v>
      </c>
      <c r="E18" s="159"/>
      <c r="F18" s="160"/>
      <c r="G18" s="29">
        <v>3.2599999999999997E-2</v>
      </c>
      <c r="H18" s="28"/>
      <c r="I18" s="30"/>
      <c r="J18" s="123"/>
      <c r="K18" s="1"/>
      <c r="L18" s="1"/>
      <c r="M18" s="1"/>
      <c r="N18" s="1"/>
      <c r="O18" s="1"/>
      <c r="P18" s="1"/>
      <c r="Q18" s="1"/>
      <c r="R18" s="1"/>
      <c r="S18" s="1"/>
      <c r="T18" s="1"/>
      <c r="U18" s="1"/>
      <c r="V18" s="1"/>
      <c r="W18" s="1"/>
      <c r="X18" s="1"/>
      <c r="Y18" s="1"/>
      <c r="Z18" s="1"/>
    </row>
    <row r="19" spans="1:26" ht="13.5" customHeight="1">
      <c r="A19" s="16"/>
      <c r="B19" s="18"/>
      <c r="C19" s="28"/>
      <c r="D19" s="31"/>
      <c r="E19" s="31"/>
      <c r="F19" s="31"/>
      <c r="G19" s="32"/>
      <c r="H19" s="19"/>
      <c r="I19" s="22"/>
      <c r="J19" s="11"/>
      <c r="K19" s="1"/>
      <c r="L19" s="1"/>
      <c r="M19" s="1"/>
      <c r="N19" s="1"/>
      <c r="O19" s="1"/>
      <c r="P19" s="1"/>
      <c r="Q19" s="1"/>
      <c r="R19" s="1"/>
      <c r="S19" s="1"/>
      <c r="T19" s="1"/>
      <c r="U19" s="1"/>
      <c r="V19" s="1"/>
      <c r="W19" s="1"/>
      <c r="X19" s="1"/>
      <c r="Y19" s="1"/>
      <c r="Z19" s="1"/>
    </row>
    <row r="20" spans="1:26" ht="13.5" customHeight="1">
      <c r="A20" s="16"/>
      <c r="B20" s="18"/>
      <c r="C20" s="28" t="s">
        <v>12</v>
      </c>
      <c r="D20" s="158" t="s">
        <v>13</v>
      </c>
      <c r="E20" s="159"/>
      <c r="F20" s="160"/>
      <c r="G20" s="29">
        <v>6.1000000000000004E-3</v>
      </c>
      <c r="H20" s="19"/>
      <c r="I20" s="22"/>
      <c r="J20" s="11"/>
      <c r="K20" s="1"/>
      <c r="L20" s="1"/>
      <c r="M20" s="1"/>
      <c r="N20" s="1"/>
      <c r="O20" s="1"/>
      <c r="P20" s="1"/>
      <c r="Q20" s="1"/>
      <c r="R20" s="1"/>
      <c r="S20" s="1"/>
      <c r="T20" s="1"/>
      <c r="U20" s="1"/>
      <c r="V20" s="1"/>
      <c r="W20" s="1"/>
      <c r="X20" s="1"/>
      <c r="Y20" s="1"/>
      <c r="Z20" s="1"/>
    </row>
    <row r="21" spans="1:26" ht="13.5" customHeight="1">
      <c r="A21" s="16"/>
      <c r="B21" s="18"/>
      <c r="C21" s="28"/>
      <c r="D21" s="33"/>
      <c r="E21" s="33"/>
      <c r="F21" s="19"/>
      <c r="G21" s="19"/>
      <c r="H21" s="19"/>
      <c r="I21" s="22"/>
      <c r="J21" s="123"/>
      <c r="K21" s="1"/>
      <c r="L21" s="1"/>
      <c r="M21" s="1"/>
      <c r="N21" s="1"/>
      <c r="O21" s="1"/>
      <c r="P21" s="1"/>
      <c r="Q21" s="1"/>
      <c r="R21" s="1"/>
      <c r="S21" s="1"/>
      <c r="T21" s="1"/>
      <c r="U21" s="1"/>
      <c r="V21" s="1"/>
      <c r="W21" s="1"/>
      <c r="X21" s="1"/>
      <c r="Y21" s="1"/>
      <c r="Z21" s="1"/>
    </row>
    <row r="22" spans="1:26" ht="13.5" customHeight="1">
      <c r="A22" s="16"/>
      <c r="B22" s="18"/>
      <c r="C22" s="28" t="s">
        <v>14</v>
      </c>
      <c r="D22" s="158" t="s">
        <v>15</v>
      </c>
      <c r="E22" s="159"/>
      <c r="F22" s="160"/>
      <c r="G22" s="29">
        <v>1.4999999999999999E-2</v>
      </c>
      <c r="H22" s="19"/>
      <c r="I22" s="22"/>
      <c r="J22" s="11"/>
      <c r="K22" s="1"/>
      <c r="L22" s="1"/>
      <c r="M22" s="1"/>
      <c r="N22" s="1"/>
      <c r="O22" s="1"/>
      <c r="P22" s="1"/>
      <c r="Q22" s="1"/>
      <c r="R22" s="1"/>
      <c r="S22" s="1"/>
      <c r="T22" s="1"/>
      <c r="U22" s="1"/>
      <c r="V22" s="1"/>
      <c r="W22" s="1"/>
      <c r="X22" s="1"/>
      <c r="Y22" s="1"/>
      <c r="Z22" s="1"/>
    </row>
    <row r="23" spans="1:26" ht="13.5" customHeight="1">
      <c r="A23" s="16"/>
      <c r="B23" s="18"/>
      <c r="C23" s="27" t="s">
        <v>16</v>
      </c>
      <c r="D23" s="19"/>
      <c r="E23" s="27" t="s">
        <v>17</v>
      </c>
      <c r="F23" s="35">
        <v>1.01E-2</v>
      </c>
      <c r="G23" s="32"/>
      <c r="H23" s="19"/>
      <c r="I23" s="22"/>
      <c r="J23" s="11"/>
      <c r="K23" s="1"/>
      <c r="L23" s="1"/>
      <c r="M23" s="1"/>
      <c r="N23" s="1"/>
      <c r="O23" s="1"/>
      <c r="P23" s="1"/>
      <c r="Q23" s="1"/>
      <c r="R23" s="1"/>
      <c r="S23" s="1"/>
      <c r="T23" s="1"/>
      <c r="U23" s="1"/>
      <c r="V23" s="1"/>
      <c r="W23" s="1"/>
      <c r="X23" s="1"/>
      <c r="Y23" s="1"/>
      <c r="Z23" s="1"/>
    </row>
    <row r="24" spans="1:26" ht="13.5" customHeight="1">
      <c r="A24" s="16"/>
      <c r="B24" s="18"/>
      <c r="C24" s="27" t="s">
        <v>18</v>
      </c>
      <c r="D24" s="19"/>
      <c r="E24" s="27" t="s">
        <v>19</v>
      </c>
      <c r="F24" s="35">
        <v>4.8999999999999998E-3</v>
      </c>
      <c r="G24" s="32"/>
      <c r="H24" s="19"/>
      <c r="I24" s="22"/>
      <c r="J24" s="11"/>
      <c r="K24" s="1"/>
      <c r="L24" s="1"/>
      <c r="M24" s="1"/>
      <c r="N24" s="1"/>
      <c r="O24" s="1"/>
      <c r="P24" s="1"/>
      <c r="Q24" s="1"/>
      <c r="R24" s="1"/>
      <c r="S24" s="1"/>
      <c r="T24" s="1"/>
      <c r="U24" s="1"/>
      <c r="V24" s="1"/>
      <c r="W24" s="1"/>
      <c r="X24" s="1"/>
      <c r="Y24" s="1"/>
      <c r="Z24" s="1"/>
    </row>
    <row r="25" spans="1:26" ht="13.5" customHeight="1">
      <c r="A25" s="16"/>
      <c r="B25" s="18"/>
      <c r="C25" s="28"/>
      <c r="D25" s="31"/>
      <c r="E25" s="31"/>
      <c r="F25" s="36"/>
      <c r="G25" s="32"/>
      <c r="H25" s="19"/>
      <c r="I25" s="22"/>
      <c r="J25" s="11"/>
      <c r="K25" s="1"/>
      <c r="L25" s="1"/>
      <c r="M25" s="1"/>
      <c r="N25" s="1"/>
      <c r="O25" s="1"/>
      <c r="P25" s="1"/>
      <c r="Q25" s="1"/>
      <c r="R25" s="1"/>
      <c r="S25" s="1"/>
      <c r="T25" s="1"/>
      <c r="U25" s="1"/>
      <c r="V25" s="1"/>
      <c r="W25" s="1"/>
      <c r="X25" s="1"/>
      <c r="Y25" s="1"/>
      <c r="Z25" s="1"/>
    </row>
    <row r="26" spans="1:26" ht="13.5" customHeight="1">
      <c r="A26" s="16"/>
      <c r="B26" s="18"/>
      <c r="C26" s="27" t="s">
        <v>20</v>
      </c>
      <c r="D26" s="158" t="s">
        <v>21</v>
      </c>
      <c r="E26" s="159"/>
      <c r="F26" s="160"/>
      <c r="G26" s="29">
        <v>7.0000000000000007E-2</v>
      </c>
      <c r="H26" s="19"/>
      <c r="I26" s="22"/>
      <c r="J26" s="11"/>
      <c r="K26" s="1"/>
      <c r="L26" s="1"/>
      <c r="M26" s="1"/>
      <c r="N26" s="1"/>
      <c r="O26" s="1"/>
      <c r="P26" s="1"/>
      <c r="Q26" s="1"/>
      <c r="R26" s="1"/>
      <c r="S26" s="1"/>
      <c r="T26" s="1"/>
      <c r="U26" s="1"/>
      <c r="V26" s="1"/>
      <c r="W26" s="1"/>
      <c r="X26" s="1"/>
      <c r="Y26" s="1"/>
      <c r="Z26" s="1"/>
    </row>
    <row r="27" spans="1:26" ht="13.5" customHeight="1">
      <c r="A27" s="16"/>
      <c r="B27" s="18"/>
      <c r="C27" s="28"/>
      <c r="D27" s="28"/>
      <c r="E27" s="28"/>
      <c r="F27" s="28"/>
      <c r="G27" s="32"/>
      <c r="H27" s="19"/>
      <c r="I27" s="22"/>
      <c r="J27" s="11"/>
      <c r="K27" s="1"/>
      <c r="L27" s="1"/>
      <c r="M27" s="1"/>
      <c r="N27" s="1"/>
      <c r="O27" s="1"/>
      <c r="P27" s="1"/>
      <c r="Q27" s="1"/>
      <c r="R27" s="1"/>
      <c r="S27" s="1"/>
      <c r="T27" s="1"/>
      <c r="U27" s="1"/>
      <c r="V27" s="1"/>
      <c r="W27" s="1"/>
      <c r="X27" s="1"/>
      <c r="Y27" s="1"/>
      <c r="Z27" s="1"/>
    </row>
    <row r="28" spans="1:26" ht="13.5" customHeight="1">
      <c r="A28" s="16"/>
      <c r="B28" s="18"/>
      <c r="C28" s="27" t="s">
        <v>22</v>
      </c>
      <c r="D28" s="158" t="s">
        <v>23</v>
      </c>
      <c r="E28" s="159"/>
      <c r="F28" s="160"/>
      <c r="G28" s="29">
        <f>SUM(F29:F31)</f>
        <v>7.6499999999999999E-2</v>
      </c>
      <c r="H28" s="19"/>
      <c r="I28" s="22"/>
      <c r="J28" s="11"/>
      <c r="K28" s="1"/>
      <c r="L28" s="1"/>
      <c r="M28" s="1"/>
      <c r="N28" s="1"/>
      <c r="O28" s="1"/>
      <c r="P28" s="1"/>
      <c r="Q28" s="1"/>
      <c r="R28" s="1"/>
      <c r="S28" s="1"/>
      <c r="T28" s="1"/>
      <c r="U28" s="1"/>
      <c r="V28" s="1"/>
      <c r="W28" s="1"/>
      <c r="X28" s="1"/>
      <c r="Y28" s="1"/>
      <c r="Z28" s="1"/>
    </row>
    <row r="29" spans="1:26" ht="13.5" customHeight="1">
      <c r="A29" s="16"/>
      <c r="B29" s="18"/>
      <c r="C29" s="28"/>
      <c r="D29" s="19"/>
      <c r="E29" s="27" t="s">
        <v>24</v>
      </c>
      <c r="F29" s="35">
        <v>6.4999999999999997E-3</v>
      </c>
      <c r="G29" s="37"/>
      <c r="H29" s="19"/>
      <c r="I29" s="22"/>
      <c r="J29" s="11"/>
      <c r="K29" s="1"/>
      <c r="L29" s="1"/>
      <c r="M29" s="1"/>
      <c r="N29" s="1"/>
      <c r="O29" s="1"/>
      <c r="P29" s="1"/>
      <c r="Q29" s="1"/>
      <c r="R29" s="1"/>
      <c r="S29" s="1"/>
      <c r="T29" s="1"/>
      <c r="U29" s="1"/>
      <c r="V29" s="1"/>
      <c r="W29" s="1"/>
      <c r="X29" s="1"/>
      <c r="Y29" s="1"/>
      <c r="Z29" s="1"/>
    </row>
    <row r="30" spans="1:26" ht="13.5" customHeight="1">
      <c r="A30" s="16"/>
      <c r="B30" s="18"/>
      <c r="C30" s="28"/>
      <c r="D30" s="19"/>
      <c r="E30" s="27" t="s">
        <v>25</v>
      </c>
      <c r="F30" s="35">
        <v>0.03</v>
      </c>
      <c r="G30" s="37"/>
      <c r="H30" s="19"/>
      <c r="I30" s="22"/>
      <c r="J30" s="11"/>
      <c r="K30" s="1"/>
      <c r="L30" s="1"/>
      <c r="M30" s="1"/>
      <c r="N30" s="1"/>
      <c r="O30" s="1"/>
      <c r="P30" s="1"/>
      <c r="Q30" s="1"/>
      <c r="R30" s="1"/>
      <c r="S30" s="1"/>
      <c r="T30" s="1"/>
      <c r="U30" s="1"/>
      <c r="V30" s="1"/>
      <c r="W30" s="1"/>
      <c r="X30" s="1"/>
      <c r="Y30" s="1"/>
      <c r="Z30" s="1"/>
    </row>
    <row r="31" spans="1:26" ht="13.5" customHeight="1">
      <c r="A31" s="16"/>
      <c r="B31" s="38"/>
      <c r="C31" s="28"/>
      <c r="D31" s="19"/>
      <c r="E31" s="27" t="s">
        <v>28</v>
      </c>
      <c r="F31" s="35">
        <v>0.04</v>
      </c>
      <c r="G31" s="28"/>
      <c r="H31" s="19"/>
      <c r="I31" s="22"/>
      <c r="J31" s="11"/>
      <c r="K31" s="1"/>
      <c r="L31" s="1"/>
      <c r="M31" s="1"/>
      <c r="N31" s="1"/>
      <c r="O31" s="1"/>
      <c r="P31" s="1"/>
      <c r="Q31" s="1"/>
      <c r="R31" s="1"/>
      <c r="S31" s="1"/>
      <c r="T31" s="1"/>
      <c r="U31" s="1"/>
      <c r="V31" s="1"/>
      <c r="W31" s="1"/>
      <c r="X31" s="1"/>
      <c r="Y31" s="1"/>
      <c r="Z31" s="1"/>
    </row>
    <row r="32" spans="1:26" ht="13.5" customHeight="1">
      <c r="A32" s="16"/>
      <c r="B32" s="18"/>
      <c r="C32" s="28"/>
      <c r="D32" s="19"/>
      <c r="E32" s="19"/>
      <c r="F32" s="19"/>
      <c r="G32" s="37"/>
      <c r="H32" s="19"/>
      <c r="I32" s="22"/>
      <c r="J32" s="11"/>
      <c r="K32" s="1"/>
      <c r="L32" s="1"/>
      <c r="M32" s="1"/>
      <c r="N32" s="1"/>
      <c r="O32" s="1"/>
      <c r="P32" s="1"/>
      <c r="Q32" s="1"/>
      <c r="R32" s="1"/>
      <c r="S32" s="1"/>
      <c r="T32" s="1"/>
      <c r="U32" s="1"/>
      <c r="V32" s="1"/>
      <c r="W32" s="1"/>
      <c r="X32" s="1"/>
      <c r="Y32" s="1"/>
      <c r="Z32" s="1"/>
    </row>
    <row r="33" spans="1:26" ht="54.75" customHeight="1">
      <c r="A33" s="16"/>
      <c r="B33" s="18"/>
      <c r="C33" s="28"/>
      <c r="D33" s="161" t="s">
        <v>236</v>
      </c>
      <c r="E33" s="159"/>
      <c r="F33" s="162"/>
      <c r="G33" s="39">
        <f>(1+G18+G20+G22+G26)/(1-G28)-1</f>
        <v>0.21679999999999999</v>
      </c>
      <c r="H33" s="19"/>
      <c r="I33" s="22"/>
      <c r="J33" s="11"/>
      <c r="K33" s="49"/>
      <c r="L33" s="1"/>
      <c r="M33" s="1"/>
      <c r="N33" s="1"/>
      <c r="O33" s="1"/>
      <c r="P33" s="1"/>
      <c r="Q33" s="1"/>
      <c r="R33" s="1"/>
      <c r="S33" s="1"/>
      <c r="T33" s="1"/>
      <c r="U33" s="1"/>
      <c r="V33" s="1"/>
      <c r="W33" s="1"/>
      <c r="X33" s="1"/>
      <c r="Y33" s="1"/>
      <c r="Z33" s="1"/>
    </row>
    <row r="34" spans="1:26" ht="15" customHeight="1">
      <c r="A34" s="16"/>
      <c r="B34" s="40"/>
      <c r="C34" s="41"/>
      <c r="D34" s="42"/>
      <c r="E34" s="42"/>
      <c r="F34" s="42"/>
      <c r="G34" s="43"/>
      <c r="H34" s="44"/>
      <c r="I34" s="45"/>
      <c r="J34" s="11"/>
      <c r="K34" s="1"/>
      <c r="L34" s="1"/>
      <c r="M34" s="1"/>
      <c r="N34" s="1"/>
      <c r="O34" s="1"/>
      <c r="P34" s="1"/>
      <c r="Q34" s="1"/>
      <c r="R34" s="1"/>
      <c r="S34" s="1"/>
      <c r="T34" s="1"/>
      <c r="U34" s="1"/>
      <c r="V34" s="1"/>
      <c r="W34" s="1"/>
      <c r="X34" s="1"/>
      <c r="Y34" s="1"/>
      <c r="Z34" s="1"/>
    </row>
    <row r="35" spans="1:26" ht="13.5" customHeight="1">
      <c r="A35" s="10"/>
      <c r="B35" s="1"/>
      <c r="C35" s="1"/>
      <c r="D35" s="1"/>
      <c r="E35" s="1"/>
      <c r="F35" s="1"/>
      <c r="G35" s="1"/>
      <c r="H35" s="1"/>
      <c r="I35" s="1"/>
      <c r="J35" s="11"/>
      <c r="K35" s="1"/>
      <c r="L35" s="1"/>
      <c r="M35" s="1"/>
      <c r="N35" s="1"/>
      <c r="O35" s="1"/>
      <c r="P35" s="1"/>
      <c r="Q35" s="1"/>
      <c r="R35" s="1"/>
      <c r="S35" s="1"/>
      <c r="T35" s="1"/>
      <c r="U35" s="1"/>
      <c r="V35" s="1"/>
      <c r="W35" s="1"/>
      <c r="X35" s="1"/>
      <c r="Y35" s="1"/>
      <c r="Z35" s="1"/>
    </row>
    <row r="36" spans="1:26" ht="13.5" customHeight="1">
      <c r="A36" s="163" t="s">
        <v>31</v>
      </c>
      <c r="B36" s="159"/>
      <c r="C36" s="1"/>
      <c r="D36" s="1"/>
      <c r="E36" s="1"/>
      <c r="F36" s="1"/>
      <c r="G36" s="1"/>
      <c r="H36" s="1"/>
      <c r="I36" s="1"/>
      <c r="J36" s="11"/>
      <c r="K36" s="1"/>
      <c r="L36" s="1"/>
      <c r="M36" s="1"/>
      <c r="N36" s="1"/>
      <c r="O36" s="1"/>
      <c r="P36" s="1"/>
      <c r="Q36" s="1"/>
      <c r="R36" s="1"/>
      <c r="S36" s="1"/>
      <c r="T36" s="1"/>
      <c r="U36" s="1"/>
      <c r="V36" s="1"/>
      <c r="W36" s="1"/>
      <c r="X36" s="1"/>
      <c r="Y36" s="1"/>
      <c r="Z36" s="1"/>
    </row>
    <row r="37" spans="1:26" ht="13.5" customHeight="1">
      <c r="A37" s="164" t="s">
        <v>237</v>
      </c>
      <c r="B37" s="159"/>
      <c r="C37" s="159"/>
      <c r="D37" s="159"/>
      <c r="E37" s="159"/>
      <c r="F37" s="159"/>
      <c r="G37" s="159"/>
      <c r="H37" s="159"/>
      <c r="I37" s="159"/>
      <c r="J37" s="160"/>
      <c r="K37" s="1"/>
      <c r="L37" s="1"/>
      <c r="M37" s="1"/>
      <c r="N37" s="1"/>
      <c r="O37" s="1"/>
      <c r="P37" s="1"/>
      <c r="Q37" s="1"/>
      <c r="R37" s="1"/>
      <c r="S37" s="1"/>
      <c r="T37" s="1"/>
      <c r="U37" s="1"/>
      <c r="V37" s="1"/>
      <c r="W37" s="1"/>
      <c r="X37" s="1"/>
      <c r="Y37" s="1"/>
      <c r="Z37" s="1"/>
    </row>
    <row r="38" spans="1:26" ht="13.5" customHeight="1">
      <c r="A38" s="165"/>
      <c r="B38" s="159"/>
      <c r="C38" s="159"/>
      <c r="D38" s="159"/>
      <c r="E38" s="159"/>
      <c r="F38" s="159"/>
      <c r="G38" s="159"/>
      <c r="H38" s="159"/>
      <c r="I38" s="159"/>
      <c r="J38" s="160"/>
      <c r="K38" s="1"/>
      <c r="L38" s="1"/>
      <c r="M38" s="1"/>
      <c r="N38" s="1"/>
      <c r="O38" s="1"/>
      <c r="P38" s="1"/>
      <c r="Q38" s="1"/>
      <c r="R38" s="1"/>
      <c r="S38" s="1"/>
      <c r="T38" s="1"/>
      <c r="U38" s="1"/>
      <c r="V38" s="1"/>
      <c r="W38" s="1"/>
      <c r="X38" s="1"/>
      <c r="Y38" s="1"/>
      <c r="Z38" s="1"/>
    </row>
    <row r="39" spans="1:26" ht="13.5" customHeight="1">
      <c r="A39" s="167"/>
      <c r="B39" s="168"/>
      <c r="C39" s="168"/>
      <c r="D39" s="168"/>
      <c r="E39" s="168"/>
      <c r="F39" s="168"/>
      <c r="G39" s="168"/>
      <c r="H39" s="168"/>
      <c r="I39" s="168"/>
      <c r="J39" s="169"/>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hidden="1" customHeight="1">
      <c r="A41" s="7"/>
      <c r="B41" s="8"/>
      <c r="C41" s="8"/>
      <c r="D41" s="8"/>
      <c r="E41" s="8"/>
      <c r="F41" s="8"/>
      <c r="G41" s="8"/>
      <c r="H41" s="8"/>
      <c r="I41" s="8"/>
      <c r="J41" s="9"/>
      <c r="K41" s="1"/>
      <c r="L41" s="1"/>
      <c r="M41" s="1"/>
      <c r="N41" s="1"/>
      <c r="O41" s="1"/>
      <c r="P41" s="1"/>
      <c r="Q41" s="1"/>
      <c r="R41" s="1"/>
      <c r="S41" s="1"/>
      <c r="T41" s="1"/>
      <c r="U41" s="1"/>
      <c r="V41" s="1"/>
      <c r="W41" s="1"/>
      <c r="X41" s="1"/>
      <c r="Y41" s="1"/>
      <c r="Z41" s="1"/>
    </row>
    <row r="42" spans="1:26" ht="13.5" hidden="1" customHeight="1">
      <c r="A42" s="16"/>
      <c r="B42" s="170" t="s">
        <v>4</v>
      </c>
      <c r="C42" s="171"/>
      <c r="D42" s="171"/>
      <c r="E42" s="171"/>
      <c r="F42" s="171"/>
      <c r="G42" s="171"/>
      <c r="H42" s="171"/>
      <c r="I42" s="172"/>
      <c r="J42" s="11"/>
      <c r="K42" s="1"/>
      <c r="L42" s="1"/>
      <c r="M42" s="1"/>
      <c r="N42" s="1"/>
      <c r="O42" s="1"/>
      <c r="P42" s="1"/>
      <c r="Q42" s="1"/>
      <c r="R42" s="1"/>
      <c r="S42" s="1"/>
      <c r="T42" s="1"/>
      <c r="U42" s="1"/>
      <c r="V42" s="1"/>
      <c r="W42" s="1"/>
      <c r="X42" s="1"/>
      <c r="Y42" s="1"/>
      <c r="Z42" s="1"/>
    </row>
    <row r="43" spans="1:26" ht="13.5" hidden="1" customHeight="1">
      <c r="A43" s="16"/>
      <c r="B43" s="166"/>
      <c r="C43" s="159"/>
      <c r="D43" s="159"/>
      <c r="E43" s="159"/>
      <c r="F43" s="159"/>
      <c r="G43" s="159"/>
      <c r="H43" s="159"/>
      <c r="I43" s="17"/>
      <c r="J43" s="11"/>
      <c r="K43" s="1"/>
      <c r="L43" s="1"/>
      <c r="M43" s="1"/>
      <c r="N43" s="1"/>
      <c r="O43" s="1"/>
      <c r="P43" s="1"/>
      <c r="Q43" s="1"/>
      <c r="R43" s="1"/>
      <c r="S43" s="1"/>
      <c r="T43" s="1"/>
      <c r="U43" s="1"/>
      <c r="V43" s="1"/>
      <c r="W43" s="1"/>
      <c r="X43" s="1"/>
      <c r="Y43" s="1"/>
      <c r="Z43" s="1"/>
    </row>
    <row r="44" spans="1:26" ht="13.5" hidden="1" customHeight="1">
      <c r="A44" s="16"/>
      <c r="B44" s="18"/>
      <c r="C44" s="21"/>
      <c r="D44" s="21"/>
      <c r="E44" s="21"/>
      <c r="F44" s="21"/>
      <c r="G44" s="21"/>
      <c r="H44" s="21"/>
      <c r="I44" s="22"/>
      <c r="J44" s="11"/>
      <c r="K44" s="1"/>
      <c r="L44" s="1"/>
      <c r="M44" s="1"/>
      <c r="N44" s="1"/>
      <c r="O44" s="1"/>
      <c r="P44" s="1"/>
      <c r="Q44" s="1"/>
      <c r="R44" s="1"/>
      <c r="S44" s="1"/>
      <c r="T44" s="1"/>
      <c r="U44" s="1"/>
      <c r="V44" s="1"/>
      <c r="W44" s="1"/>
      <c r="X44" s="1"/>
      <c r="Y44" s="1"/>
      <c r="Z44" s="1"/>
    </row>
    <row r="45" spans="1:26" ht="13.5" hidden="1" customHeight="1">
      <c r="A45" s="16"/>
      <c r="B45" s="18"/>
      <c r="C45" s="19"/>
      <c r="D45" s="20"/>
      <c r="E45" s="20"/>
      <c r="F45" s="20"/>
      <c r="G45" s="21"/>
      <c r="H45" s="21"/>
      <c r="I45" s="22"/>
      <c r="J45" s="11"/>
      <c r="K45" s="1"/>
      <c r="L45" s="1"/>
      <c r="M45" s="1"/>
      <c r="N45" s="1"/>
      <c r="O45" s="1"/>
      <c r="P45" s="1"/>
      <c r="Q45" s="1"/>
      <c r="R45" s="1"/>
      <c r="S45" s="1"/>
      <c r="T45" s="1"/>
      <c r="U45" s="1"/>
      <c r="V45" s="1"/>
      <c r="W45" s="1"/>
      <c r="X45" s="1"/>
      <c r="Y45" s="1"/>
      <c r="Z45" s="1"/>
    </row>
    <row r="46" spans="1:26" ht="13.5" hidden="1" customHeight="1">
      <c r="A46" s="16"/>
      <c r="B46" s="18"/>
      <c r="C46" s="19"/>
      <c r="D46" s="23" t="s">
        <v>5</v>
      </c>
      <c r="E46" s="24" t="s">
        <v>6</v>
      </c>
      <c r="F46" s="20"/>
      <c r="G46" s="21"/>
      <c r="H46" s="21"/>
      <c r="I46" s="22"/>
      <c r="J46" s="11"/>
      <c r="K46" s="1"/>
      <c r="L46" s="1"/>
      <c r="M46" s="1"/>
      <c r="N46" s="1"/>
      <c r="O46" s="1"/>
      <c r="P46" s="1"/>
      <c r="Q46" s="1"/>
      <c r="R46" s="1"/>
      <c r="S46" s="1"/>
      <c r="T46" s="1"/>
      <c r="U46" s="1"/>
      <c r="V46" s="1"/>
      <c r="W46" s="1"/>
      <c r="X46" s="1"/>
      <c r="Y46" s="1"/>
      <c r="Z46" s="1"/>
    </row>
    <row r="47" spans="1:26" ht="13.5" hidden="1" customHeight="1">
      <c r="A47" s="16"/>
      <c r="B47" s="18"/>
      <c r="C47" s="19"/>
      <c r="D47" s="20"/>
      <c r="E47" s="25" t="s">
        <v>7</v>
      </c>
      <c r="F47" s="20"/>
      <c r="G47" s="21"/>
      <c r="H47" s="21"/>
      <c r="I47" s="22"/>
      <c r="J47" s="11"/>
      <c r="K47" s="1"/>
      <c r="L47" s="1"/>
      <c r="M47" s="1"/>
      <c r="N47" s="1"/>
      <c r="O47" s="1"/>
      <c r="P47" s="1"/>
      <c r="Q47" s="1"/>
      <c r="R47" s="1"/>
      <c r="S47" s="1"/>
      <c r="T47" s="1"/>
      <c r="U47" s="1"/>
      <c r="V47" s="1"/>
      <c r="W47" s="1"/>
      <c r="X47" s="1"/>
      <c r="Y47" s="1"/>
      <c r="Z47" s="1"/>
    </row>
    <row r="48" spans="1:26" ht="13.5" hidden="1" customHeight="1">
      <c r="A48" s="16"/>
      <c r="B48" s="18"/>
      <c r="C48" s="19"/>
      <c r="D48" s="20"/>
      <c r="E48" s="20"/>
      <c r="F48" s="20"/>
      <c r="G48" s="21"/>
      <c r="H48" s="21"/>
      <c r="I48" s="22"/>
      <c r="J48" s="11"/>
      <c r="K48" s="1"/>
      <c r="L48" s="1"/>
      <c r="M48" s="1"/>
      <c r="N48" s="1"/>
      <c r="O48" s="1"/>
      <c r="P48" s="1"/>
      <c r="Q48" s="1"/>
      <c r="R48" s="1"/>
      <c r="S48" s="1"/>
      <c r="T48" s="1"/>
      <c r="U48" s="1"/>
      <c r="V48" s="1"/>
      <c r="W48" s="1"/>
      <c r="X48" s="1"/>
      <c r="Y48" s="1"/>
      <c r="Z48" s="1"/>
    </row>
    <row r="49" spans="1:26" ht="13.5" hidden="1" customHeight="1">
      <c r="A49" s="16"/>
      <c r="B49" s="18"/>
      <c r="C49" s="21"/>
      <c r="D49" s="21"/>
      <c r="E49" s="21"/>
      <c r="F49" s="21"/>
      <c r="G49" s="21"/>
      <c r="H49" s="21"/>
      <c r="I49" s="22"/>
      <c r="J49" s="11"/>
      <c r="K49" s="1"/>
      <c r="L49" s="1"/>
      <c r="M49" s="1"/>
      <c r="N49" s="1"/>
      <c r="O49" s="1"/>
      <c r="P49" s="1"/>
      <c r="Q49" s="1"/>
      <c r="R49" s="1"/>
      <c r="S49" s="1"/>
      <c r="T49" s="1"/>
      <c r="U49" s="1"/>
      <c r="V49" s="1"/>
      <c r="W49" s="1"/>
      <c r="X49" s="1"/>
      <c r="Y49" s="1"/>
      <c r="Z49" s="1"/>
    </row>
    <row r="50" spans="1:26" ht="13.5" hidden="1" customHeight="1">
      <c r="A50" s="16"/>
      <c r="B50" s="26"/>
      <c r="C50" s="27" t="s">
        <v>8</v>
      </c>
      <c r="D50" s="19"/>
      <c r="E50" s="19"/>
      <c r="F50" s="19"/>
      <c r="G50" s="19"/>
      <c r="H50" s="19"/>
      <c r="I50" s="22"/>
      <c r="J50" s="11"/>
      <c r="K50" s="1"/>
      <c r="L50" s="1"/>
      <c r="M50" s="1"/>
      <c r="N50" s="1"/>
      <c r="O50" s="1"/>
      <c r="P50" s="1"/>
      <c r="Q50" s="1"/>
      <c r="R50" s="1"/>
      <c r="S50" s="1"/>
      <c r="T50" s="1"/>
      <c r="U50" s="1"/>
      <c r="V50" s="1"/>
      <c r="W50" s="1"/>
      <c r="X50" s="1"/>
      <c r="Y50" s="1"/>
      <c r="Z50" s="1"/>
    </row>
    <row r="51" spans="1:26" ht="13.5" hidden="1" customHeight="1">
      <c r="A51" s="16"/>
      <c r="B51" s="18"/>
      <c r="C51" s="19"/>
      <c r="D51" s="19"/>
      <c r="E51" s="19"/>
      <c r="F51" s="19"/>
      <c r="G51" s="19"/>
      <c r="H51" s="19"/>
      <c r="I51" s="22"/>
      <c r="J51" s="11"/>
      <c r="K51" s="1"/>
      <c r="L51" s="1"/>
      <c r="M51" s="1"/>
      <c r="N51" s="1"/>
      <c r="O51" s="1"/>
      <c r="P51" s="1"/>
      <c r="Q51" s="1"/>
      <c r="R51" s="1"/>
      <c r="S51" s="1"/>
      <c r="T51" s="1"/>
      <c r="U51" s="1"/>
      <c r="V51" s="1"/>
      <c r="W51" s="1"/>
      <c r="X51" s="1"/>
      <c r="Y51" s="1"/>
      <c r="Z51" s="1"/>
    </row>
    <row r="52" spans="1:26" ht="13.5" hidden="1" customHeight="1">
      <c r="A52" s="16"/>
      <c r="B52" s="26"/>
      <c r="C52" s="28" t="s">
        <v>9</v>
      </c>
      <c r="D52" s="158" t="s">
        <v>10</v>
      </c>
      <c r="E52" s="159"/>
      <c r="F52" s="160"/>
      <c r="G52" s="29">
        <f>G18</f>
        <v>3.2599999999999997E-2</v>
      </c>
      <c r="H52" s="28"/>
      <c r="I52" s="30"/>
      <c r="J52" s="11"/>
      <c r="K52" s="1"/>
      <c r="L52" s="1"/>
      <c r="M52" s="1"/>
      <c r="N52" s="1"/>
      <c r="O52" s="1"/>
      <c r="P52" s="1"/>
      <c r="Q52" s="1"/>
      <c r="R52" s="1"/>
      <c r="S52" s="1"/>
      <c r="T52" s="1"/>
      <c r="U52" s="1"/>
      <c r="V52" s="1"/>
      <c r="W52" s="1"/>
      <c r="X52" s="1"/>
      <c r="Y52" s="1"/>
      <c r="Z52" s="1"/>
    </row>
    <row r="53" spans="1:26" ht="13.5" hidden="1" customHeight="1">
      <c r="A53" s="16"/>
      <c r="B53" s="18"/>
      <c r="C53" s="28"/>
      <c r="D53" s="31"/>
      <c r="E53" s="31"/>
      <c r="F53" s="31"/>
      <c r="G53" s="32"/>
      <c r="H53" s="19"/>
      <c r="I53" s="22"/>
      <c r="J53" s="11"/>
      <c r="K53" s="1"/>
      <c r="L53" s="1"/>
      <c r="M53" s="1"/>
      <c r="N53" s="1"/>
      <c r="O53" s="1"/>
      <c r="P53" s="1"/>
      <c r="Q53" s="1"/>
      <c r="R53" s="1"/>
      <c r="S53" s="1"/>
      <c r="T53" s="1"/>
      <c r="U53" s="1"/>
      <c r="V53" s="1"/>
      <c r="W53" s="1"/>
      <c r="X53" s="1"/>
      <c r="Y53" s="1"/>
      <c r="Z53" s="1"/>
    </row>
    <row r="54" spans="1:26" ht="13.5" hidden="1" customHeight="1">
      <c r="A54" s="16"/>
      <c r="B54" s="18"/>
      <c r="C54" s="28" t="s">
        <v>12</v>
      </c>
      <c r="D54" s="158" t="s">
        <v>13</v>
      </c>
      <c r="E54" s="159"/>
      <c r="F54" s="160"/>
      <c r="G54" s="29">
        <f>G20</f>
        <v>6.1000000000000004E-3</v>
      </c>
      <c r="H54" s="19"/>
      <c r="I54" s="22"/>
      <c r="J54" s="11"/>
      <c r="K54" s="1"/>
      <c r="L54" s="1"/>
      <c r="M54" s="1"/>
      <c r="N54" s="1"/>
      <c r="O54" s="1"/>
      <c r="P54" s="1"/>
      <c r="Q54" s="1"/>
      <c r="R54" s="1"/>
      <c r="S54" s="1"/>
      <c r="T54" s="1"/>
      <c r="U54" s="1"/>
      <c r="V54" s="1"/>
      <c r="W54" s="1"/>
      <c r="X54" s="1"/>
      <c r="Y54" s="1"/>
      <c r="Z54" s="1"/>
    </row>
    <row r="55" spans="1:26" ht="13.5" hidden="1" customHeight="1">
      <c r="A55" s="16"/>
      <c r="B55" s="18"/>
      <c r="C55" s="28"/>
      <c r="D55" s="33"/>
      <c r="E55" s="33"/>
      <c r="F55" s="19"/>
      <c r="G55" s="32"/>
      <c r="H55" s="19"/>
      <c r="I55" s="22"/>
      <c r="J55" s="11"/>
      <c r="K55" s="1"/>
      <c r="L55" s="1"/>
      <c r="M55" s="1"/>
      <c r="N55" s="1"/>
      <c r="O55" s="1"/>
      <c r="P55" s="1"/>
      <c r="Q55" s="1"/>
      <c r="R55" s="1"/>
      <c r="S55" s="1"/>
      <c r="T55" s="1"/>
      <c r="U55" s="1"/>
      <c r="V55" s="1"/>
      <c r="W55" s="1"/>
      <c r="X55" s="1"/>
      <c r="Y55" s="1"/>
      <c r="Z55" s="1"/>
    </row>
    <row r="56" spans="1:26" ht="13.5" hidden="1" customHeight="1">
      <c r="A56" s="16"/>
      <c r="B56" s="18"/>
      <c r="C56" s="28" t="s">
        <v>14</v>
      </c>
      <c r="D56" s="158" t="s">
        <v>15</v>
      </c>
      <c r="E56" s="159"/>
      <c r="F56" s="160"/>
      <c r="G56" s="29">
        <f>F57+F58</f>
        <v>1.4999999999999999E-2</v>
      </c>
      <c r="H56" s="19"/>
      <c r="I56" s="22"/>
      <c r="J56" s="11"/>
      <c r="K56" s="1"/>
      <c r="L56" s="1"/>
      <c r="M56" s="1"/>
      <c r="N56" s="1"/>
      <c r="O56" s="1"/>
      <c r="P56" s="1"/>
      <c r="Q56" s="1"/>
      <c r="R56" s="1"/>
      <c r="S56" s="1"/>
      <c r="T56" s="1"/>
      <c r="U56" s="1"/>
      <c r="V56" s="1"/>
      <c r="W56" s="1"/>
      <c r="X56" s="1"/>
      <c r="Y56" s="1"/>
      <c r="Z56" s="1"/>
    </row>
    <row r="57" spans="1:26" ht="13.5" hidden="1" customHeight="1">
      <c r="A57" s="16"/>
      <c r="B57" s="18"/>
      <c r="C57" s="27" t="s">
        <v>16</v>
      </c>
      <c r="D57" s="19"/>
      <c r="E57" s="27" t="s">
        <v>17</v>
      </c>
      <c r="F57" s="35">
        <f t="shared" ref="F57:F58" si="0">F23</f>
        <v>1.01E-2</v>
      </c>
      <c r="G57" s="32"/>
      <c r="H57" s="19"/>
      <c r="I57" s="22"/>
      <c r="J57" s="11"/>
      <c r="K57" s="1"/>
      <c r="L57" s="1"/>
      <c r="M57" s="1"/>
      <c r="N57" s="1"/>
      <c r="O57" s="1"/>
      <c r="P57" s="1"/>
      <c r="Q57" s="1"/>
      <c r="R57" s="1"/>
      <c r="S57" s="1"/>
      <c r="T57" s="1"/>
      <c r="U57" s="1"/>
      <c r="V57" s="1"/>
      <c r="W57" s="1"/>
      <c r="X57" s="1"/>
      <c r="Y57" s="1"/>
      <c r="Z57" s="1"/>
    </row>
    <row r="58" spans="1:26" ht="13.5" hidden="1" customHeight="1">
      <c r="A58" s="16"/>
      <c r="B58" s="18"/>
      <c r="C58" s="27" t="s">
        <v>18</v>
      </c>
      <c r="D58" s="19"/>
      <c r="E58" s="27" t="s">
        <v>19</v>
      </c>
      <c r="F58" s="35">
        <f t="shared" si="0"/>
        <v>4.8999999999999998E-3</v>
      </c>
      <c r="G58" s="32"/>
      <c r="H58" s="19"/>
      <c r="I58" s="22"/>
      <c r="J58" s="11"/>
      <c r="K58" s="1"/>
      <c r="L58" s="1"/>
      <c r="M58" s="1"/>
      <c r="N58" s="1"/>
      <c r="O58" s="1"/>
      <c r="P58" s="1"/>
      <c r="Q58" s="1"/>
      <c r="R58" s="1"/>
      <c r="S58" s="1"/>
      <c r="T58" s="1"/>
      <c r="U58" s="1"/>
      <c r="V58" s="1"/>
      <c r="W58" s="1"/>
      <c r="X58" s="1"/>
      <c r="Y58" s="1"/>
      <c r="Z58" s="1"/>
    </row>
    <row r="59" spans="1:26" ht="13.5" hidden="1" customHeight="1">
      <c r="A59" s="16"/>
      <c r="B59" s="18"/>
      <c r="C59" s="28"/>
      <c r="D59" s="31"/>
      <c r="E59" s="31"/>
      <c r="F59" s="36"/>
      <c r="G59" s="32"/>
      <c r="H59" s="19"/>
      <c r="I59" s="22"/>
      <c r="J59" s="11"/>
      <c r="K59" s="1"/>
      <c r="L59" s="1"/>
      <c r="M59" s="1"/>
      <c r="N59" s="1"/>
      <c r="O59" s="1"/>
      <c r="P59" s="1"/>
      <c r="Q59" s="1"/>
      <c r="R59" s="1"/>
      <c r="S59" s="1"/>
      <c r="T59" s="1"/>
      <c r="U59" s="1"/>
      <c r="V59" s="1"/>
      <c r="W59" s="1"/>
      <c r="X59" s="1"/>
      <c r="Y59" s="1"/>
      <c r="Z59" s="1"/>
    </row>
    <row r="60" spans="1:26" ht="13.5" hidden="1" customHeight="1">
      <c r="A60" s="16"/>
      <c r="B60" s="18"/>
      <c r="C60" s="27" t="s">
        <v>20</v>
      </c>
      <c r="D60" s="158" t="s">
        <v>21</v>
      </c>
      <c r="E60" s="159"/>
      <c r="F60" s="160"/>
      <c r="G60" s="29">
        <v>4.0399999999999998E-2</v>
      </c>
      <c r="H60" s="19"/>
      <c r="I60" s="22"/>
      <c r="J60" s="11"/>
      <c r="K60" s="1"/>
      <c r="L60" s="1"/>
      <c r="M60" s="1"/>
      <c r="N60" s="1"/>
      <c r="O60" s="1"/>
      <c r="P60" s="1"/>
      <c r="Q60" s="1"/>
      <c r="R60" s="1"/>
      <c r="S60" s="1"/>
      <c r="T60" s="1"/>
      <c r="U60" s="1"/>
      <c r="V60" s="1"/>
      <c r="W60" s="1"/>
      <c r="X60" s="1"/>
      <c r="Y60" s="1"/>
      <c r="Z60" s="1"/>
    </row>
    <row r="61" spans="1:26" ht="13.5" hidden="1" customHeight="1">
      <c r="A61" s="16"/>
      <c r="B61" s="18"/>
      <c r="C61" s="28"/>
      <c r="D61" s="28"/>
      <c r="E61" s="28"/>
      <c r="F61" s="28"/>
      <c r="G61" s="32"/>
      <c r="H61" s="19"/>
      <c r="I61" s="22"/>
      <c r="J61" s="11"/>
      <c r="K61" s="1"/>
      <c r="L61" s="1"/>
      <c r="M61" s="1"/>
      <c r="N61" s="1"/>
      <c r="O61" s="1"/>
      <c r="P61" s="1"/>
      <c r="Q61" s="1"/>
      <c r="R61" s="1"/>
      <c r="S61" s="1"/>
      <c r="T61" s="1"/>
      <c r="U61" s="1"/>
      <c r="V61" s="1"/>
      <c r="W61" s="1"/>
      <c r="X61" s="1"/>
      <c r="Y61" s="1"/>
      <c r="Z61" s="1"/>
    </row>
    <row r="62" spans="1:26" ht="13.5" hidden="1" customHeight="1">
      <c r="A62" s="16"/>
      <c r="B62" s="18"/>
      <c r="C62" s="27" t="s">
        <v>22</v>
      </c>
      <c r="D62" s="158" t="s">
        <v>23</v>
      </c>
      <c r="E62" s="159"/>
      <c r="F62" s="160"/>
      <c r="G62" s="29">
        <f>F63+F64+F65+F66</f>
        <v>3.6499999999999998E-2</v>
      </c>
      <c r="H62" s="19"/>
      <c r="I62" s="22"/>
      <c r="J62" s="11"/>
      <c r="K62" s="1"/>
      <c r="L62" s="1"/>
      <c r="M62" s="1"/>
      <c r="N62" s="1"/>
      <c r="O62" s="1"/>
      <c r="P62" s="1"/>
      <c r="Q62" s="1"/>
      <c r="R62" s="1"/>
      <c r="S62" s="1"/>
      <c r="T62" s="1"/>
      <c r="U62" s="1"/>
      <c r="V62" s="1"/>
      <c r="W62" s="1"/>
      <c r="X62" s="1"/>
      <c r="Y62" s="1"/>
      <c r="Z62" s="1"/>
    </row>
    <row r="63" spans="1:26" ht="13.5" hidden="1" customHeight="1">
      <c r="A63" s="16"/>
      <c r="B63" s="18"/>
      <c r="C63" s="28"/>
      <c r="D63" s="19"/>
      <c r="E63" s="27" t="s">
        <v>24</v>
      </c>
      <c r="F63" s="35">
        <v>6.4999999999999997E-3</v>
      </c>
      <c r="G63" s="37"/>
      <c r="H63" s="19"/>
      <c r="I63" s="22"/>
      <c r="J63" s="11"/>
      <c r="K63" s="1"/>
      <c r="L63" s="1"/>
      <c r="M63" s="1"/>
      <c r="N63" s="1"/>
      <c r="O63" s="1"/>
      <c r="P63" s="1"/>
      <c r="Q63" s="1"/>
      <c r="R63" s="1"/>
      <c r="S63" s="1"/>
      <c r="T63" s="1"/>
      <c r="U63" s="1"/>
      <c r="V63" s="1"/>
      <c r="W63" s="1"/>
      <c r="X63" s="1"/>
      <c r="Y63" s="1"/>
      <c r="Z63" s="1"/>
    </row>
    <row r="64" spans="1:26" ht="13.5" hidden="1" customHeight="1">
      <c r="A64" s="16"/>
      <c r="B64" s="18"/>
      <c r="C64" s="28"/>
      <c r="D64" s="19"/>
      <c r="E64" s="27" t="s">
        <v>25</v>
      </c>
      <c r="F64" s="35">
        <v>0.03</v>
      </c>
      <c r="G64" s="37"/>
      <c r="H64" s="19"/>
      <c r="I64" s="22"/>
      <c r="J64" s="11"/>
      <c r="K64" s="1"/>
      <c r="L64" s="1"/>
      <c r="M64" s="1"/>
      <c r="N64" s="1"/>
      <c r="O64" s="1"/>
      <c r="P64" s="1"/>
      <c r="Q64" s="1"/>
      <c r="R64" s="1"/>
      <c r="S64" s="1"/>
      <c r="T64" s="1"/>
      <c r="U64" s="1"/>
      <c r="V64" s="1"/>
      <c r="W64" s="1"/>
      <c r="X64" s="1"/>
      <c r="Y64" s="1"/>
      <c r="Z64" s="1"/>
    </row>
    <row r="65" spans="1:26" ht="13.5" hidden="1" customHeight="1">
      <c r="A65" s="16"/>
      <c r="B65" s="18"/>
      <c r="C65" s="28"/>
      <c r="D65" s="19"/>
      <c r="E65" s="28"/>
      <c r="F65" s="35"/>
      <c r="G65" s="37"/>
      <c r="H65" s="19"/>
      <c r="I65" s="22"/>
      <c r="J65" s="11"/>
      <c r="K65" s="1"/>
      <c r="L65" s="1"/>
      <c r="M65" s="1"/>
      <c r="N65" s="1"/>
      <c r="O65" s="1"/>
      <c r="P65" s="1"/>
      <c r="Q65" s="1"/>
      <c r="R65" s="1"/>
      <c r="S65" s="1"/>
      <c r="T65" s="1"/>
      <c r="U65" s="1"/>
      <c r="V65" s="1"/>
      <c r="W65" s="1"/>
      <c r="X65" s="1"/>
      <c r="Y65" s="1"/>
      <c r="Z65" s="1"/>
    </row>
    <row r="66" spans="1:26" ht="13.5" hidden="1" customHeight="1">
      <c r="A66" s="16"/>
      <c r="B66" s="38"/>
      <c r="C66" s="28"/>
      <c r="D66" s="19"/>
      <c r="E66" s="27" t="s">
        <v>28</v>
      </c>
      <c r="F66" s="35"/>
      <c r="G66" s="28"/>
      <c r="H66" s="19"/>
      <c r="I66" s="22"/>
      <c r="J66" s="11"/>
      <c r="K66" s="1"/>
      <c r="L66" s="1"/>
      <c r="M66" s="1"/>
      <c r="N66" s="1"/>
      <c r="O66" s="1"/>
      <c r="P66" s="1"/>
      <c r="Q66" s="1"/>
      <c r="R66" s="1"/>
      <c r="S66" s="1"/>
      <c r="T66" s="1"/>
      <c r="U66" s="1"/>
      <c r="V66" s="1"/>
      <c r="W66" s="1"/>
      <c r="X66" s="1"/>
      <c r="Y66" s="1"/>
      <c r="Z66" s="1"/>
    </row>
    <row r="67" spans="1:26" ht="13.5" hidden="1" customHeight="1">
      <c r="A67" s="16"/>
      <c r="B67" s="18"/>
      <c r="C67" s="28"/>
      <c r="D67" s="19"/>
      <c r="E67" s="19"/>
      <c r="F67" s="19"/>
      <c r="G67" s="37"/>
      <c r="H67" s="19"/>
      <c r="I67" s="22"/>
      <c r="J67" s="11"/>
      <c r="K67" s="1"/>
      <c r="L67" s="1"/>
      <c r="M67" s="1"/>
      <c r="N67" s="1"/>
      <c r="O67" s="1"/>
      <c r="P67" s="1"/>
      <c r="Q67" s="1"/>
      <c r="R67" s="1"/>
      <c r="S67" s="1"/>
      <c r="T67" s="1"/>
      <c r="U67" s="1"/>
      <c r="V67" s="1"/>
      <c r="W67" s="1"/>
      <c r="X67" s="1"/>
      <c r="Y67" s="1"/>
      <c r="Z67" s="1"/>
    </row>
    <row r="68" spans="1:26" ht="13.5" hidden="1" customHeight="1">
      <c r="A68" s="16"/>
      <c r="B68" s="18"/>
      <c r="C68" s="27" t="s">
        <v>29</v>
      </c>
      <c r="D68" s="161" t="s">
        <v>238</v>
      </c>
      <c r="E68" s="159"/>
      <c r="F68" s="162"/>
      <c r="G68" s="39">
        <f>(1+G52+G54+G56+G60)/(1-G62)-1</f>
        <v>0.13550000000000001</v>
      </c>
      <c r="H68" s="19"/>
      <c r="I68" s="22"/>
      <c r="J68" s="11"/>
      <c r="K68" s="1"/>
      <c r="L68" s="1"/>
      <c r="M68" s="1"/>
      <c r="N68" s="1"/>
      <c r="O68" s="1"/>
      <c r="P68" s="1"/>
      <c r="Q68" s="1"/>
      <c r="R68" s="1"/>
      <c r="S68" s="1"/>
      <c r="T68" s="1"/>
      <c r="U68" s="1"/>
      <c r="V68" s="1"/>
      <c r="W68" s="1"/>
      <c r="X68" s="1"/>
      <c r="Y68" s="1"/>
      <c r="Z68" s="1"/>
    </row>
    <row r="69" spans="1:26" ht="13.5" hidden="1" customHeight="1">
      <c r="A69" s="16"/>
      <c r="B69" s="40"/>
      <c r="C69" s="41"/>
      <c r="D69" s="42"/>
      <c r="E69" s="42"/>
      <c r="F69" s="42"/>
      <c r="G69" s="43"/>
      <c r="H69" s="44"/>
      <c r="I69" s="45"/>
      <c r="J69" s="11"/>
      <c r="K69" s="1"/>
      <c r="L69" s="1"/>
      <c r="M69" s="1"/>
      <c r="N69" s="1"/>
      <c r="O69" s="1"/>
      <c r="P69" s="1"/>
      <c r="Q69" s="1"/>
      <c r="R69" s="1"/>
      <c r="S69" s="1"/>
      <c r="T69" s="1"/>
      <c r="U69" s="1"/>
      <c r="V69" s="1"/>
      <c r="W69" s="1"/>
      <c r="X69" s="1"/>
      <c r="Y69" s="1"/>
      <c r="Z69" s="1"/>
    </row>
    <row r="70" spans="1:26" ht="13.5" hidden="1" customHeight="1">
      <c r="A70" s="10"/>
      <c r="B70" s="1"/>
      <c r="C70" s="1"/>
      <c r="D70" s="1"/>
      <c r="E70" s="1"/>
      <c r="F70" s="1"/>
      <c r="G70" s="1"/>
      <c r="H70" s="1"/>
      <c r="I70" s="1"/>
      <c r="J70" s="11"/>
      <c r="K70" s="1"/>
      <c r="L70" s="1"/>
      <c r="M70" s="1"/>
      <c r="N70" s="1"/>
      <c r="O70" s="1"/>
      <c r="P70" s="1"/>
      <c r="Q70" s="1"/>
      <c r="R70" s="1"/>
      <c r="S70" s="1"/>
      <c r="T70" s="1"/>
      <c r="U70" s="1"/>
      <c r="V70" s="1"/>
      <c r="W70" s="1"/>
      <c r="X70" s="1"/>
      <c r="Y70" s="1"/>
      <c r="Z70" s="1"/>
    </row>
    <row r="71" spans="1:26" ht="13.5" hidden="1" customHeight="1">
      <c r="A71" s="163" t="s">
        <v>31</v>
      </c>
      <c r="B71" s="159"/>
      <c r="C71" s="1"/>
      <c r="D71" s="1"/>
      <c r="E71" s="1"/>
      <c r="F71" s="1"/>
      <c r="G71" s="1"/>
      <c r="H71" s="1"/>
      <c r="I71" s="1"/>
      <c r="J71" s="11"/>
      <c r="K71" s="1"/>
      <c r="L71" s="1"/>
      <c r="M71" s="1"/>
      <c r="N71" s="1"/>
      <c r="O71" s="1"/>
      <c r="P71" s="1"/>
      <c r="Q71" s="1"/>
      <c r="R71" s="1"/>
      <c r="S71" s="1"/>
      <c r="T71" s="1"/>
      <c r="U71" s="1"/>
      <c r="V71" s="1"/>
      <c r="W71" s="1"/>
      <c r="X71" s="1"/>
      <c r="Y71" s="1"/>
      <c r="Z71" s="1"/>
    </row>
    <row r="72" spans="1:26" ht="12.75" hidden="1" customHeight="1">
      <c r="A72" s="164" t="s">
        <v>32</v>
      </c>
      <c r="B72" s="159"/>
      <c r="C72" s="159"/>
      <c r="D72" s="159"/>
      <c r="E72" s="159"/>
      <c r="F72" s="159"/>
      <c r="G72" s="159"/>
      <c r="H72" s="159"/>
      <c r="I72" s="159"/>
      <c r="J72" s="160"/>
      <c r="K72" s="1"/>
      <c r="L72" s="1"/>
      <c r="M72" s="1"/>
      <c r="N72" s="1"/>
      <c r="O72" s="1"/>
      <c r="P72" s="1"/>
      <c r="Q72" s="1"/>
      <c r="R72" s="1"/>
      <c r="S72" s="1"/>
      <c r="T72" s="1"/>
      <c r="U72" s="1"/>
      <c r="V72" s="1"/>
      <c r="W72" s="1"/>
      <c r="X72" s="1"/>
      <c r="Y72" s="1"/>
      <c r="Z72" s="1"/>
    </row>
    <row r="73" spans="1:26" ht="13.5" hidden="1" customHeight="1">
      <c r="A73" s="165"/>
      <c r="B73" s="159"/>
      <c r="C73" s="159"/>
      <c r="D73" s="159"/>
      <c r="E73" s="159"/>
      <c r="F73" s="159"/>
      <c r="G73" s="159"/>
      <c r="H73" s="159"/>
      <c r="I73" s="159"/>
      <c r="J73" s="160"/>
      <c r="K73" s="1"/>
      <c r="L73" s="1"/>
      <c r="M73" s="1"/>
      <c r="N73" s="1"/>
      <c r="O73" s="1"/>
      <c r="P73" s="1"/>
      <c r="Q73" s="1"/>
      <c r="R73" s="1"/>
      <c r="S73" s="1"/>
      <c r="T73" s="1"/>
      <c r="U73" s="1"/>
      <c r="V73" s="1"/>
      <c r="W73" s="1"/>
      <c r="X73" s="1"/>
      <c r="Y73" s="1"/>
      <c r="Z73" s="1"/>
    </row>
    <row r="74" spans="1:26" ht="13.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50"/>
      <c r="B77" s="50"/>
      <c r="C77" s="50"/>
      <c r="D77" s="50"/>
      <c r="E77" s="50"/>
      <c r="F77" s="50"/>
      <c r="G77" s="50"/>
      <c r="H77" s="50"/>
      <c r="I77" s="50"/>
      <c r="J77" s="51"/>
      <c r="K77" s="50"/>
      <c r="L77" s="1"/>
      <c r="M77" s="1"/>
      <c r="N77" s="1"/>
      <c r="O77" s="1"/>
      <c r="P77" s="1"/>
      <c r="Q77" s="1"/>
      <c r="R77" s="1"/>
      <c r="S77" s="1"/>
      <c r="T77" s="1"/>
      <c r="U77" s="1"/>
      <c r="V77" s="1"/>
      <c r="W77" s="1"/>
      <c r="X77" s="1"/>
      <c r="Y77" s="1"/>
      <c r="Z77" s="1"/>
    </row>
    <row r="78" spans="1:26" ht="13.5" customHeight="1">
      <c r="A78" s="50"/>
      <c r="B78" s="50"/>
      <c r="C78" s="50"/>
      <c r="D78" s="50"/>
      <c r="E78" s="50"/>
      <c r="F78" s="50"/>
      <c r="G78" s="50"/>
      <c r="H78" s="50"/>
      <c r="I78" s="50"/>
      <c r="J78" s="50"/>
      <c r="K78" s="50"/>
      <c r="L78" s="1"/>
      <c r="M78" s="1"/>
      <c r="N78" s="1"/>
      <c r="O78" s="1"/>
      <c r="P78" s="1"/>
      <c r="Q78" s="1"/>
      <c r="R78" s="1"/>
      <c r="S78" s="1"/>
      <c r="T78" s="1"/>
      <c r="U78" s="1"/>
      <c r="V78" s="1"/>
      <c r="W78" s="1"/>
      <c r="X78" s="1"/>
      <c r="Y78" s="1"/>
      <c r="Z78" s="1"/>
    </row>
    <row r="79" spans="1:26" ht="13.5" customHeight="1">
      <c r="A79" s="50"/>
      <c r="B79" s="50"/>
      <c r="C79" s="50"/>
      <c r="D79" s="50"/>
      <c r="E79" s="50"/>
      <c r="F79" s="50"/>
      <c r="G79" s="50"/>
      <c r="H79" s="50"/>
      <c r="I79" s="50"/>
      <c r="J79" s="50"/>
      <c r="K79" s="50"/>
      <c r="L79" s="1"/>
      <c r="M79" s="1"/>
      <c r="N79" s="1"/>
      <c r="O79" s="1"/>
      <c r="P79" s="1"/>
      <c r="Q79" s="1"/>
      <c r="R79" s="1"/>
      <c r="S79" s="1"/>
      <c r="T79" s="1"/>
      <c r="U79" s="1"/>
      <c r="V79" s="1"/>
      <c r="W79" s="1"/>
      <c r="X79" s="1"/>
      <c r="Y79" s="1"/>
      <c r="Z79" s="1"/>
    </row>
    <row r="80" spans="1:26" ht="13.5" customHeight="1">
      <c r="A80" s="50"/>
      <c r="B80" s="50"/>
      <c r="C80" s="50"/>
      <c r="D80" s="50"/>
      <c r="E80" s="50"/>
      <c r="F80" s="50"/>
      <c r="G80" s="50"/>
      <c r="H80" s="50"/>
      <c r="I80" s="50"/>
      <c r="J80" s="50"/>
      <c r="K80" s="50"/>
      <c r="L80" s="1"/>
      <c r="M80" s="1"/>
      <c r="N80" s="1"/>
      <c r="O80" s="1"/>
      <c r="P80" s="1"/>
      <c r="Q80" s="1"/>
      <c r="R80" s="1"/>
      <c r="S80" s="1"/>
      <c r="T80" s="1"/>
      <c r="U80" s="1"/>
      <c r="V80" s="1"/>
      <c r="W80" s="1"/>
      <c r="X80" s="1"/>
      <c r="Y80" s="1"/>
      <c r="Z80" s="1"/>
    </row>
    <row r="81" spans="1:26" ht="13.5" customHeight="1">
      <c r="A81" s="50"/>
      <c r="B81" s="50"/>
      <c r="C81" s="50"/>
      <c r="D81" s="50"/>
      <c r="E81" s="50"/>
      <c r="F81" s="50"/>
      <c r="G81" s="50"/>
      <c r="H81" s="50"/>
      <c r="I81" s="50"/>
      <c r="J81" s="50"/>
      <c r="K81" s="50"/>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mergeCells count="24">
    <mergeCell ref="A1:J1"/>
    <mergeCell ref="B2:G2"/>
    <mergeCell ref="A4:J5"/>
    <mergeCell ref="B8:I8"/>
    <mergeCell ref="B9:H9"/>
    <mergeCell ref="D18:F18"/>
    <mergeCell ref="D20:F20"/>
    <mergeCell ref="D22:F22"/>
    <mergeCell ref="D26:F26"/>
    <mergeCell ref="D28:F28"/>
    <mergeCell ref="D33:F33"/>
    <mergeCell ref="A36:B36"/>
    <mergeCell ref="A37:J38"/>
    <mergeCell ref="A39:J39"/>
    <mergeCell ref="B42:I42"/>
    <mergeCell ref="D62:F62"/>
    <mergeCell ref="D68:F68"/>
    <mergeCell ref="A71:B71"/>
    <mergeCell ref="A72:J73"/>
    <mergeCell ref="B43:H43"/>
    <mergeCell ref="D52:F52"/>
    <mergeCell ref="D54:F54"/>
    <mergeCell ref="D56:F56"/>
    <mergeCell ref="D60:F60"/>
  </mergeCells>
  <pageMargins left="0.59055118110236227" right="0.39370078740157483" top="0.59055118110236227" bottom="0.59055118110236227" header="0" footer="0"/>
  <pageSetup paperSize="9" scale="81" orientation="portrait" r:id="rId1"/>
  <headerFooter>
    <oddFooter>&amp;R03+000&amp;P/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outlinePr summaryBelow="0"/>
  </sheetPr>
  <dimension ref="A1:N1009"/>
  <sheetViews>
    <sheetView topLeftCell="A103" workbookViewId="0">
      <selection sqref="A1:J1"/>
    </sheetView>
  </sheetViews>
  <sheetFormatPr defaultColWidth="14.42578125" defaultRowHeight="15" customHeight="1"/>
  <cols>
    <col min="1" max="1" width="7.42578125" customWidth="1"/>
    <col min="2" max="2" width="10.85546875" customWidth="1"/>
    <col min="3" max="3" width="10" customWidth="1"/>
    <col min="4" max="4" width="47.85546875" customWidth="1"/>
    <col min="5" max="5" width="7.42578125" customWidth="1"/>
    <col min="6" max="7" width="10" customWidth="1"/>
    <col min="8" max="8" width="7.140625" customWidth="1"/>
    <col min="9" max="9" width="12.85546875" customWidth="1"/>
    <col min="10" max="10" width="10" customWidth="1"/>
    <col min="11" max="26" width="8.7109375" customWidth="1"/>
  </cols>
  <sheetData>
    <row r="1" spans="1:14" s="52" customFormat="1" ht="15" customHeight="1">
      <c r="A1" s="182" t="s">
        <v>894</v>
      </c>
      <c r="B1" s="183"/>
      <c r="C1" s="183"/>
      <c r="D1" s="183"/>
      <c r="E1" s="183"/>
      <c r="F1" s="183"/>
      <c r="G1" s="183"/>
      <c r="H1" s="183"/>
      <c r="I1" s="183"/>
      <c r="J1" s="184"/>
    </row>
    <row r="2" spans="1:14" s="52" customFormat="1" ht="15" customHeight="1">
      <c r="A2" s="185"/>
      <c r="B2" s="186"/>
      <c r="C2" s="189" t="s">
        <v>892</v>
      </c>
      <c r="D2" s="190"/>
      <c r="E2" s="190"/>
      <c r="F2" s="190"/>
      <c r="G2" s="190"/>
      <c r="H2" s="186"/>
      <c r="I2" s="53" t="s">
        <v>882</v>
      </c>
      <c r="J2" s="64" t="s">
        <v>883</v>
      </c>
    </row>
    <row r="3" spans="1:14" s="52" customFormat="1" ht="21" customHeight="1">
      <c r="A3" s="187"/>
      <c r="B3" s="160"/>
      <c r="C3" s="191"/>
      <c r="D3" s="192"/>
      <c r="E3" s="192"/>
      <c r="F3" s="192"/>
      <c r="G3" s="192"/>
      <c r="H3" s="193"/>
      <c r="I3" s="65" t="s">
        <v>899</v>
      </c>
      <c r="J3" s="66" t="s">
        <v>888</v>
      </c>
    </row>
    <row r="4" spans="1:14" s="52" customFormat="1" ht="15" customHeight="1">
      <c r="A4" s="187"/>
      <c r="B4" s="160"/>
      <c r="C4" s="194" t="str">
        <f>[1]CRONOGRAMA!A4</f>
        <v>Local: Vila Velha - ES</v>
      </c>
      <c r="D4" s="171"/>
      <c r="E4" s="171"/>
      <c r="F4" s="171"/>
      <c r="G4" s="171"/>
      <c r="H4" s="172"/>
      <c r="I4" s="65" t="s">
        <v>886</v>
      </c>
      <c r="J4" s="67" t="s">
        <v>900</v>
      </c>
    </row>
    <row r="5" spans="1:14" s="52" customFormat="1" ht="15" customHeight="1">
      <c r="A5" s="187"/>
      <c r="B5" s="160"/>
      <c r="C5" s="195" t="str">
        <f>[1]CRONOGRAMA!A5</f>
        <v>Cliente: SEDURB</v>
      </c>
      <c r="D5" s="190"/>
      <c r="E5" s="190"/>
      <c r="F5" s="190"/>
      <c r="G5" s="190"/>
      <c r="H5" s="186"/>
      <c r="I5" s="65" t="s">
        <v>880</v>
      </c>
      <c r="J5" s="66" t="s">
        <v>901</v>
      </c>
    </row>
    <row r="6" spans="1:14" s="52" customFormat="1" ht="15" customHeight="1">
      <c r="A6" s="187"/>
      <c r="B6" s="160"/>
      <c r="C6" s="165"/>
      <c r="D6" s="159"/>
      <c r="E6" s="159"/>
      <c r="F6" s="159"/>
      <c r="G6" s="159"/>
      <c r="H6" s="160"/>
      <c r="I6" s="65" t="s">
        <v>898</v>
      </c>
      <c r="J6" s="67" t="str">
        <f>[1]CRONOGRAMA!F6</f>
        <v>2021/07</v>
      </c>
    </row>
    <row r="7" spans="1:14" s="52" customFormat="1" ht="15" customHeight="1">
      <c r="A7" s="187"/>
      <c r="B7" s="160"/>
      <c r="C7" s="165"/>
      <c r="D7" s="159"/>
      <c r="E7" s="159"/>
      <c r="F7" s="159"/>
      <c r="G7" s="159"/>
      <c r="H7" s="160"/>
      <c r="I7" s="68" t="s">
        <v>891</v>
      </c>
      <c r="J7" s="69">
        <f>'BDI sem desoneração'!G33</f>
        <v>0.21679999999999999</v>
      </c>
    </row>
    <row r="8" spans="1:14" s="52" customFormat="1" ht="15" customHeight="1">
      <c r="A8" s="187"/>
      <c r="B8" s="160"/>
      <c r="C8" s="165"/>
      <c r="D8" s="159"/>
      <c r="E8" s="159"/>
      <c r="F8" s="159"/>
      <c r="G8" s="159"/>
      <c r="H8" s="160"/>
      <c r="I8" s="68" t="s">
        <v>895</v>
      </c>
      <c r="J8" s="70">
        <v>114.15</v>
      </c>
    </row>
    <row r="9" spans="1:14" s="52" customFormat="1" ht="15" customHeight="1" thickBot="1">
      <c r="A9" s="179"/>
      <c r="B9" s="188"/>
      <c r="C9" s="196"/>
      <c r="D9" s="180"/>
      <c r="E9" s="180"/>
      <c r="F9" s="180"/>
      <c r="G9" s="180"/>
      <c r="H9" s="188"/>
      <c r="I9" s="71" t="s">
        <v>896</v>
      </c>
      <c r="J9" s="72" t="s">
        <v>1011</v>
      </c>
    </row>
    <row r="10" spans="1:14" ht="26.25" customHeight="1">
      <c r="A10" s="201"/>
      <c r="B10" s="159"/>
      <c r="C10" s="159"/>
      <c r="D10" s="159"/>
      <c r="E10" s="159"/>
      <c r="F10" s="159"/>
      <c r="G10" s="159"/>
      <c r="H10" s="159"/>
      <c r="I10" s="159"/>
      <c r="J10" s="159"/>
    </row>
    <row r="11" spans="1:14" ht="21.75" customHeight="1">
      <c r="A11" s="79" t="s">
        <v>239</v>
      </c>
      <c r="B11" s="79" t="s">
        <v>80</v>
      </c>
      <c r="C11" s="79" t="s">
        <v>240</v>
      </c>
      <c r="D11" s="79" t="s">
        <v>81</v>
      </c>
      <c r="E11" s="79" t="s">
        <v>241</v>
      </c>
      <c r="F11" s="79" t="s">
        <v>242</v>
      </c>
      <c r="G11" s="79" t="s">
        <v>243</v>
      </c>
      <c r="H11" s="79" t="s">
        <v>244</v>
      </c>
      <c r="I11" s="79" t="s">
        <v>86</v>
      </c>
      <c r="J11" s="79" t="s">
        <v>245</v>
      </c>
      <c r="K11" s="80"/>
      <c r="L11" s="80"/>
      <c r="M11" s="80"/>
      <c r="N11" s="80"/>
    </row>
    <row r="12" spans="1:14" ht="19.5" customHeight="1">
      <c r="A12" s="81" t="s">
        <v>246</v>
      </c>
      <c r="B12" s="197" t="s">
        <v>247</v>
      </c>
      <c r="C12" s="198"/>
      <c r="D12" s="198"/>
      <c r="E12" s="198"/>
      <c r="F12" s="198"/>
      <c r="G12" s="198"/>
      <c r="H12" s="198"/>
      <c r="I12" s="198"/>
      <c r="J12" s="82">
        <f>SUM(J13+J21+J28)</f>
        <v>485649.4</v>
      </c>
      <c r="K12" s="80"/>
      <c r="L12" s="80"/>
      <c r="M12" s="80"/>
      <c r="N12" s="80"/>
    </row>
    <row r="13" spans="1:14" ht="19.5" customHeight="1">
      <c r="A13" s="81" t="s">
        <v>248</v>
      </c>
      <c r="B13" s="197" t="s">
        <v>249</v>
      </c>
      <c r="C13" s="198"/>
      <c r="D13" s="198"/>
      <c r="E13" s="198"/>
      <c r="F13" s="198"/>
      <c r="G13" s="198"/>
      <c r="H13" s="198"/>
      <c r="I13" s="198"/>
      <c r="J13" s="82">
        <f>SUM(J14:J20)</f>
        <v>82284.070000000007</v>
      </c>
      <c r="K13" s="80"/>
      <c r="L13" s="80"/>
      <c r="M13" s="80"/>
      <c r="N13" s="80"/>
    </row>
    <row r="14" spans="1:14" ht="27">
      <c r="A14" s="83" t="s">
        <v>250</v>
      </c>
      <c r="B14" s="84" t="s">
        <v>217</v>
      </c>
      <c r="C14" s="84" t="s">
        <v>104</v>
      </c>
      <c r="D14" s="83" t="s">
        <v>218</v>
      </c>
      <c r="E14" s="84" t="s">
        <v>95</v>
      </c>
      <c r="F14" s="85">
        <v>25</v>
      </c>
      <c r="G14" s="85">
        <v>44.29</v>
      </c>
      <c r="H14" s="85">
        <v>21.68</v>
      </c>
      <c r="I14" s="85">
        <f>(G14*H14%)+G14</f>
        <v>53.89</v>
      </c>
      <c r="J14" s="85">
        <f t="shared" ref="J14:J20" si="0">(I14*F14)</f>
        <v>1347.25</v>
      </c>
      <c r="K14" s="80"/>
      <c r="L14" s="80"/>
      <c r="M14" s="80"/>
      <c r="N14" s="80"/>
    </row>
    <row r="15" spans="1:14" ht="27">
      <c r="A15" s="83" t="s">
        <v>251</v>
      </c>
      <c r="B15" s="84" t="s">
        <v>177</v>
      </c>
      <c r="C15" s="84" t="s">
        <v>104</v>
      </c>
      <c r="D15" s="83" t="s">
        <v>178</v>
      </c>
      <c r="E15" s="84" t="s">
        <v>95</v>
      </c>
      <c r="F15" s="85">
        <v>25</v>
      </c>
      <c r="G15" s="85">
        <v>319.39</v>
      </c>
      <c r="H15" s="85">
        <v>21.68</v>
      </c>
      <c r="I15" s="122">
        <f t="shared" ref="I15:I20" si="1">(G15*H15%)+G15</f>
        <v>388.63</v>
      </c>
      <c r="J15" s="122">
        <f t="shared" si="0"/>
        <v>9715.75</v>
      </c>
      <c r="K15" s="80"/>
      <c r="L15" s="80"/>
      <c r="M15" s="80"/>
      <c r="N15" s="80"/>
    </row>
    <row r="16" spans="1:14" ht="27">
      <c r="A16" s="83" t="s">
        <v>252</v>
      </c>
      <c r="B16" s="84" t="s">
        <v>175</v>
      </c>
      <c r="C16" s="84" t="s">
        <v>104</v>
      </c>
      <c r="D16" s="83" t="s">
        <v>176</v>
      </c>
      <c r="E16" s="84" t="s">
        <v>95</v>
      </c>
      <c r="F16" s="85">
        <v>20</v>
      </c>
      <c r="G16" s="85">
        <v>630.34</v>
      </c>
      <c r="H16" s="85">
        <v>21.68</v>
      </c>
      <c r="I16" s="122">
        <f t="shared" si="1"/>
        <v>767</v>
      </c>
      <c r="J16" s="122">
        <f t="shared" si="0"/>
        <v>15340</v>
      </c>
      <c r="K16" s="80"/>
      <c r="L16" s="80"/>
      <c r="M16" s="80"/>
      <c r="N16" s="80"/>
    </row>
    <row r="17" spans="1:14" ht="18">
      <c r="A17" s="83" t="s">
        <v>253</v>
      </c>
      <c r="B17" s="84" t="s">
        <v>206</v>
      </c>
      <c r="C17" s="84" t="s">
        <v>104</v>
      </c>
      <c r="D17" s="83" t="s">
        <v>207</v>
      </c>
      <c r="E17" s="84" t="s">
        <v>189</v>
      </c>
      <c r="F17" s="85">
        <v>1</v>
      </c>
      <c r="G17" s="85">
        <v>3140.49</v>
      </c>
      <c r="H17" s="85">
        <v>21.68</v>
      </c>
      <c r="I17" s="122">
        <f t="shared" si="1"/>
        <v>3821.35</v>
      </c>
      <c r="J17" s="122">
        <f t="shared" si="0"/>
        <v>3821.35</v>
      </c>
      <c r="K17" s="80"/>
      <c r="L17" s="80"/>
      <c r="M17" s="80"/>
      <c r="N17" s="80"/>
    </row>
    <row r="18" spans="1:14" ht="27">
      <c r="A18" s="83" t="s">
        <v>254</v>
      </c>
      <c r="B18" s="84" t="s">
        <v>149</v>
      </c>
      <c r="C18" s="84" t="s">
        <v>104</v>
      </c>
      <c r="D18" s="83" t="s">
        <v>150</v>
      </c>
      <c r="E18" s="84" t="s">
        <v>95</v>
      </c>
      <c r="F18" s="85">
        <v>200</v>
      </c>
      <c r="G18" s="85">
        <v>199.42</v>
      </c>
      <c r="H18" s="85">
        <v>21.68</v>
      </c>
      <c r="I18" s="122">
        <f t="shared" si="1"/>
        <v>242.65</v>
      </c>
      <c r="J18" s="122">
        <f t="shared" si="0"/>
        <v>48530</v>
      </c>
      <c r="K18" s="80"/>
      <c r="L18" s="80"/>
      <c r="M18" s="80"/>
      <c r="N18" s="80"/>
    </row>
    <row r="19" spans="1:14">
      <c r="A19" s="83" t="s">
        <v>255</v>
      </c>
      <c r="B19" s="84" t="s">
        <v>204</v>
      </c>
      <c r="C19" s="84" t="s">
        <v>104</v>
      </c>
      <c r="D19" s="83" t="s">
        <v>902</v>
      </c>
      <c r="E19" s="84" t="s">
        <v>205</v>
      </c>
      <c r="F19" s="85">
        <v>8</v>
      </c>
      <c r="G19" s="85">
        <v>266.95999999999998</v>
      </c>
      <c r="H19" s="85">
        <v>21.68</v>
      </c>
      <c r="I19" s="122">
        <f t="shared" si="1"/>
        <v>324.83999999999997</v>
      </c>
      <c r="J19" s="122">
        <f t="shared" si="0"/>
        <v>2598.7199999999998</v>
      </c>
      <c r="K19" s="80"/>
      <c r="L19" s="80"/>
      <c r="M19" s="80"/>
      <c r="N19" s="80"/>
    </row>
    <row r="20" spans="1:14" ht="21.75" customHeight="1">
      <c r="A20" s="83" t="s">
        <v>256</v>
      </c>
      <c r="B20" s="84" t="s">
        <v>221</v>
      </c>
      <c r="C20" s="84" t="s">
        <v>104</v>
      </c>
      <c r="D20" s="83" t="s">
        <v>222</v>
      </c>
      <c r="E20" s="84" t="s">
        <v>189</v>
      </c>
      <c r="F20" s="85">
        <v>1</v>
      </c>
      <c r="G20" s="85">
        <v>765.12</v>
      </c>
      <c r="H20" s="85">
        <v>21.68</v>
      </c>
      <c r="I20" s="122">
        <f t="shared" si="1"/>
        <v>931</v>
      </c>
      <c r="J20" s="122">
        <f t="shared" si="0"/>
        <v>931</v>
      </c>
      <c r="K20" s="80"/>
      <c r="L20" s="80"/>
      <c r="M20" s="80"/>
      <c r="N20" s="80"/>
    </row>
    <row r="21" spans="1:14" ht="19.5" customHeight="1">
      <c r="A21" s="81" t="s">
        <v>257</v>
      </c>
      <c r="B21" s="197" t="s">
        <v>258</v>
      </c>
      <c r="C21" s="198"/>
      <c r="D21" s="198"/>
      <c r="E21" s="198"/>
      <c r="F21" s="198"/>
      <c r="G21" s="198"/>
      <c r="H21" s="198"/>
      <c r="I21" s="198"/>
      <c r="J21" s="82">
        <f>SUM(J22:J27)</f>
        <v>24956.58</v>
      </c>
      <c r="K21" s="80"/>
      <c r="L21" s="80"/>
      <c r="M21" s="80"/>
      <c r="N21" s="80"/>
    </row>
    <row r="22" spans="1:14">
      <c r="A22" s="83" t="s">
        <v>259</v>
      </c>
      <c r="B22" s="84" t="s">
        <v>187</v>
      </c>
      <c r="C22" s="84" t="s">
        <v>104</v>
      </c>
      <c r="D22" s="83" t="s">
        <v>188</v>
      </c>
      <c r="E22" s="84" t="s">
        <v>189</v>
      </c>
      <c r="F22" s="85">
        <v>5</v>
      </c>
      <c r="G22" s="85">
        <v>1400</v>
      </c>
      <c r="H22" s="85">
        <v>21.68</v>
      </c>
      <c r="I22" s="85">
        <f t="shared" ref="I22:I27" si="2">(G22*H22%)+G22</f>
        <v>1703.52</v>
      </c>
      <c r="J22" s="85">
        <f t="shared" ref="J22:J27" si="3">I22*F22</f>
        <v>8517.6</v>
      </c>
      <c r="K22" s="80"/>
      <c r="L22" s="80"/>
      <c r="M22" s="80"/>
      <c r="N22" s="80"/>
    </row>
    <row r="23" spans="1:14" ht="36">
      <c r="A23" s="83" t="s">
        <v>260</v>
      </c>
      <c r="B23" s="84" t="s">
        <v>202</v>
      </c>
      <c r="C23" s="84" t="s">
        <v>104</v>
      </c>
      <c r="D23" s="83" t="s">
        <v>203</v>
      </c>
      <c r="E23" s="84" t="s">
        <v>199</v>
      </c>
      <c r="F23" s="85">
        <v>3</v>
      </c>
      <c r="G23" s="85">
        <v>1000</v>
      </c>
      <c r="H23" s="85">
        <v>21.68</v>
      </c>
      <c r="I23" s="122">
        <f t="shared" si="2"/>
        <v>1216.8</v>
      </c>
      <c r="J23" s="122">
        <f t="shared" si="3"/>
        <v>3650.4</v>
      </c>
      <c r="K23" s="80"/>
      <c r="L23" s="80"/>
      <c r="M23" s="80"/>
      <c r="N23" s="80"/>
    </row>
    <row r="24" spans="1:14" ht="27">
      <c r="A24" s="83" t="s">
        <v>261</v>
      </c>
      <c r="B24" s="84" t="s">
        <v>197</v>
      </c>
      <c r="C24" s="84" t="s">
        <v>104</v>
      </c>
      <c r="D24" s="83" t="s">
        <v>198</v>
      </c>
      <c r="E24" s="84" t="s">
        <v>199</v>
      </c>
      <c r="F24" s="85">
        <v>3</v>
      </c>
      <c r="G24" s="85">
        <v>1033.33</v>
      </c>
      <c r="H24" s="85">
        <v>21.68</v>
      </c>
      <c r="I24" s="122">
        <f t="shared" si="2"/>
        <v>1257.3599999999999</v>
      </c>
      <c r="J24" s="122">
        <f t="shared" si="3"/>
        <v>3772.08</v>
      </c>
      <c r="K24" s="80"/>
      <c r="L24" s="80"/>
      <c r="M24" s="80"/>
      <c r="N24" s="80"/>
    </row>
    <row r="25" spans="1:14" ht="36">
      <c r="A25" s="83" t="s">
        <v>262</v>
      </c>
      <c r="B25" s="84" t="s">
        <v>200</v>
      </c>
      <c r="C25" s="84" t="s">
        <v>104</v>
      </c>
      <c r="D25" s="83" t="s">
        <v>201</v>
      </c>
      <c r="E25" s="84" t="s">
        <v>199</v>
      </c>
      <c r="F25" s="85">
        <v>3</v>
      </c>
      <c r="G25" s="85">
        <v>1050</v>
      </c>
      <c r="H25" s="85">
        <v>21.68</v>
      </c>
      <c r="I25" s="122">
        <f t="shared" si="2"/>
        <v>1277.6400000000001</v>
      </c>
      <c r="J25" s="122">
        <f t="shared" si="3"/>
        <v>3832.92</v>
      </c>
      <c r="K25" s="80"/>
      <c r="L25" s="80"/>
      <c r="M25" s="80"/>
      <c r="N25" s="80"/>
    </row>
    <row r="26" spans="1:14" ht="27">
      <c r="A26" s="83" t="s">
        <v>263</v>
      </c>
      <c r="B26" s="84" t="s">
        <v>209</v>
      </c>
      <c r="C26" s="84" t="s">
        <v>104</v>
      </c>
      <c r="D26" s="83" t="s">
        <v>210</v>
      </c>
      <c r="E26" s="84" t="s">
        <v>199</v>
      </c>
      <c r="F26" s="85">
        <v>3</v>
      </c>
      <c r="G26" s="85">
        <v>710</v>
      </c>
      <c r="H26" s="85">
        <v>21.68</v>
      </c>
      <c r="I26" s="122">
        <f t="shared" si="2"/>
        <v>863.93</v>
      </c>
      <c r="J26" s="122">
        <f t="shared" si="3"/>
        <v>2591.79</v>
      </c>
      <c r="K26" s="80"/>
      <c r="L26" s="80"/>
      <c r="M26" s="80"/>
      <c r="N26" s="80"/>
    </row>
    <row r="27" spans="1:14" ht="27">
      <c r="A27" s="83" t="s">
        <v>264</v>
      </c>
      <c r="B27" s="84" t="s">
        <v>211</v>
      </c>
      <c r="C27" s="84" t="s">
        <v>104</v>
      </c>
      <c r="D27" s="83" t="s">
        <v>212</v>
      </c>
      <c r="E27" s="84" t="s">
        <v>199</v>
      </c>
      <c r="F27" s="85">
        <v>3</v>
      </c>
      <c r="G27" s="85">
        <v>710</v>
      </c>
      <c r="H27" s="85">
        <v>21.68</v>
      </c>
      <c r="I27" s="122">
        <f t="shared" si="2"/>
        <v>863.93</v>
      </c>
      <c r="J27" s="122">
        <f t="shared" si="3"/>
        <v>2591.79</v>
      </c>
      <c r="K27" s="80"/>
      <c r="L27" s="80"/>
      <c r="M27" s="80"/>
      <c r="N27" s="80"/>
    </row>
    <row r="28" spans="1:14" ht="19.5" customHeight="1">
      <c r="A28" s="81" t="s">
        <v>265</v>
      </c>
      <c r="B28" s="197" t="s">
        <v>266</v>
      </c>
      <c r="C28" s="198"/>
      <c r="D28" s="198"/>
      <c r="E28" s="198"/>
      <c r="F28" s="198"/>
      <c r="G28" s="198"/>
      <c r="H28" s="198"/>
      <c r="I28" s="198"/>
      <c r="J28" s="82">
        <f>SUM(J29)</f>
        <v>378408.75</v>
      </c>
      <c r="K28" s="80"/>
      <c r="L28" s="80"/>
      <c r="M28" s="80"/>
      <c r="N28" s="80"/>
    </row>
    <row r="29" spans="1:14" ht="18">
      <c r="A29" s="83" t="s">
        <v>267</v>
      </c>
      <c r="B29" s="155" t="s">
        <v>1010</v>
      </c>
      <c r="C29" s="84" t="s">
        <v>93</v>
      </c>
      <c r="D29" s="83" t="s">
        <v>119</v>
      </c>
      <c r="E29" s="84" t="s">
        <v>121</v>
      </c>
      <c r="F29" s="85">
        <v>1</v>
      </c>
      <c r="G29" s="85">
        <f>'CPU SEM DESONERACAO'!L290</f>
        <v>310986.81</v>
      </c>
      <c r="H29" s="85">
        <v>21.68</v>
      </c>
      <c r="I29" s="85">
        <f>(G29*H29%)+G29</f>
        <v>378408.75</v>
      </c>
      <c r="J29" s="85">
        <f>(I29*F29)</f>
        <v>378408.75</v>
      </c>
      <c r="K29" s="154"/>
      <c r="L29" s="80"/>
      <c r="M29" s="80"/>
      <c r="N29" s="80"/>
    </row>
    <row r="30" spans="1:14" ht="19.5" customHeight="1">
      <c r="A30" s="81" t="s">
        <v>268</v>
      </c>
      <c r="B30" s="197" t="s">
        <v>269</v>
      </c>
      <c r="C30" s="198"/>
      <c r="D30" s="198"/>
      <c r="E30" s="198"/>
      <c r="F30" s="198"/>
      <c r="G30" s="198"/>
      <c r="H30" s="198"/>
      <c r="I30" s="198"/>
      <c r="J30" s="82">
        <f>SUM(J31+J44+J46+J50+J54)</f>
        <v>5963083.3200000003</v>
      </c>
      <c r="K30" s="80"/>
      <c r="L30" s="80"/>
      <c r="M30" s="80"/>
      <c r="N30" s="80"/>
    </row>
    <row r="31" spans="1:14" ht="19.5" customHeight="1">
      <c r="A31" s="81" t="s">
        <v>270</v>
      </c>
      <c r="B31" s="197" t="s">
        <v>271</v>
      </c>
      <c r="C31" s="198"/>
      <c r="D31" s="198"/>
      <c r="E31" s="198"/>
      <c r="F31" s="198"/>
      <c r="G31" s="198"/>
      <c r="H31" s="198"/>
      <c r="I31" s="198"/>
      <c r="J31" s="82">
        <f>SUM(J32:J43)</f>
        <v>588166.72</v>
      </c>
      <c r="K31" s="80"/>
      <c r="L31" s="80"/>
      <c r="M31" s="80"/>
      <c r="N31" s="80"/>
    </row>
    <row r="32" spans="1:14" ht="15.75" customHeight="1">
      <c r="A32" s="83" t="s">
        <v>272</v>
      </c>
      <c r="B32" s="84" t="s">
        <v>134</v>
      </c>
      <c r="C32" s="84" t="s">
        <v>99</v>
      </c>
      <c r="D32" s="83" t="s">
        <v>135</v>
      </c>
      <c r="E32" s="84" t="s">
        <v>116</v>
      </c>
      <c r="F32" s="85">
        <v>3510.87</v>
      </c>
      <c r="G32" s="85">
        <v>5.16</v>
      </c>
      <c r="H32" s="85">
        <v>21.68</v>
      </c>
      <c r="I32" s="85">
        <f>(G32*H32%)+G32</f>
        <v>6.28</v>
      </c>
      <c r="J32" s="85">
        <f t="shared" ref="J32:J43" si="4">I32*F32</f>
        <v>22048.26</v>
      </c>
      <c r="K32" s="80"/>
      <c r="L32" s="80"/>
      <c r="M32" s="80"/>
      <c r="N32" s="80"/>
    </row>
    <row r="33" spans="1:14" ht="15.75" customHeight="1">
      <c r="A33" s="83" t="s">
        <v>273</v>
      </c>
      <c r="B33" s="84" t="s">
        <v>151</v>
      </c>
      <c r="C33" s="84" t="s">
        <v>99</v>
      </c>
      <c r="D33" s="83" t="s">
        <v>152</v>
      </c>
      <c r="E33" s="84" t="s">
        <v>116</v>
      </c>
      <c r="F33" s="85">
        <v>1888.02</v>
      </c>
      <c r="G33" s="85">
        <v>6.63</v>
      </c>
      <c r="H33" s="85">
        <v>21.68</v>
      </c>
      <c r="I33" s="122">
        <f t="shared" ref="I33:I43" si="5">(G33*H33%)+G33</f>
        <v>8.07</v>
      </c>
      <c r="J33" s="122">
        <f t="shared" si="4"/>
        <v>15236.32</v>
      </c>
      <c r="K33" s="80"/>
      <c r="L33" s="80"/>
      <c r="M33" s="80"/>
      <c r="N33" s="80"/>
    </row>
    <row r="34" spans="1:14" ht="21.75" customHeight="1">
      <c r="A34" s="83" t="s">
        <v>274</v>
      </c>
      <c r="B34" s="84" t="s">
        <v>112</v>
      </c>
      <c r="C34" s="84" t="s">
        <v>93</v>
      </c>
      <c r="D34" s="83" t="s">
        <v>903</v>
      </c>
      <c r="E34" s="84" t="s">
        <v>113</v>
      </c>
      <c r="F34" s="85">
        <v>912.82</v>
      </c>
      <c r="G34" s="85">
        <v>72.45</v>
      </c>
      <c r="H34" s="85">
        <v>14.01</v>
      </c>
      <c r="I34" s="122">
        <f t="shared" si="5"/>
        <v>82.6</v>
      </c>
      <c r="J34" s="122">
        <f t="shared" si="4"/>
        <v>75398.929999999993</v>
      </c>
      <c r="K34" s="80"/>
      <c r="L34" s="80"/>
      <c r="M34" s="80"/>
      <c r="N34" s="80"/>
    </row>
    <row r="35" spans="1:14" ht="15.75" customHeight="1">
      <c r="A35" s="83" t="s">
        <v>275</v>
      </c>
      <c r="B35" s="84" t="s">
        <v>131</v>
      </c>
      <c r="C35" s="84" t="s">
        <v>99</v>
      </c>
      <c r="D35" s="83" t="s">
        <v>904</v>
      </c>
      <c r="E35" s="84" t="s">
        <v>133</v>
      </c>
      <c r="F35" s="85">
        <v>92195.45</v>
      </c>
      <c r="G35" s="85">
        <v>0.65</v>
      </c>
      <c r="H35" s="85">
        <v>21.68</v>
      </c>
      <c r="I35" s="122">
        <f t="shared" si="5"/>
        <v>0.79</v>
      </c>
      <c r="J35" s="122">
        <f t="shared" si="4"/>
        <v>72834.41</v>
      </c>
      <c r="K35" s="80"/>
      <c r="L35" s="80"/>
      <c r="M35" s="80"/>
      <c r="N35" s="80"/>
    </row>
    <row r="36" spans="1:14" ht="15.75" customHeight="1">
      <c r="A36" s="83" t="s">
        <v>276</v>
      </c>
      <c r="B36" s="84" t="s">
        <v>122</v>
      </c>
      <c r="C36" s="84" t="s">
        <v>104</v>
      </c>
      <c r="D36" s="83" t="s">
        <v>123</v>
      </c>
      <c r="E36" s="84" t="s">
        <v>124</v>
      </c>
      <c r="F36" s="85">
        <v>1032</v>
      </c>
      <c r="G36" s="85">
        <v>127.94</v>
      </c>
      <c r="H36" s="85">
        <v>21.68</v>
      </c>
      <c r="I36" s="122">
        <f t="shared" si="5"/>
        <v>155.68</v>
      </c>
      <c r="J36" s="122">
        <f t="shared" si="4"/>
        <v>160661.76000000001</v>
      </c>
      <c r="K36" s="80"/>
      <c r="L36" s="80"/>
      <c r="M36" s="80"/>
      <c r="N36" s="80"/>
    </row>
    <row r="37" spans="1:14" ht="15.75" customHeight="1">
      <c r="A37" s="83" t="s">
        <v>277</v>
      </c>
      <c r="B37" s="84" t="s">
        <v>145</v>
      </c>
      <c r="C37" s="84" t="s">
        <v>142</v>
      </c>
      <c r="D37" s="83" t="s">
        <v>905</v>
      </c>
      <c r="E37" s="84" t="s">
        <v>106</v>
      </c>
      <c r="F37" s="85">
        <v>1888.02</v>
      </c>
      <c r="G37" s="85">
        <v>10.4</v>
      </c>
      <c r="H37" s="85">
        <v>14.01</v>
      </c>
      <c r="I37" s="122">
        <f t="shared" si="5"/>
        <v>11.86</v>
      </c>
      <c r="J37" s="122">
        <f t="shared" si="4"/>
        <v>22391.919999999998</v>
      </c>
      <c r="K37" s="80"/>
      <c r="L37" s="80"/>
      <c r="M37" s="80"/>
      <c r="N37" s="80"/>
    </row>
    <row r="38" spans="1:14" ht="18.75" customHeight="1">
      <c r="A38" s="83" t="s">
        <v>278</v>
      </c>
      <c r="B38" s="84" t="s">
        <v>140</v>
      </c>
      <c r="C38" s="84" t="s">
        <v>142</v>
      </c>
      <c r="D38" s="83" t="s">
        <v>279</v>
      </c>
      <c r="E38" s="84" t="s">
        <v>113</v>
      </c>
      <c r="F38" s="85">
        <v>2454.4299999999998</v>
      </c>
      <c r="G38" s="85">
        <v>12.23</v>
      </c>
      <c r="H38" s="85">
        <v>21.68</v>
      </c>
      <c r="I38" s="122">
        <f t="shared" si="5"/>
        <v>14.88</v>
      </c>
      <c r="J38" s="122">
        <f t="shared" si="4"/>
        <v>36521.919999999998</v>
      </c>
      <c r="K38" s="80"/>
      <c r="L38" s="80"/>
      <c r="M38" s="80"/>
      <c r="N38" s="80"/>
    </row>
    <row r="39" spans="1:14" ht="21" customHeight="1">
      <c r="A39" s="83" t="s">
        <v>280</v>
      </c>
      <c r="B39" s="84" t="s">
        <v>143</v>
      </c>
      <c r="C39" s="84" t="s">
        <v>99</v>
      </c>
      <c r="D39" s="83" t="s">
        <v>144</v>
      </c>
      <c r="E39" s="84" t="s">
        <v>116</v>
      </c>
      <c r="F39" s="85">
        <v>19.14</v>
      </c>
      <c r="G39" s="85">
        <v>152.12</v>
      </c>
      <c r="H39" s="85">
        <v>21.68</v>
      </c>
      <c r="I39" s="122">
        <f t="shared" si="5"/>
        <v>185.1</v>
      </c>
      <c r="J39" s="122">
        <f t="shared" si="4"/>
        <v>3542.81</v>
      </c>
      <c r="K39" s="80"/>
      <c r="L39" s="80"/>
      <c r="M39" s="80"/>
      <c r="N39" s="80"/>
    </row>
    <row r="40" spans="1:14" ht="15.75" customHeight="1">
      <c r="A40" s="83" t="s">
        <v>281</v>
      </c>
      <c r="B40" s="84" t="s">
        <v>226</v>
      </c>
      <c r="C40" s="84" t="s">
        <v>99</v>
      </c>
      <c r="D40" s="83" t="s">
        <v>227</v>
      </c>
      <c r="E40" s="84" t="s">
        <v>228</v>
      </c>
      <c r="F40" s="85">
        <v>127.6</v>
      </c>
      <c r="G40" s="85">
        <v>0.36</v>
      </c>
      <c r="H40" s="85">
        <v>21.68</v>
      </c>
      <c r="I40" s="122">
        <f t="shared" si="5"/>
        <v>0.44</v>
      </c>
      <c r="J40" s="122">
        <f t="shared" si="4"/>
        <v>56.14</v>
      </c>
      <c r="K40" s="80"/>
      <c r="L40" s="80"/>
      <c r="M40" s="80"/>
      <c r="N40" s="80"/>
    </row>
    <row r="41" spans="1:14" ht="30" customHeight="1">
      <c r="A41" s="83" t="s">
        <v>282</v>
      </c>
      <c r="B41" s="84" t="s">
        <v>213</v>
      </c>
      <c r="C41" s="84" t="s">
        <v>93</v>
      </c>
      <c r="D41" s="83" t="s">
        <v>214</v>
      </c>
      <c r="E41" s="84" t="s">
        <v>106</v>
      </c>
      <c r="F41" s="85">
        <v>6.38</v>
      </c>
      <c r="G41" s="85">
        <v>176.94</v>
      </c>
      <c r="H41" s="85">
        <v>21.68</v>
      </c>
      <c r="I41" s="122">
        <f t="shared" si="5"/>
        <v>215.3</v>
      </c>
      <c r="J41" s="122">
        <f t="shared" si="4"/>
        <v>1373.61</v>
      </c>
      <c r="K41" s="80"/>
      <c r="L41" s="80"/>
      <c r="M41" s="80"/>
      <c r="N41" s="80"/>
    </row>
    <row r="42" spans="1:14" ht="15.75" customHeight="1">
      <c r="A42" s="83" t="s">
        <v>283</v>
      </c>
      <c r="B42" s="84" t="s">
        <v>181</v>
      </c>
      <c r="C42" s="84" t="s">
        <v>142</v>
      </c>
      <c r="D42" s="83" t="s">
        <v>906</v>
      </c>
      <c r="E42" s="84" t="s">
        <v>183</v>
      </c>
      <c r="F42" s="85">
        <v>1.53</v>
      </c>
      <c r="G42" s="85">
        <v>2963.27</v>
      </c>
      <c r="H42" s="85">
        <v>14.01</v>
      </c>
      <c r="I42" s="122">
        <f t="shared" si="5"/>
        <v>3378.42</v>
      </c>
      <c r="J42" s="122">
        <f t="shared" si="4"/>
        <v>5168.9799999999996</v>
      </c>
      <c r="K42" s="80"/>
      <c r="L42" s="80"/>
      <c r="M42" s="80"/>
      <c r="N42" s="80"/>
    </row>
    <row r="43" spans="1:14" ht="19.5" customHeight="1">
      <c r="A43" s="83" t="s">
        <v>284</v>
      </c>
      <c r="B43" s="84" t="s">
        <v>102</v>
      </c>
      <c r="C43" s="84" t="s">
        <v>104</v>
      </c>
      <c r="D43" s="83" t="s">
        <v>907</v>
      </c>
      <c r="E43" s="84" t="s">
        <v>106</v>
      </c>
      <c r="F43" s="85">
        <v>2808.7</v>
      </c>
      <c r="G43" s="85">
        <v>54</v>
      </c>
      <c r="H43" s="85">
        <v>14.01</v>
      </c>
      <c r="I43" s="122">
        <f t="shared" si="5"/>
        <v>61.57</v>
      </c>
      <c r="J43" s="122">
        <f t="shared" si="4"/>
        <v>172931.66</v>
      </c>
      <c r="K43" s="80"/>
      <c r="L43" s="80"/>
      <c r="M43" s="80"/>
      <c r="N43" s="80"/>
    </row>
    <row r="44" spans="1:14" ht="19.5" customHeight="1">
      <c r="A44" s="81" t="s">
        <v>285</v>
      </c>
      <c r="B44" s="197" t="s">
        <v>286</v>
      </c>
      <c r="C44" s="198"/>
      <c r="D44" s="198"/>
      <c r="E44" s="198"/>
      <c r="F44" s="198"/>
      <c r="G44" s="198"/>
      <c r="H44" s="198"/>
      <c r="I44" s="198"/>
      <c r="J44" s="82">
        <f>SUM(J45)</f>
        <v>6135.36</v>
      </c>
      <c r="K44" s="80"/>
      <c r="L44" s="80"/>
      <c r="M44" s="80"/>
      <c r="N44" s="80"/>
    </row>
    <row r="45" spans="1:14" ht="47.25" customHeight="1">
      <c r="A45" s="83" t="s">
        <v>287</v>
      </c>
      <c r="B45" s="84" t="s">
        <v>171</v>
      </c>
      <c r="C45" s="84" t="s">
        <v>93</v>
      </c>
      <c r="D45" s="83" t="s">
        <v>172</v>
      </c>
      <c r="E45" s="84" t="s">
        <v>121</v>
      </c>
      <c r="F45" s="85">
        <v>8</v>
      </c>
      <c r="G45" s="85">
        <v>630.28</v>
      </c>
      <c r="H45" s="85">
        <v>21.68</v>
      </c>
      <c r="I45" s="85">
        <f>(G45*H45%)+G45</f>
        <v>766.92</v>
      </c>
      <c r="J45" s="85">
        <f>(I45*F45)</f>
        <v>6135.36</v>
      </c>
      <c r="K45" s="80"/>
      <c r="L45" s="80"/>
      <c r="M45" s="80"/>
      <c r="N45" s="80"/>
    </row>
    <row r="46" spans="1:14" ht="19.5" customHeight="1">
      <c r="A46" s="81" t="s">
        <v>288</v>
      </c>
      <c r="B46" s="197" t="s">
        <v>289</v>
      </c>
      <c r="C46" s="198"/>
      <c r="D46" s="198"/>
      <c r="E46" s="198"/>
      <c r="F46" s="198"/>
      <c r="G46" s="198"/>
      <c r="H46" s="198"/>
      <c r="I46" s="198"/>
      <c r="J46" s="82">
        <f>SUM(J47:J49)</f>
        <v>43543.47</v>
      </c>
      <c r="K46" s="80"/>
      <c r="L46" s="80"/>
      <c r="M46" s="80"/>
      <c r="N46" s="80"/>
    </row>
    <row r="47" spans="1:14" ht="15.75" customHeight="1">
      <c r="A47" s="83" t="s">
        <v>290</v>
      </c>
      <c r="B47" s="84" t="s">
        <v>166</v>
      </c>
      <c r="C47" s="84" t="s">
        <v>142</v>
      </c>
      <c r="D47" s="83" t="s">
        <v>167</v>
      </c>
      <c r="E47" s="84" t="s">
        <v>155</v>
      </c>
      <c r="F47" s="85">
        <v>69.53</v>
      </c>
      <c r="G47" s="85">
        <v>130.41999999999999</v>
      </c>
      <c r="H47" s="85">
        <v>21.68</v>
      </c>
      <c r="I47" s="85">
        <f>(G47*H47%)+G47</f>
        <v>158.69999999999999</v>
      </c>
      <c r="J47" s="85">
        <f>I47*F47</f>
        <v>11034.41</v>
      </c>
      <c r="K47" s="80"/>
      <c r="L47" s="80"/>
      <c r="M47" s="80"/>
      <c r="N47" s="80"/>
    </row>
    <row r="48" spans="1:14" ht="30.75" customHeight="1">
      <c r="A48" s="83" t="s">
        <v>291</v>
      </c>
      <c r="B48" s="84" t="s">
        <v>147</v>
      </c>
      <c r="C48" s="84" t="s">
        <v>126</v>
      </c>
      <c r="D48" s="83" t="s">
        <v>148</v>
      </c>
      <c r="E48" s="84" t="s">
        <v>106</v>
      </c>
      <c r="F48" s="85">
        <v>90.61</v>
      </c>
      <c r="G48" s="85">
        <v>238.02</v>
      </c>
      <c r="H48" s="85">
        <v>21.68</v>
      </c>
      <c r="I48" s="122">
        <f t="shared" ref="I48:I49" si="6">(G48*H48%)+G48</f>
        <v>289.62</v>
      </c>
      <c r="J48" s="122">
        <f t="shared" ref="J48:J49" si="7">I48*F48</f>
        <v>26242.47</v>
      </c>
      <c r="K48" s="80"/>
      <c r="L48" s="80"/>
      <c r="M48" s="80"/>
      <c r="N48" s="80"/>
    </row>
    <row r="49" spans="1:14" ht="21.75" customHeight="1">
      <c r="A49" s="83" t="s">
        <v>292</v>
      </c>
      <c r="B49" s="84" t="s">
        <v>190</v>
      </c>
      <c r="C49" s="84" t="s">
        <v>104</v>
      </c>
      <c r="D49" s="83" t="s">
        <v>908</v>
      </c>
      <c r="E49" s="84" t="s">
        <v>124</v>
      </c>
      <c r="F49" s="85">
        <v>90.61</v>
      </c>
      <c r="G49" s="85">
        <v>60.66</v>
      </c>
      <c r="H49" s="85">
        <v>14.01</v>
      </c>
      <c r="I49" s="122">
        <f t="shared" si="6"/>
        <v>69.16</v>
      </c>
      <c r="J49" s="122">
        <f t="shared" si="7"/>
        <v>6266.59</v>
      </c>
      <c r="K49" s="80"/>
      <c r="L49" s="80"/>
      <c r="M49" s="80"/>
      <c r="N49" s="80"/>
    </row>
    <row r="50" spans="1:14" ht="19.5" customHeight="1">
      <c r="A50" s="81" t="s">
        <v>293</v>
      </c>
      <c r="B50" s="197" t="s">
        <v>294</v>
      </c>
      <c r="C50" s="198"/>
      <c r="D50" s="198"/>
      <c r="E50" s="198"/>
      <c r="F50" s="198"/>
      <c r="G50" s="198"/>
      <c r="H50" s="198"/>
      <c r="I50" s="198"/>
      <c r="J50" s="82">
        <f>SUM(J51:J53)</f>
        <v>7818.54</v>
      </c>
      <c r="K50" s="80"/>
      <c r="L50" s="80"/>
      <c r="M50" s="80"/>
      <c r="N50" s="80"/>
    </row>
    <row r="51" spans="1:14" ht="15.75" customHeight="1">
      <c r="A51" s="83" t="s">
        <v>295</v>
      </c>
      <c r="B51" s="84" t="s">
        <v>223</v>
      </c>
      <c r="C51" s="84" t="s">
        <v>93</v>
      </c>
      <c r="D51" s="83" t="s">
        <v>220</v>
      </c>
      <c r="E51" s="84" t="s">
        <v>170</v>
      </c>
      <c r="F51" s="85">
        <v>15</v>
      </c>
      <c r="G51" s="85">
        <v>36.549999999999997</v>
      </c>
      <c r="H51" s="85">
        <v>21.68</v>
      </c>
      <c r="I51" s="85">
        <f>(G51*H51%)+G51</f>
        <v>44.47</v>
      </c>
      <c r="J51" s="85">
        <f>I51*F51</f>
        <v>667.05</v>
      </c>
      <c r="K51" s="80"/>
      <c r="L51" s="80"/>
      <c r="M51" s="80"/>
      <c r="N51" s="80"/>
    </row>
    <row r="52" spans="1:14" ht="15.75" customHeight="1">
      <c r="A52" s="83" t="s">
        <v>296</v>
      </c>
      <c r="B52" s="84" t="s">
        <v>173</v>
      </c>
      <c r="C52" s="84" t="s">
        <v>142</v>
      </c>
      <c r="D52" s="83" t="s">
        <v>174</v>
      </c>
      <c r="E52" s="84" t="s">
        <v>109</v>
      </c>
      <c r="F52" s="85">
        <v>6.4</v>
      </c>
      <c r="G52" s="85">
        <v>542.1</v>
      </c>
      <c r="H52" s="85">
        <v>21.68</v>
      </c>
      <c r="I52" s="122">
        <f t="shared" ref="I52:I53" si="8">(G52*H52%)+G52</f>
        <v>659.63</v>
      </c>
      <c r="J52" s="122">
        <f t="shared" ref="J52:J53" si="9">I52*F52</f>
        <v>4221.63</v>
      </c>
      <c r="K52" s="80"/>
      <c r="L52" s="80"/>
      <c r="M52" s="80"/>
      <c r="N52" s="80"/>
    </row>
    <row r="53" spans="1:14" ht="21.75" customHeight="1">
      <c r="A53" s="83" t="s">
        <v>297</v>
      </c>
      <c r="B53" s="84" t="s">
        <v>153</v>
      </c>
      <c r="C53" s="84" t="s">
        <v>142</v>
      </c>
      <c r="D53" s="83" t="s">
        <v>154</v>
      </c>
      <c r="E53" s="84" t="s">
        <v>155</v>
      </c>
      <c r="F53" s="85">
        <v>123</v>
      </c>
      <c r="G53" s="85">
        <v>19.579999999999998</v>
      </c>
      <c r="H53" s="85">
        <v>21.68</v>
      </c>
      <c r="I53" s="122">
        <f t="shared" si="8"/>
        <v>23.82</v>
      </c>
      <c r="J53" s="122">
        <f t="shared" si="9"/>
        <v>2929.86</v>
      </c>
      <c r="K53" s="80"/>
      <c r="L53" s="80"/>
      <c r="M53" s="80"/>
      <c r="N53" s="80"/>
    </row>
    <row r="54" spans="1:14" ht="19.5" customHeight="1">
      <c r="A54" s="81" t="s">
        <v>298</v>
      </c>
      <c r="B54" s="197" t="s">
        <v>299</v>
      </c>
      <c r="C54" s="198"/>
      <c r="D54" s="198"/>
      <c r="E54" s="198"/>
      <c r="F54" s="198"/>
      <c r="G54" s="198"/>
      <c r="H54" s="198"/>
      <c r="I54" s="198"/>
      <c r="J54" s="82">
        <f>SUM(J55:J67)</f>
        <v>5317419.2300000004</v>
      </c>
      <c r="K54" s="80"/>
      <c r="L54" s="80"/>
      <c r="M54" s="80"/>
      <c r="N54" s="80"/>
    </row>
    <row r="55" spans="1:14" ht="21.75" customHeight="1">
      <c r="A55" s="83" t="s">
        <v>300</v>
      </c>
      <c r="B55" s="84" t="s">
        <v>91</v>
      </c>
      <c r="C55" s="84" t="s">
        <v>93</v>
      </c>
      <c r="D55" s="156" t="s">
        <v>1013</v>
      </c>
      <c r="E55" s="84" t="s">
        <v>95</v>
      </c>
      <c r="F55" s="85">
        <v>810</v>
      </c>
      <c r="G55" s="85">
        <v>3979.18</v>
      </c>
      <c r="H55" s="85">
        <v>21.68</v>
      </c>
      <c r="I55" s="85">
        <f>(G55*H55%)+G55</f>
        <v>4841.87</v>
      </c>
      <c r="J55" s="85">
        <f>(I55*F55)</f>
        <v>3921914.7</v>
      </c>
      <c r="K55" s="80"/>
      <c r="L55" s="80"/>
      <c r="M55" s="80"/>
      <c r="N55" s="80"/>
    </row>
    <row r="56" spans="1:14" ht="21.75" customHeight="1">
      <c r="A56" s="83" t="s">
        <v>301</v>
      </c>
      <c r="B56" s="84" t="s">
        <v>129</v>
      </c>
      <c r="C56" s="84" t="s">
        <v>93</v>
      </c>
      <c r="D56" s="83" t="s">
        <v>130</v>
      </c>
      <c r="E56" s="84" t="s">
        <v>95</v>
      </c>
      <c r="F56" s="85">
        <v>16</v>
      </c>
      <c r="G56" s="85">
        <v>5802.96</v>
      </c>
      <c r="H56" s="85">
        <v>21.68</v>
      </c>
      <c r="I56" s="122">
        <f>(G56*H56%)+G56</f>
        <v>7061.04</v>
      </c>
      <c r="J56" s="122">
        <f>(I56*F56)</f>
        <v>112976.64</v>
      </c>
      <c r="K56" s="80"/>
      <c r="L56" s="80"/>
      <c r="M56" s="80"/>
      <c r="N56" s="80"/>
    </row>
    <row r="57" spans="1:14" ht="19.5" customHeight="1">
      <c r="A57" s="83" t="s">
        <v>302</v>
      </c>
      <c r="B57" s="84" t="s">
        <v>136</v>
      </c>
      <c r="C57" s="84" t="s">
        <v>99</v>
      </c>
      <c r="D57" s="83" t="s">
        <v>137</v>
      </c>
      <c r="E57" s="84" t="s">
        <v>116</v>
      </c>
      <c r="F57" s="85">
        <v>111.8</v>
      </c>
      <c r="G57" s="85">
        <v>326.64</v>
      </c>
      <c r="H57" s="85">
        <v>21.68</v>
      </c>
      <c r="I57" s="122">
        <f>(G57*H57%)+G57</f>
        <v>397.46</v>
      </c>
      <c r="J57" s="122">
        <f>(I57*F57)</f>
        <v>44436.03</v>
      </c>
      <c r="K57" s="80"/>
      <c r="L57" s="80"/>
      <c r="M57" s="80"/>
      <c r="N57" s="80"/>
    </row>
    <row r="58" spans="1:14" ht="23.25" customHeight="1">
      <c r="A58" s="83" t="s">
        <v>303</v>
      </c>
      <c r="B58" s="84" t="s">
        <v>127</v>
      </c>
      <c r="C58" s="84" t="s">
        <v>126</v>
      </c>
      <c r="D58" s="83" t="s">
        <v>128</v>
      </c>
      <c r="E58" s="84" t="s">
        <v>109</v>
      </c>
      <c r="F58" s="85">
        <v>115</v>
      </c>
      <c r="G58" s="85">
        <v>190.86</v>
      </c>
      <c r="H58" s="85">
        <v>21.68</v>
      </c>
      <c r="I58" s="122">
        <f t="shared" ref="I58:I67" si="10">(G58*H58%)+G58</f>
        <v>232.24</v>
      </c>
      <c r="J58" s="122">
        <f t="shared" ref="J58:J67" si="11">(I58*F58)</f>
        <v>26707.599999999999</v>
      </c>
      <c r="K58" s="80"/>
      <c r="L58" s="80"/>
      <c r="M58" s="80"/>
      <c r="N58" s="80"/>
    </row>
    <row r="59" spans="1:14" ht="15.75" customHeight="1">
      <c r="A59" s="83" t="s">
        <v>304</v>
      </c>
      <c r="B59" s="84" t="s">
        <v>114</v>
      </c>
      <c r="C59" s="84" t="s">
        <v>99</v>
      </c>
      <c r="D59" s="83" t="s">
        <v>115</v>
      </c>
      <c r="E59" s="84" t="s">
        <v>116</v>
      </c>
      <c r="F59" s="85">
        <v>354</v>
      </c>
      <c r="G59" s="85">
        <v>326</v>
      </c>
      <c r="H59" s="85">
        <v>21.68</v>
      </c>
      <c r="I59" s="122">
        <f t="shared" si="10"/>
        <v>396.68</v>
      </c>
      <c r="J59" s="122">
        <f t="shared" si="11"/>
        <v>140424.72</v>
      </c>
      <c r="K59" s="80"/>
      <c r="L59" s="80"/>
      <c r="M59" s="80"/>
      <c r="N59" s="80"/>
    </row>
    <row r="60" spans="1:14" ht="15.75" customHeight="1">
      <c r="A60" s="83" t="s">
        <v>305</v>
      </c>
      <c r="B60" s="84" t="s">
        <v>909</v>
      </c>
      <c r="C60" s="84" t="s">
        <v>126</v>
      </c>
      <c r="D60" s="83" t="s">
        <v>910</v>
      </c>
      <c r="E60" s="84" t="s">
        <v>106</v>
      </c>
      <c r="F60" s="85">
        <v>354</v>
      </c>
      <c r="G60" s="85">
        <v>39.58</v>
      </c>
      <c r="H60" s="85">
        <v>21.68</v>
      </c>
      <c r="I60" s="122">
        <f t="shared" si="10"/>
        <v>48.16</v>
      </c>
      <c r="J60" s="122">
        <f t="shared" si="11"/>
        <v>17048.64</v>
      </c>
      <c r="K60" s="80"/>
      <c r="L60" s="80"/>
      <c r="M60" s="80"/>
      <c r="N60" s="80"/>
    </row>
    <row r="61" spans="1:14" ht="15.75" customHeight="1">
      <c r="A61" s="83" t="s">
        <v>306</v>
      </c>
      <c r="B61" s="84" t="s">
        <v>110</v>
      </c>
      <c r="C61" s="84" t="s">
        <v>93</v>
      </c>
      <c r="D61" s="83" t="s">
        <v>111</v>
      </c>
      <c r="E61" s="84" t="s">
        <v>100</v>
      </c>
      <c r="F61" s="85">
        <v>9136</v>
      </c>
      <c r="G61" s="85">
        <v>25.02</v>
      </c>
      <c r="H61" s="85">
        <v>21.68</v>
      </c>
      <c r="I61" s="122">
        <f t="shared" si="10"/>
        <v>30.44</v>
      </c>
      <c r="J61" s="122">
        <f t="shared" si="11"/>
        <v>278099.84000000003</v>
      </c>
      <c r="K61" s="80"/>
      <c r="L61" s="80"/>
      <c r="M61" s="80"/>
      <c r="N61" s="80"/>
    </row>
    <row r="62" spans="1:14" ht="15.75" customHeight="1">
      <c r="A62" s="83" t="s">
        <v>307</v>
      </c>
      <c r="B62" s="84" t="s">
        <v>138</v>
      </c>
      <c r="C62" s="84" t="s">
        <v>99</v>
      </c>
      <c r="D62" s="83" t="s">
        <v>139</v>
      </c>
      <c r="E62" s="84" t="s">
        <v>100</v>
      </c>
      <c r="F62" s="85">
        <v>82</v>
      </c>
      <c r="G62" s="85">
        <v>14.89</v>
      </c>
      <c r="H62" s="85">
        <v>21.68</v>
      </c>
      <c r="I62" s="122">
        <f t="shared" si="10"/>
        <v>18.12</v>
      </c>
      <c r="J62" s="122">
        <f t="shared" si="11"/>
        <v>1485.84</v>
      </c>
      <c r="K62" s="80"/>
      <c r="L62" s="80"/>
      <c r="M62" s="80"/>
      <c r="N62" s="80"/>
    </row>
    <row r="63" spans="1:14" ht="15.75" customHeight="1">
      <c r="A63" s="83" t="s">
        <v>308</v>
      </c>
      <c r="B63" s="84" t="s">
        <v>97</v>
      </c>
      <c r="C63" s="84" t="s">
        <v>99</v>
      </c>
      <c r="D63" s="83" t="s">
        <v>98</v>
      </c>
      <c r="E63" s="84" t="s">
        <v>100</v>
      </c>
      <c r="F63" s="85">
        <v>28290</v>
      </c>
      <c r="G63" s="85">
        <v>13.62</v>
      </c>
      <c r="H63" s="85">
        <v>21.68</v>
      </c>
      <c r="I63" s="122">
        <f t="shared" si="10"/>
        <v>16.57</v>
      </c>
      <c r="J63" s="122">
        <f t="shared" si="11"/>
        <v>468765.3</v>
      </c>
      <c r="K63" s="80"/>
      <c r="L63" s="80"/>
      <c r="M63" s="80"/>
      <c r="N63" s="80"/>
    </row>
    <row r="64" spans="1:14" ht="21" customHeight="1">
      <c r="A64" s="83" t="s">
        <v>309</v>
      </c>
      <c r="B64" s="84" t="s">
        <v>125</v>
      </c>
      <c r="C64" s="84" t="s">
        <v>126</v>
      </c>
      <c r="D64" s="83" t="s">
        <v>911</v>
      </c>
      <c r="E64" s="84" t="s">
        <v>106</v>
      </c>
      <c r="F64" s="85">
        <v>670.8</v>
      </c>
      <c r="G64" s="85">
        <v>135.75</v>
      </c>
      <c r="H64" s="85">
        <v>21.68</v>
      </c>
      <c r="I64" s="122">
        <f t="shared" si="10"/>
        <v>165.18</v>
      </c>
      <c r="J64" s="122">
        <f t="shared" si="11"/>
        <v>110802.74</v>
      </c>
      <c r="K64" s="80"/>
      <c r="L64" s="80"/>
      <c r="M64" s="80"/>
      <c r="N64" s="80"/>
    </row>
    <row r="65" spans="1:14" ht="15.75" customHeight="1">
      <c r="A65" s="83" t="s">
        <v>310</v>
      </c>
      <c r="B65" s="84" t="s">
        <v>107</v>
      </c>
      <c r="C65" s="84" t="s">
        <v>93</v>
      </c>
      <c r="D65" s="156" t="s">
        <v>1012</v>
      </c>
      <c r="E65" s="84" t="s">
        <v>109</v>
      </c>
      <c r="F65" s="85">
        <v>2494</v>
      </c>
      <c r="G65" s="85">
        <v>54.93</v>
      </c>
      <c r="H65" s="85">
        <v>21.68</v>
      </c>
      <c r="I65" s="122">
        <f t="shared" si="10"/>
        <v>66.84</v>
      </c>
      <c r="J65" s="122">
        <f t="shared" si="11"/>
        <v>166698.96</v>
      </c>
      <c r="K65" s="80"/>
      <c r="L65" s="80"/>
      <c r="M65" s="80"/>
      <c r="N65" s="80"/>
    </row>
    <row r="66" spans="1:14" ht="15.75" customHeight="1">
      <c r="A66" s="83" t="s">
        <v>311</v>
      </c>
      <c r="B66" s="84" t="s">
        <v>159</v>
      </c>
      <c r="C66" s="84" t="s">
        <v>99</v>
      </c>
      <c r="D66" s="83" t="s">
        <v>160</v>
      </c>
      <c r="E66" s="84" t="s">
        <v>161</v>
      </c>
      <c r="F66" s="85">
        <v>720</v>
      </c>
      <c r="G66" s="85">
        <v>17.71</v>
      </c>
      <c r="H66" s="85">
        <v>21.68</v>
      </c>
      <c r="I66" s="122">
        <f t="shared" si="10"/>
        <v>21.55</v>
      </c>
      <c r="J66" s="122">
        <f t="shared" si="11"/>
        <v>15516</v>
      </c>
      <c r="K66" s="80"/>
      <c r="L66" s="80"/>
      <c r="M66" s="80"/>
      <c r="N66" s="80"/>
    </row>
    <row r="67" spans="1:14" ht="15.75" customHeight="1">
      <c r="A67" s="83" t="s">
        <v>312</v>
      </c>
      <c r="B67" s="84" t="s">
        <v>156</v>
      </c>
      <c r="C67" s="84" t="s">
        <v>93</v>
      </c>
      <c r="D67" s="83" t="s">
        <v>157</v>
      </c>
      <c r="E67" s="84" t="s">
        <v>158</v>
      </c>
      <c r="F67" s="85">
        <v>3</v>
      </c>
      <c r="G67" s="85">
        <v>3435.85</v>
      </c>
      <c r="H67" s="85">
        <v>21.68</v>
      </c>
      <c r="I67" s="122">
        <f t="shared" si="10"/>
        <v>4180.74</v>
      </c>
      <c r="J67" s="122">
        <f t="shared" si="11"/>
        <v>12542.22</v>
      </c>
      <c r="K67" s="80"/>
      <c r="L67" s="80"/>
      <c r="M67" s="80"/>
      <c r="N67" s="80"/>
    </row>
    <row r="68" spans="1:14" ht="19.5" customHeight="1">
      <c r="A68" s="81" t="s">
        <v>313</v>
      </c>
      <c r="B68" s="197" t="s">
        <v>314</v>
      </c>
      <c r="C68" s="198"/>
      <c r="D68" s="198"/>
      <c r="E68" s="198"/>
      <c r="F68" s="198"/>
      <c r="G68" s="198"/>
      <c r="H68" s="198"/>
      <c r="I68" s="198"/>
      <c r="J68" s="82">
        <f>SUM(J69+J82+J90+J97+J103+J107)</f>
        <v>10769193.16</v>
      </c>
      <c r="K68" s="80"/>
      <c r="L68" s="80"/>
      <c r="M68" s="80"/>
      <c r="N68" s="80"/>
    </row>
    <row r="69" spans="1:14" ht="19.5" customHeight="1">
      <c r="A69" s="81" t="s">
        <v>315</v>
      </c>
      <c r="B69" s="197" t="s">
        <v>271</v>
      </c>
      <c r="C69" s="198"/>
      <c r="D69" s="198"/>
      <c r="E69" s="198"/>
      <c r="F69" s="198"/>
      <c r="G69" s="198"/>
      <c r="H69" s="198"/>
      <c r="I69" s="198"/>
      <c r="J69" s="82">
        <f>SUM(J70:J81)</f>
        <v>1552237.42</v>
      </c>
      <c r="K69" s="80"/>
      <c r="L69" s="80"/>
      <c r="M69" s="80"/>
      <c r="N69" s="80"/>
    </row>
    <row r="70" spans="1:14" ht="15.75" customHeight="1">
      <c r="A70" s="83" t="s">
        <v>316</v>
      </c>
      <c r="B70" s="84" t="s">
        <v>134</v>
      </c>
      <c r="C70" s="84" t="s">
        <v>99</v>
      </c>
      <c r="D70" s="83" t="s">
        <v>135</v>
      </c>
      <c r="E70" s="84" t="s">
        <v>116</v>
      </c>
      <c r="F70" s="85">
        <v>11192.78</v>
      </c>
      <c r="G70" s="85">
        <v>5.16</v>
      </c>
      <c r="H70" s="85">
        <v>21.68</v>
      </c>
      <c r="I70" s="85">
        <f>(G70*H70%)+G70</f>
        <v>6.28</v>
      </c>
      <c r="J70" s="85">
        <f>(I70*F70)</f>
        <v>70290.66</v>
      </c>
      <c r="K70" s="80"/>
      <c r="L70" s="80"/>
      <c r="M70" s="80"/>
      <c r="N70" s="80"/>
    </row>
    <row r="71" spans="1:14" ht="15.75" customHeight="1">
      <c r="A71" s="83" t="s">
        <v>317</v>
      </c>
      <c r="B71" s="84" t="s">
        <v>131</v>
      </c>
      <c r="C71" s="84" t="s">
        <v>99</v>
      </c>
      <c r="D71" s="83" t="s">
        <v>318</v>
      </c>
      <c r="E71" s="84" t="s">
        <v>133</v>
      </c>
      <c r="F71" s="85">
        <v>293922.40000000002</v>
      </c>
      <c r="G71" s="85">
        <v>0.65</v>
      </c>
      <c r="H71" s="85">
        <v>21.68</v>
      </c>
      <c r="I71" s="122">
        <f t="shared" ref="I71:I81" si="12">(G71*H71%)+G71</f>
        <v>0.79</v>
      </c>
      <c r="J71" s="122">
        <f t="shared" ref="J71:J81" si="13">(I71*F71)</f>
        <v>232198.7</v>
      </c>
      <c r="K71" s="80"/>
      <c r="L71" s="80"/>
      <c r="M71" s="80"/>
      <c r="N71" s="80"/>
    </row>
    <row r="72" spans="1:14" ht="15.75" customHeight="1">
      <c r="A72" s="83" t="s">
        <v>319</v>
      </c>
      <c r="B72" s="84" t="s">
        <v>122</v>
      </c>
      <c r="C72" s="84" t="s">
        <v>104</v>
      </c>
      <c r="D72" s="83" t="s">
        <v>123</v>
      </c>
      <c r="E72" s="84" t="s">
        <v>124</v>
      </c>
      <c r="F72" s="85">
        <v>1926.43</v>
      </c>
      <c r="G72" s="85">
        <v>127.94</v>
      </c>
      <c r="H72" s="85">
        <v>21.68</v>
      </c>
      <c r="I72" s="122">
        <f t="shared" si="12"/>
        <v>155.68</v>
      </c>
      <c r="J72" s="122">
        <f t="shared" si="13"/>
        <v>299906.62</v>
      </c>
      <c r="K72" s="80"/>
      <c r="L72" s="80"/>
      <c r="M72" s="80"/>
      <c r="N72" s="80"/>
    </row>
    <row r="73" spans="1:14" ht="15.75" customHeight="1">
      <c r="A73" s="83" t="s">
        <v>320</v>
      </c>
      <c r="B73" s="84" t="s">
        <v>145</v>
      </c>
      <c r="C73" s="84" t="s">
        <v>142</v>
      </c>
      <c r="D73" s="83" t="s">
        <v>905</v>
      </c>
      <c r="E73" s="84" t="s">
        <v>106</v>
      </c>
      <c r="F73" s="85">
        <v>2355.37</v>
      </c>
      <c r="G73" s="85">
        <v>10.4</v>
      </c>
      <c r="H73" s="85">
        <v>14.01</v>
      </c>
      <c r="I73" s="122">
        <f t="shared" si="12"/>
        <v>11.86</v>
      </c>
      <c r="J73" s="122">
        <f t="shared" si="13"/>
        <v>27934.69</v>
      </c>
      <c r="K73" s="80"/>
      <c r="L73" s="80"/>
      <c r="M73" s="80"/>
      <c r="N73" s="80"/>
    </row>
    <row r="74" spans="1:14" ht="22.5" customHeight="1">
      <c r="A74" s="83" t="s">
        <v>321</v>
      </c>
      <c r="B74" s="84" t="s">
        <v>140</v>
      </c>
      <c r="C74" s="84" t="s">
        <v>142</v>
      </c>
      <c r="D74" s="83" t="s">
        <v>279</v>
      </c>
      <c r="E74" s="84" t="s">
        <v>113</v>
      </c>
      <c r="F74" s="85">
        <v>3061.98</v>
      </c>
      <c r="G74" s="85">
        <v>12.23</v>
      </c>
      <c r="H74" s="85">
        <v>21.68</v>
      </c>
      <c r="I74" s="122">
        <f t="shared" si="12"/>
        <v>14.88</v>
      </c>
      <c r="J74" s="122">
        <f t="shared" si="13"/>
        <v>45562.26</v>
      </c>
      <c r="K74" s="80"/>
      <c r="L74" s="80"/>
      <c r="M74" s="80"/>
      <c r="N74" s="80"/>
    </row>
    <row r="75" spans="1:14" ht="15.75" customHeight="1">
      <c r="A75" s="83" t="s">
        <v>322</v>
      </c>
      <c r="B75" s="84" t="s">
        <v>151</v>
      </c>
      <c r="C75" s="84" t="s">
        <v>99</v>
      </c>
      <c r="D75" s="83" t="s">
        <v>152</v>
      </c>
      <c r="E75" s="84" t="s">
        <v>116</v>
      </c>
      <c r="F75" s="85">
        <v>2355.37</v>
      </c>
      <c r="G75" s="85">
        <v>6.63</v>
      </c>
      <c r="H75" s="85">
        <v>21.68</v>
      </c>
      <c r="I75" s="122">
        <f t="shared" si="12"/>
        <v>8.07</v>
      </c>
      <c r="J75" s="122">
        <f t="shared" si="13"/>
        <v>19007.84</v>
      </c>
      <c r="K75" s="80"/>
      <c r="L75" s="80"/>
      <c r="M75" s="80"/>
      <c r="N75" s="80"/>
    </row>
    <row r="76" spans="1:14" ht="22.5" customHeight="1">
      <c r="A76" s="83" t="s">
        <v>323</v>
      </c>
      <c r="B76" s="84" t="s">
        <v>112</v>
      </c>
      <c r="C76" s="84" t="s">
        <v>93</v>
      </c>
      <c r="D76" s="83" t="s">
        <v>912</v>
      </c>
      <c r="E76" s="84" t="s">
        <v>113</v>
      </c>
      <c r="F76" s="85">
        <v>2910.13</v>
      </c>
      <c r="G76" s="85">
        <v>72.45</v>
      </c>
      <c r="H76" s="85">
        <v>14.01</v>
      </c>
      <c r="I76" s="122">
        <f t="shared" si="12"/>
        <v>82.6</v>
      </c>
      <c r="J76" s="122">
        <f t="shared" si="13"/>
        <v>240376.74</v>
      </c>
      <c r="K76" s="80"/>
      <c r="L76" s="80"/>
      <c r="M76" s="80"/>
      <c r="N76" s="80"/>
    </row>
    <row r="77" spans="1:14" ht="24.75" customHeight="1">
      <c r="A77" s="83" t="s">
        <v>324</v>
      </c>
      <c r="B77" s="84" t="s">
        <v>143</v>
      </c>
      <c r="C77" s="84" t="s">
        <v>99</v>
      </c>
      <c r="D77" s="83" t="s">
        <v>144</v>
      </c>
      <c r="E77" s="84" t="s">
        <v>116</v>
      </c>
      <c r="F77" s="85">
        <v>237.22</v>
      </c>
      <c r="G77" s="85">
        <v>152.12</v>
      </c>
      <c r="H77" s="85">
        <v>21.68</v>
      </c>
      <c r="I77" s="122">
        <f t="shared" si="12"/>
        <v>185.1</v>
      </c>
      <c r="J77" s="122">
        <f t="shared" si="13"/>
        <v>43909.42</v>
      </c>
      <c r="K77" s="80"/>
      <c r="L77" s="80"/>
      <c r="M77" s="80"/>
      <c r="N77" s="80"/>
    </row>
    <row r="78" spans="1:14" ht="15.75" customHeight="1">
      <c r="A78" s="83" t="s">
        <v>325</v>
      </c>
      <c r="B78" s="84" t="s">
        <v>226</v>
      </c>
      <c r="C78" s="84" t="s">
        <v>99</v>
      </c>
      <c r="D78" s="83" t="s">
        <v>227</v>
      </c>
      <c r="E78" s="84" t="s">
        <v>228</v>
      </c>
      <c r="F78" s="85">
        <v>1581.49</v>
      </c>
      <c r="G78" s="85">
        <v>0.36</v>
      </c>
      <c r="H78" s="85">
        <v>21.68</v>
      </c>
      <c r="I78" s="122">
        <f t="shared" si="12"/>
        <v>0.44</v>
      </c>
      <c r="J78" s="122">
        <f t="shared" si="13"/>
        <v>695.86</v>
      </c>
      <c r="K78" s="80"/>
      <c r="L78" s="80"/>
      <c r="M78" s="80"/>
      <c r="N78" s="80"/>
    </row>
    <row r="79" spans="1:14" ht="31.5" customHeight="1">
      <c r="A79" s="83" t="s">
        <v>326</v>
      </c>
      <c r="B79" s="84" t="s">
        <v>164</v>
      </c>
      <c r="C79" s="84" t="s">
        <v>126</v>
      </c>
      <c r="D79" s="83" t="s">
        <v>165</v>
      </c>
      <c r="E79" s="84" t="s">
        <v>106</v>
      </c>
      <c r="F79" s="85">
        <v>79.069999999999993</v>
      </c>
      <c r="G79" s="85">
        <v>176.93</v>
      </c>
      <c r="H79" s="85">
        <v>21.68</v>
      </c>
      <c r="I79" s="122">
        <f t="shared" si="12"/>
        <v>215.29</v>
      </c>
      <c r="J79" s="122">
        <f t="shared" si="13"/>
        <v>17022.98</v>
      </c>
      <c r="K79" s="80"/>
      <c r="L79" s="80"/>
      <c r="M79" s="80"/>
      <c r="N79" s="80"/>
    </row>
    <row r="80" spans="1:14" ht="15.75" customHeight="1">
      <c r="A80" s="83" t="s">
        <v>327</v>
      </c>
      <c r="B80" s="84" t="s">
        <v>181</v>
      </c>
      <c r="C80" s="84" t="s">
        <v>142</v>
      </c>
      <c r="D80" s="83" t="s">
        <v>906</v>
      </c>
      <c r="E80" s="84" t="s">
        <v>183</v>
      </c>
      <c r="F80" s="85">
        <v>1.19</v>
      </c>
      <c r="G80" s="85">
        <v>2963.27</v>
      </c>
      <c r="H80" s="85">
        <v>14.01</v>
      </c>
      <c r="I80" s="122">
        <f t="shared" si="12"/>
        <v>3378.42</v>
      </c>
      <c r="J80" s="122">
        <f t="shared" si="13"/>
        <v>4020.32</v>
      </c>
      <c r="K80" s="80"/>
      <c r="L80" s="80"/>
      <c r="M80" s="80"/>
      <c r="N80" s="80"/>
    </row>
    <row r="81" spans="1:14" ht="27.75" customHeight="1">
      <c r="A81" s="83" t="s">
        <v>328</v>
      </c>
      <c r="B81" s="84" t="s">
        <v>102</v>
      </c>
      <c r="C81" s="84" t="s">
        <v>104</v>
      </c>
      <c r="D81" s="83" t="s">
        <v>907</v>
      </c>
      <c r="E81" s="84" t="s">
        <v>106</v>
      </c>
      <c r="F81" s="85">
        <v>8954.2199999999993</v>
      </c>
      <c r="G81" s="85">
        <v>54</v>
      </c>
      <c r="H81" s="85">
        <v>14.01</v>
      </c>
      <c r="I81" s="122">
        <f t="shared" si="12"/>
        <v>61.57</v>
      </c>
      <c r="J81" s="122">
        <f t="shared" si="13"/>
        <v>551311.32999999996</v>
      </c>
      <c r="K81" s="80"/>
      <c r="L81" s="80"/>
      <c r="M81" s="80"/>
      <c r="N81" s="80"/>
    </row>
    <row r="82" spans="1:14" ht="19.5" customHeight="1">
      <c r="A82" s="81" t="s">
        <v>329</v>
      </c>
      <c r="B82" s="197" t="s">
        <v>286</v>
      </c>
      <c r="C82" s="198"/>
      <c r="D82" s="198"/>
      <c r="E82" s="198"/>
      <c r="F82" s="198"/>
      <c r="G82" s="198"/>
      <c r="H82" s="198"/>
      <c r="I82" s="198"/>
      <c r="J82" s="82">
        <f>SUM(J83:J89)</f>
        <v>68219.789999999994</v>
      </c>
      <c r="K82" s="80"/>
      <c r="L82" s="80"/>
      <c r="M82" s="80"/>
      <c r="N82" s="80"/>
    </row>
    <row r="83" spans="1:14" ht="38.25" customHeight="1">
      <c r="A83" s="83" t="s">
        <v>330</v>
      </c>
      <c r="B83" s="84" t="s">
        <v>171</v>
      </c>
      <c r="C83" s="84" t="s">
        <v>93</v>
      </c>
      <c r="D83" s="83" t="s">
        <v>172</v>
      </c>
      <c r="E83" s="84" t="s">
        <v>121</v>
      </c>
      <c r="F83" s="85">
        <v>15</v>
      </c>
      <c r="G83" s="85">
        <v>630.28</v>
      </c>
      <c r="H83" s="85">
        <v>21.68</v>
      </c>
      <c r="I83" s="85">
        <f>(G83*H83%)+G83</f>
        <v>766.92</v>
      </c>
      <c r="J83" s="85">
        <f>(I83*F83)</f>
        <v>11503.8</v>
      </c>
      <c r="K83" s="80"/>
      <c r="L83" s="80"/>
      <c r="M83" s="80"/>
      <c r="N83" s="80"/>
    </row>
    <row r="84" spans="1:14" ht="15.75" customHeight="1">
      <c r="A84" s="83" t="s">
        <v>331</v>
      </c>
      <c r="B84" s="84" t="s">
        <v>184</v>
      </c>
      <c r="C84" s="84" t="s">
        <v>104</v>
      </c>
      <c r="D84" s="83" t="s">
        <v>185</v>
      </c>
      <c r="E84" s="84" t="s">
        <v>95</v>
      </c>
      <c r="F84" s="85">
        <v>366.9</v>
      </c>
      <c r="G84" s="85">
        <v>21.13</v>
      </c>
      <c r="H84" s="85">
        <v>21.68</v>
      </c>
      <c r="I84" s="122">
        <f t="shared" ref="I84:I89" si="14">(G84*H84%)+G84</f>
        <v>25.71</v>
      </c>
      <c r="J84" s="122">
        <f t="shared" ref="J84:J89" si="15">(I84*F84)</f>
        <v>9433</v>
      </c>
      <c r="K84" s="80"/>
      <c r="L84" s="80"/>
      <c r="M84" s="80"/>
      <c r="N84" s="80"/>
    </row>
    <row r="85" spans="1:14" ht="43.5" customHeight="1">
      <c r="A85" s="83" t="s">
        <v>332</v>
      </c>
      <c r="B85" s="84" t="s">
        <v>224</v>
      </c>
      <c r="C85" s="84" t="s">
        <v>126</v>
      </c>
      <c r="D85" s="83" t="s">
        <v>225</v>
      </c>
      <c r="E85" s="84" t="s">
        <v>155</v>
      </c>
      <c r="F85" s="85">
        <v>94.69</v>
      </c>
      <c r="G85" s="85">
        <v>5.3</v>
      </c>
      <c r="H85" s="85">
        <v>21.68</v>
      </c>
      <c r="I85" s="122">
        <f t="shared" si="14"/>
        <v>6.45</v>
      </c>
      <c r="J85" s="122">
        <f t="shared" si="15"/>
        <v>610.75</v>
      </c>
      <c r="K85" s="80"/>
      <c r="L85" s="80"/>
      <c r="M85" s="80"/>
      <c r="N85" s="80"/>
    </row>
    <row r="86" spans="1:14" ht="20.25" customHeight="1">
      <c r="A86" s="83" t="s">
        <v>333</v>
      </c>
      <c r="B86" s="84" t="s">
        <v>195</v>
      </c>
      <c r="C86" s="84" t="s">
        <v>126</v>
      </c>
      <c r="D86" s="83" t="s">
        <v>196</v>
      </c>
      <c r="E86" s="84" t="s">
        <v>155</v>
      </c>
      <c r="F86" s="85">
        <v>94.69</v>
      </c>
      <c r="G86" s="85">
        <v>65.260000000000005</v>
      </c>
      <c r="H86" s="85">
        <v>21.68</v>
      </c>
      <c r="I86" s="122">
        <f t="shared" si="14"/>
        <v>79.41</v>
      </c>
      <c r="J86" s="122">
        <f t="shared" si="15"/>
        <v>7519.33</v>
      </c>
      <c r="K86" s="80"/>
      <c r="L86" s="80"/>
      <c r="M86" s="80"/>
      <c r="N86" s="80"/>
    </row>
    <row r="87" spans="1:14" ht="42" customHeight="1">
      <c r="A87" s="83" t="s">
        <v>334</v>
      </c>
      <c r="B87" s="84" t="s">
        <v>215</v>
      </c>
      <c r="C87" s="84" t="s">
        <v>126</v>
      </c>
      <c r="D87" s="83" t="s">
        <v>216</v>
      </c>
      <c r="E87" s="84" t="s">
        <v>155</v>
      </c>
      <c r="F87" s="85">
        <v>98.5</v>
      </c>
      <c r="G87" s="85">
        <v>10.62</v>
      </c>
      <c r="H87" s="85">
        <v>21.68</v>
      </c>
      <c r="I87" s="122">
        <f t="shared" si="14"/>
        <v>12.92</v>
      </c>
      <c r="J87" s="122">
        <f t="shared" si="15"/>
        <v>1272.6199999999999</v>
      </c>
      <c r="K87" s="80"/>
      <c r="L87" s="80"/>
      <c r="M87" s="80"/>
      <c r="N87" s="80"/>
    </row>
    <row r="88" spans="1:14" ht="20.25" customHeight="1">
      <c r="A88" s="83" t="s">
        <v>335</v>
      </c>
      <c r="B88" s="84" t="s">
        <v>162</v>
      </c>
      <c r="C88" s="84" t="s">
        <v>126</v>
      </c>
      <c r="D88" s="83" t="s">
        <v>163</v>
      </c>
      <c r="E88" s="84" t="s">
        <v>155</v>
      </c>
      <c r="F88" s="85">
        <v>98.5</v>
      </c>
      <c r="G88" s="85">
        <v>297.62</v>
      </c>
      <c r="H88" s="85">
        <v>21.68</v>
      </c>
      <c r="I88" s="122">
        <f t="shared" si="14"/>
        <v>362.14</v>
      </c>
      <c r="J88" s="122">
        <f t="shared" si="15"/>
        <v>35670.79</v>
      </c>
      <c r="K88" s="80"/>
      <c r="L88" s="80"/>
      <c r="M88" s="80"/>
      <c r="N88" s="80"/>
    </row>
    <row r="89" spans="1:14" ht="15.75" customHeight="1">
      <c r="A89" s="83" t="s">
        <v>336</v>
      </c>
      <c r="B89" s="84" t="s">
        <v>208</v>
      </c>
      <c r="C89" s="84" t="s">
        <v>99</v>
      </c>
      <c r="D89" s="83" t="s">
        <v>913</v>
      </c>
      <c r="E89" s="84" t="s">
        <v>95</v>
      </c>
      <c r="F89" s="85">
        <v>10</v>
      </c>
      <c r="G89" s="85">
        <v>181.58</v>
      </c>
      <c r="H89" s="85">
        <v>21.68</v>
      </c>
      <c r="I89" s="122">
        <f t="shared" si="14"/>
        <v>220.95</v>
      </c>
      <c r="J89" s="122">
        <f t="shared" si="15"/>
        <v>2209.5</v>
      </c>
      <c r="K89" s="80"/>
      <c r="L89" s="80"/>
      <c r="M89" s="80"/>
      <c r="N89" s="80"/>
    </row>
    <row r="90" spans="1:14" ht="19.5" customHeight="1">
      <c r="A90" s="81" t="s">
        <v>337</v>
      </c>
      <c r="B90" s="197" t="s">
        <v>338</v>
      </c>
      <c r="C90" s="198"/>
      <c r="D90" s="198"/>
      <c r="E90" s="198"/>
      <c r="F90" s="198"/>
      <c r="G90" s="198"/>
      <c r="H90" s="198"/>
      <c r="I90" s="198"/>
      <c r="J90" s="82">
        <f>SUM(J91:J96)</f>
        <v>37465.160000000003</v>
      </c>
      <c r="K90" s="80"/>
      <c r="L90" s="80"/>
      <c r="M90" s="80"/>
      <c r="N90" s="80"/>
    </row>
    <row r="91" spans="1:14" ht="15.75" customHeight="1">
      <c r="A91" s="83" t="s">
        <v>339</v>
      </c>
      <c r="B91" s="84" t="s">
        <v>168</v>
      </c>
      <c r="C91" s="84" t="s">
        <v>99</v>
      </c>
      <c r="D91" s="83" t="s">
        <v>169</v>
      </c>
      <c r="E91" s="84" t="s">
        <v>170</v>
      </c>
      <c r="F91" s="85">
        <v>8</v>
      </c>
      <c r="G91" s="85">
        <v>1554.97</v>
      </c>
      <c r="H91" s="85">
        <v>21.68</v>
      </c>
      <c r="I91" s="85">
        <f>(G91*H91%)+G91</f>
        <v>1892.09</v>
      </c>
      <c r="J91" s="85">
        <f>I91*F91</f>
        <v>15136.72</v>
      </c>
      <c r="K91" s="80"/>
      <c r="L91" s="80"/>
      <c r="M91" s="80"/>
      <c r="N91" s="80"/>
    </row>
    <row r="92" spans="1:14" ht="24" customHeight="1">
      <c r="A92" s="83" t="s">
        <v>340</v>
      </c>
      <c r="B92" s="84" t="s">
        <v>179</v>
      </c>
      <c r="C92" s="84" t="s">
        <v>104</v>
      </c>
      <c r="D92" s="83" t="s">
        <v>180</v>
      </c>
      <c r="E92" s="84" t="s">
        <v>95</v>
      </c>
      <c r="F92" s="85">
        <v>98.72</v>
      </c>
      <c r="G92" s="85">
        <v>86.59</v>
      </c>
      <c r="H92" s="85">
        <v>21.68</v>
      </c>
      <c r="I92" s="122">
        <f t="shared" ref="I92:I96" si="16">(G92*H92%)+G92</f>
        <v>105.36</v>
      </c>
      <c r="J92" s="122">
        <f t="shared" ref="J92:J96" si="17">I92*F92</f>
        <v>10401.14</v>
      </c>
      <c r="K92" s="80"/>
      <c r="L92" s="80"/>
      <c r="M92" s="80"/>
      <c r="N92" s="80"/>
    </row>
    <row r="93" spans="1:14" ht="37.5" customHeight="1">
      <c r="A93" s="83" t="s">
        <v>341</v>
      </c>
      <c r="B93" s="84" t="s">
        <v>914</v>
      </c>
      <c r="C93" s="84" t="s">
        <v>126</v>
      </c>
      <c r="D93" s="83" t="s">
        <v>915</v>
      </c>
      <c r="E93" s="84" t="s">
        <v>155</v>
      </c>
      <c r="F93" s="85">
        <v>2.2000000000000002</v>
      </c>
      <c r="G93" s="85">
        <v>3.48</v>
      </c>
      <c r="H93" s="85">
        <v>21.68</v>
      </c>
      <c r="I93" s="122">
        <f t="shared" si="16"/>
        <v>4.2300000000000004</v>
      </c>
      <c r="J93" s="122">
        <f t="shared" si="17"/>
        <v>9.31</v>
      </c>
      <c r="K93" s="80"/>
      <c r="L93" s="80"/>
      <c r="M93" s="80"/>
      <c r="N93" s="80"/>
    </row>
    <row r="94" spans="1:14" ht="15.75" customHeight="1">
      <c r="A94" s="83" t="s">
        <v>342</v>
      </c>
      <c r="B94" s="84" t="s">
        <v>229</v>
      </c>
      <c r="C94" s="84" t="s">
        <v>104</v>
      </c>
      <c r="D94" s="83" t="s">
        <v>916</v>
      </c>
      <c r="E94" s="84" t="s">
        <v>155</v>
      </c>
      <c r="F94" s="85">
        <v>2.2000000000000002</v>
      </c>
      <c r="G94" s="85">
        <v>18.63</v>
      </c>
      <c r="H94" s="85">
        <v>21.68</v>
      </c>
      <c r="I94" s="122">
        <f t="shared" si="16"/>
        <v>22.67</v>
      </c>
      <c r="J94" s="122">
        <f t="shared" si="17"/>
        <v>49.87</v>
      </c>
      <c r="K94" s="80"/>
      <c r="L94" s="80"/>
      <c r="M94" s="80"/>
      <c r="N94" s="80"/>
    </row>
    <row r="95" spans="1:14" ht="41.25" customHeight="1">
      <c r="A95" s="83" t="s">
        <v>343</v>
      </c>
      <c r="B95" s="84" t="s">
        <v>917</v>
      </c>
      <c r="C95" s="84" t="s">
        <v>126</v>
      </c>
      <c r="D95" s="83" t="s">
        <v>918</v>
      </c>
      <c r="E95" s="84" t="s">
        <v>155</v>
      </c>
      <c r="F95" s="85">
        <v>98.72</v>
      </c>
      <c r="G95" s="85">
        <v>4.76</v>
      </c>
      <c r="H95" s="85">
        <v>21.68</v>
      </c>
      <c r="I95" s="122">
        <f t="shared" si="16"/>
        <v>5.79</v>
      </c>
      <c r="J95" s="122">
        <f t="shared" si="17"/>
        <v>571.59</v>
      </c>
      <c r="K95" s="80"/>
      <c r="L95" s="80"/>
      <c r="M95" s="80"/>
      <c r="N95" s="80"/>
    </row>
    <row r="96" spans="1:14" ht="15.75" customHeight="1">
      <c r="A96" s="83" t="s">
        <v>344</v>
      </c>
      <c r="B96" s="84" t="s">
        <v>186</v>
      </c>
      <c r="C96" s="84" t="s">
        <v>104</v>
      </c>
      <c r="D96" s="83" t="s">
        <v>919</v>
      </c>
      <c r="E96" s="84" t="s">
        <v>155</v>
      </c>
      <c r="F96" s="85">
        <v>98.72</v>
      </c>
      <c r="G96" s="85">
        <v>94.04</v>
      </c>
      <c r="H96" s="85">
        <v>21.68</v>
      </c>
      <c r="I96" s="122">
        <f t="shared" si="16"/>
        <v>114.43</v>
      </c>
      <c r="J96" s="122">
        <f t="shared" si="17"/>
        <v>11296.53</v>
      </c>
      <c r="K96" s="80"/>
      <c r="L96" s="80"/>
      <c r="M96" s="80"/>
      <c r="N96" s="80"/>
    </row>
    <row r="97" spans="1:14" ht="19.5" customHeight="1">
      <c r="A97" s="81" t="s">
        <v>345</v>
      </c>
      <c r="B97" s="197" t="s">
        <v>289</v>
      </c>
      <c r="C97" s="198"/>
      <c r="D97" s="198"/>
      <c r="E97" s="198"/>
      <c r="F97" s="198"/>
      <c r="G97" s="198"/>
      <c r="H97" s="198"/>
      <c r="I97" s="198"/>
      <c r="J97" s="82">
        <f>SUM(J98:J102)</f>
        <v>28801.33</v>
      </c>
      <c r="K97" s="80"/>
      <c r="L97" s="80"/>
      <c r="M97" s="80"/>
      <c r="N97" s="80"/>
    </row>
    <row r="98" spans="1:14" ht="15.75" customHeight="1">
      <c r="A98" s="83" t="s">
        <v>346</v>
      </c>
      <c r="B98" s="84" t="s">
        <v>191</v>
      </c>
      <c r="C98" s="84" t="s">
        <v>99</v>
      </c>
      <c r="D98" s="83" t="s">
        <v>192</v>
      </c>
      <c r="E98" s="84" t="s">
        <v>116</v>
      </c>
      <c r="F98" s="85">
        <v>15.03</v>
      </c>
      <c r="G98" s="85">
        <v>219.58</v>
      </c>
      <c r="H98" s="85">
        <v>21.68</v>
      </c>
      <c r="I98" s="85">
        <f>(G98*H98%)+G98</f>
        <v>267.18</v>
      </c>
      <c r="J98" s="85">
        <f>(I98*F98)</f>
        <v>4015.72</v>
      </c>
      <c r="K98" s="80"/>
      <c r="L98" s="80"/>
      <c r="M98" s="80"/>
      <c r="N98" s="80"/>
    </row>
    <row r="99" spans="1:14" ht="15.75" customHeight="1">
      <c r="A99" s="83" t="s">
        <v>347</v>
      </c>
      <c r="B99" s="84" t="s">
        <v>193</v>
      </c>
      <c r="C99" s="84" t="s">
        <v>142</v>
      </c>
      <c r="D99" s="83" t="s">
        <v>194</v>
      </c>
      <c r="E99" s="84" t="s">
        <v>109</v>
      </c>
      <c r="F99" s="85">
        <v>1581.49</v>
      </c>
      <c r="G99" s="85">
        <v>2.73</v>
      </c>
      <c r="H99" s="85">
        <v>21.68</v>
      </c>
      <c r="I99" s="122">
        <f t="shared" ref="I99:I102" si="18">(G99*H99%)+G99</f>
        <v>3.32</v>
      </c>
      <c r="J99" s="122">
        <f t="shared" ref="J99:J102" si="19">(I99*F99)</f>
        <v>5250.55</v>
      </c>
      <c r="K99" s="80"/>
      <c r="L99" s="80"/>
      <c r="M99" s="80"/>
      <c r="N99" s="80"/>
    </row>
    <row r="100" spans="1:14" ht="36.75" customHeight="1">
      <c r="A100" s="83" t="s">
        <v>348</v>
      </c>
      <c r="B100" s="84" t="s">
        <v>147</v>
      </c>
      <c r="C100" s="84" t="s">
        <v>126</v>
      </c>
      <c r="D100" s="83" t="s">
        <v>148</v>
      </c>
      <c r="E100" s="84" t="s">
        <v>106</v>
      </c>
      <c r="F100" s="85">
        <v>41.82</v>
      </c>
      <c r="G100" s="85">
        <v>238.02</v>
      </c>
      <c r="H100" s="85">
        <v>21.68</v>
      </c>
      <c r="I100" s="122">
        <f t="shared" si="18"/>
        <v>289.62</v>
      </c>
      <c r="J100" s="122">
        <f t="shared" si="19"/>
        <v>12111.91</v>
      </c>
      <c r="K100" s="80"/>
      <c r="L100" s="80"/>
      <c r="M100" s="80"/>
      <c r="N100" s="80"/>
    </row>
    <row r="101" spans="1:14" ht="22.5" customHeight="1">
      <c r="A101" s="83" t="s">
        <v>349</v>
      </c>
      <c r="B101" s="84" t="s">
        <v>190</v>
      </c>
      <c r="C101" s="84" t="s">
        <v>104</v>
      </c>
      <c r="D101" s="83" t="s">
        <v>920</v>
      </c>
      <c r="E101" s="84" t="s">
        <v>124</v>
      </c>
      <c r="F101" s="85">
        <v>56.85</v>
      </c>
      <c r="G101" s="85">
        <v>60.66</v>
      </c>
      <c r="H101" s="85">
        <v>14.01</v>
      </c>
      <c r="I101" s="122">
        <f t="shared" si="18"/>
        <v>69.16</v>
      </c>
      <c r="J101" s="122">
        <f t="shared" si="19"/>
        <v>3931.75</v>
      </c>
      <c r="K101" s="80"/>
      <c r="L101" s="80"/>
      <c r="M101" s="80"/>
      <c r="N101" s="80"/>
    </row>
    <row r="102" spans="1:14" ht="15.75" customHeight="1">
      <c r="A102" s="83" t="s">
        <v>350</v>
      </c>
      <c r="B102" s="84" t="s">
        <v>166</v>
      </c>
      <c r="C102" s="84" t="s">
        <v>142</v>
      </c>
      <c r="D102" s="83" t="s">
        <v>167</v>
      </c>
      <c r="E102" s="84" t="s">
        <v>155</v>
      </c>
      <c r="F102" s="85">
        <v>22</v>
      </c>
      <c r="G102" s="85">
        <v>130.41999999999999</v>
      </c>
      <c r="H102" s="85">
        <v>21.68</v>
      </c>
      <c r="I102" s="122">
        <f t="shared" si="18"/>
        <v>158.69999999999999</v>
      </c>
      <c r="J102" s="122">
        <f t="shared" si="19"/>
        <v>3491.4</v>
      </c>
      <c r="K102" s="80"/>
      <c r="L102" s="80"/>
      <c r="M102" s="80"/>
      <c r="N102" s="80"/>
    </row>
    <row r="103" spans="1:14" ht="19.5" customHeight="1">
      <c r="A103" s="81" t="s">
        <v>351</v>
      </c>
      <c r="B103" s="197" t="s">
        <v>294</v>
      </c>
      <c r="C103" s="198"/>
      <c r="D103" s="198"/>
      <c r="E103" s="198"/>
      <c r="F103" s="198"/>
      <c r="G103" s="198"/>
      <c r="H103" s="198"/>
      <c r="I103" s="198"/>
      <c r="J103" s="82">
        <f>SUM(J104:J106)</f>
        <v>36590.57</v>
      </c>
      <c r="K103" s="80"/>
      <c r="L103" s="80"/>
      <c r="M103" s="80"/>
      <c r="N103" s="80"/>
    </row>
    <row r="104" spans="1:14" ht="15.75" customHeight="1">
      <c r="A104" s="83" t="s">
        <v>352</v>
      </c>
      <c r="B104" s="84" t="s">
        <v>219</v>
      </c>
      <c r="C104" s="84" t="s">
        <v>93</v>
      </c>
      <c r="D104" s="83" t="s">
        <v>220</v>
      </c>
      <c r="E104" s="84" t="s">
        <v>170</v>
      </c>
      <c r="F104" s="85">
        <v>21</v>
      </c>
      <c r="G104" s="85">
        <v>36.549999999999997</v>
      </c>
      <c r="H104" s="85">
        <v>21.68</v>
      </c>
      <c r="I104" s="85">
        <f>(G104*H104%)+G104</f>
        <v>44.47</v>
      </c>
      <c r="J104" s="85">
        <f>(I104*F104)</f>
        <v>933.87</v>
      </c>
      <c r="K104" s="80"/>
      <c r="L104" s="80"/>
      <c r="M104" s="80"/>
      <c r="N104" s="80"/>
    </row>
    <row r="105" spans="1:14" ht="15.75" customHeight="1">
      <c r="A105" s="83" t="s">
        <v>353</v>
      </c>
      <c r="B105" s="84" t="s">
        <v>173</v>
      </c>
      <c r="C105" s="84" t="s">
        <v>142</v>
      </c>
      <c r="D105" s="83" t="s">
        <v>174</v>
      </c>
      <c r="E105" s="84" t="s">
        <v>109</v>
      </c>
      <c r="F105" s="85">
        <v>15.2</v>
      </c>
      <c r="G105" s="85">
        <v>542.1</v>
      </c>
      <c r="H105" s="85">
        <v>21.68</v>
      </c>
      <c r="I105" s="122">
        <f t="shared" ref="I105:I106" si="20">(G105*H105%)+G105</f>
        <v>659.63</v>
      </c>
      <c r="J105" s="122">
        <f t="shared" ref="J105:J106" si="21">(I105*F105)</f>
        <v>10026.379999999999</v>
      </c>
      <c r="K105" s="80"/>
      <c r="L105" s="80"/>
      <c r="M105" s="80"/>
      <c r="N105" s="80"/>
    </row>
    <row r="106" spans="1:14" ht="21" customHeight="1">
      <c r="A106" s="83" t="s">
        <v>354</v>
      </c>
      <c r="B106" s="84" t="s">
        <v>153</v>
      </c>
      <c r="C106" s="84" t="s">
        <v>142</v>
      </c>
      <c r="D106" s="83" t="s">
        <v>154</v>
      </c>
      <c r="E106" s="84" t="s">
        <v>155</v>
      </c>
      <c r="F106" s="85">
        <v>1076</v>
      </c>
      <c r="G106" s="85">
        <v>19.579999999999998</v>
      </c>
      <c r="H106" s="85">
        <v>21.68</v>
      </c>
      <c r="I106" s="122">
        <f t="shared" si="20"/>
        <v>23.82</v>
      </c>
      <c r="J106" s="122">
        <f t="shared" si="21"/>
        <v>25630.32</v>
      </c>
      <c r="K106" s="80"/>
      <c r="L106" s="80"/>
      <c r="M106" s="80"/>
      <c r="N106" s="80"/>
    </row>
    <row r="107" spans="1:14" ht="19.5" customHeight="1">
      <c r="A107" s="81" t="s">
        <v>355</v>
      </c>
      <c r="B107" s="197" t="s">
        <v>299</v>
      </c>
      <c r="C107" s="198"/>
      <c r="D107" s="198"/>
      <c r="E107" s="198"/>
      <c r="F107" s="198"/>
      <c r="G107" s="198"/>
      <c r="H107" s="198"/>
      <c r="I107" s="198"/>
      <c r="J107" s="82">
        <f>SUM(J108:J120)</f>
        <v>9045878.8900000006</v>
      </c>
      <c r="K107" s="80"/>
      <c r="L107" s="80"/>
      <c r="M107" s="80"/>
      <c r="N107" s="80"/>
    </row>
    <row r="108" spans="1:14" ht="27" customHeight="1">
      <c r="A108" s="83" t="s">
        <v>356</v>
      </c>
      <c r="B108" s="84" t="s">
        <v>91</v>
      </c>
      <c r="C108" s="84" t="s">
        <v>93</v>
      </c>
      <c r="D108" s="83" t="s">
        <v>92</v>
      </c>
      <c r="E108" s="84" t="s">
        <v>95</v>
      </c>
      <c r="F108" s="85">
        <v>1262</v>
      </c>
      <c r="G108" s="85">
        <v>3979.18</v>
      </c>
      <c r="H108" s="85">
        <v>21.68</v>
      </c>
      <c r="I108" s="85">
        <f>(G108*H108%)+G108</f>
        <v>4841.87</v>
      </c>
      <c r="J108" s="85">
        <f>(I108*F108)</f>
        <v>6110439.9400000004</v>
      </c>
      <c r="K108" s="80"/>
      <c r="L108" s="80"/>
      <c r="M108" s="80"/>
      <c r="N108" s="80"/>
    </row>
    <row r="109" spans="1:14" ht="27" customHeight="1">
      <c r="A109" s="83" t="s">
        <v>357</v>
      </c>
      <c r="B109" s="84" t="s">
        <v>129</v>
      </c>
      <c r="C109" s="84" t="s">
        <v>93</v>
      </c>
      <c r="D109" s="83" t="s">
        <v>130</v>
      </c>
      <c r="E109" s="84" t="s">
        <v>95</v>
      </c>
      <c r="F109" s="85">
        <v>31</v>
      </c>
      <c r="G109" s="85">
        <v>5802.96</v>
      </c>
      <c r="H109" s="85">
        <v>21.68</v>
      </c>
      <c r="I109" s="122">
        <f t="shared" ref="I109:I120" si="22">(G109*H109%)+G109</f>
        <v>7061.04</v>
      </c>
      <c r="J109" s="122">
        <f t="shared" ref="J109:J120" si="23">(I109*F109)</f>
        <v>218892.24</v>
      </c>
      <c r="K109" s="80"/>
      <c r="L109" s="80"/>
      <c r="M109" s="80"/>
      <c r="N109" s="80"/>
    </row>
    <row r="110" spans="1:14" ht="27" customHeight="1">
      <c r="A110" s="83" t="s">
        <v>358</v>
      </c>
      <c r="B110" s="84" t="s">
        <v>136</v>
      </c>
      <c r="C110" s="84" t="s">
        <v>99</v>
      </c>
      <c r="D110" s="83" t="s">
        <v>137</v>
      </c>
      <c r="E110" s="84" t="s">
        <v>116</v>
      </c>
      <c r="F110" s="85">
        <v>182</v>
      </c>
      <c r="G110" s="85">
        <v>326.64</v>
      </c>
      <c r="H110" s="85">
        <v>21.68</v>
      </c>
      <c r="I110" s="122">
        <f t="shared" si="22"/>
        <v>397.46</v>
      </c>
      <c r="J110" s="122">
        <f t="shared" si="23"/>
        <v>72337.72</v>
      </c>
      <c r="K110" s="80"/>
      <c r="L110" s="80"/>
      <c r="M110" s="80"/>
      <c r="N110" s="80"/>
    </row>
    <row r="111" spans="1:14" ht="27" customHeight="1">
      <c r="A111" s="83" t="s">
        <v>359</v>
      </c>
      <c r="B111" s="84" t="s">
        <v>127</v>
      </c>
      <c r="C111" s="84" t="s">
        <v>126</v>
      </c>
      <c r="D111" s="83" t="s">
        <v>128</v>
      </c>
      <c r="E111" s="84" t="s">
        <v>109</v>
      </c>
      <c r="F111" s="85">
        <v>1092</v>
      </c>
      <c r="G111" s="85">
        <v>190.86</v>
      </c>
      <c r="H111" s="85">
        <v>21.68</v>
      </c>
      <c r="I111" s="122">
        <f t="shared" si="22"/>
        <v>232.24</v>
      </c>
      <c r="J111" s="122">
        <f t="shared" si="23"/>
        <v>253606.08</v>
      </c>
      <c r="K111" s="80"/>
      <c r="L111" s="80"/>
      <c r="M111" s="80"/>
      <c r="N111" s="80"/>
    </row>
    <row r="112" spans="1:14" ht="15.75" customHeight="1">
      <c r="A112" s="83" t="s">
        <v>360</v>
      </c>
      <c r="B112" s="84" t="s">
        <v>114</v>
      </c>
      <c r="C112" s="84" t="s">
        <v>99</v>
      </c>
      <c r="D112" s="83" t="s">
        <v>115</v>
      </c>
      <c r="E112" s="84" t="s">
        <v>116</v>
      </c>
      <c r="F112" s="85">
        <v>647.5</v>
      </c>
      <c r="G112" s="85">
        <v>326</v>
      </c>
      <c r="H112" s="85">
        <v>21.68</v>
      </c>
      <c r="I112" s="122">
        <f t="shared" si="22"/>
        <v>396.68</v>
      </c>
      <c r="J112" s="122">
        <f t="shared" si="23"/>
        <v>256850.3</v>
      </c>
      <c r="K112" s="80"/>
      <c r="L112" s="80"/>
      <c r="M112" s="80"/>
      <c r="N112" s="80"/>
    </row>
    <row r="113" spans="1:14" ht="15.75" customHeight="1">
      <c r="A113" s="83" t="s">
        <v>361</v>
      </c>
      <c r="B113" s="84" t="s">
        <v>909</v>
      </c>
      <c r="C113" s="84" t="s">
        <v>126</v>
      </c>
      <c r="D113" s="83" t="s">
        <v>910</v>
      </c>
      <c r="E113" s="84" t="s">
        <v>106</v>
      </c>
      <c r="F113" s="85">
        <v>647.5</v>
      </c>
      <c r="G113" s="85">
        <v>39.58</v>
      </c>
      <c r="H113" s="85">
        <v>21.68</v>
      </c>
      <c r="I113" s="122">
        <f t="shared" si="22"/>
        <v>48.16</v>
      </c>
      <c r="J113" s="122">
        <f t="shared" si="23"/>
        <v>31183.599999999999</v>
      </c>
      <c r="K113" s="80"/>
      <c r="L113" s="80"/>
      <c r="M113" s="80"/>
      <c r="N113" s="80"/>
    </row>
    <row r="114" spans="1:14" ht="15.75" customHeight="1">
      <c r="A114" s="83" t="s">
        <v>362</v>
      </c>
      <c r="B114" s="84" t="s">
        <v>110</v>
      </c>
      <c r="C114" s="84" t="s">
        <v>93</v>
      </c>
      <c r="D114" s="83" t="s">
        <v>111</v>
      </c>
      <c r="E114" s="84" t="s">
        <v>100</v>
      </c>
      <c r="F114" s="85">
        <v>17701</v>
      </c>
      <c r="G114" s="85">
        <v>25.02</v>
      </c>
      <c r="H114" s="85">
        <v>21.68</v>
      </c>
      <c r="I114" s="122">
        <f t="shared" si="22"/>
        <v>30.44</v>
      </c>
      <c r="J114" s="122">
        <f t="shared" si="23"/>
        <v>538818.43999999994</v>
      </c>
      <c r="K114" s="80"/>
      <c r="L114" s="80"/>
      <c r="M114" s="80"/>
      <c r="N114" s="80"/>
    </row>
    <row r="115" spans="1:14" ht="15.75" customHeight="1">
      <c r="A115" s="83" t="s">
        <v>363</v>
      </c>
      <c r="B115" s="84" t="s">
        <v>138</v>
      </c>
      <c r="C115" s="84" t="s">
        <v>99</v>
      </c>
      <c r="D115" s="83" t="s">
        <v>139</v>
      </c>
      <c r="E115" s="84" t="s">
        <v>100</v>
      </c>
      <c r="F115" s="85">
        <v>7877</v>
      </c>
      <c r="G115" s="85">
        <v>14.89</v>
      </c>
      <c r="H115" s="85">
        <v>21.68</v>
      </c>
      <c r="I115" s="122">
        <f t="shared" si="22"/>
        <v>18.12</v>
      </c>
      <c r="J115" s="122">
        <f t="shared" si="23"/>
        <v>142731.24</v>
      </c>
      <c r="K115" s="80"/>
      <c r="L115" s="80"/>
      <c r="M115" s="80"/>
      <c r="N115" s="80"/>
    </row>
    <row r="116" spans="1:14" ht="15.75" customHeight="1">
      <c r="A116" s="83" t="s">
        <v>364</v>
      </c>
      <c r="B116" s="84" t="s">
        <v>97</v>
      </c>
      <c r="C116" s="84" t="s">
        <v>99</v>
      </c>
      <c r="D116" s="83" t="s">
        <v>98</v>
      </c>
      <c r="E116" s="84" t="s">
        <v>100</v>
      </c>
      <c r="F116" s="85">
        <v>49779</v>
      </c>
      <c r="G116" s="85">
        <v>13.62</v>
      </c>
      <c r="H116" s="85">
        <v>21.68</v>
      </c>
      <c r="I116" s="122">
        <f t="shared" si="22"/>
        <v>16.57</v>
      </c>
      <c r="J116" s="122">
        <f t="shared" si="23"/>
        <v>824838.03</v>
      </c>
      <c r="K116" s="80"/>
      <c r="L116" s="80"/>
      <c r="M116" s="80"/>
      <c r="N116" s="80"/>
    </row>
    <row r="117" spans="1:14" ht="20.25" customHeight="1">
      <c r="A117" s="83" t="s">
        <v>365</v>
      </c>
      <c r="B117" s="84" t="s">
        <v>125</v>
      </c>
      <c r="C117" s="84" t="s">
        <v>126</v>
      </c>
      <c r="D117" s="83" t="s">
        <v>911</v>
      </c>
      <c r="E117" s="84" t="s">
        <v>106</v>
      </c>
      <c r="F117" s="85">
        <v>1088</v>
      </c>
      <c r="G117" s="85">
        <v>135.75</v>
      </c>
      <c r="H117" s="85">
        <v>21.68</v>
      </c>
      <c r="I117" s="122">
        <f t="shared" si="22"/>
        <v>165.18</v>
      </c>
      <c r="J117" s="122">
        <f t="shared" si="23"/>
        <v>179715.84</v>
      </c>
      <c r="K117" s="80"/>
      <c r="L117" s="80"/>
      <c r="M117" s="80"/>
      <c r="N117" s="80"/>
    </row>
    <row r="118" spans="1:14" ht="15.75" customHeight="1">
      <c r="A118" s="83" t="s">
        <v>366</v>
      </c>
      <c r="B118" s="84" t="s">
        <v>107</v>
      </c>
      <c r="C118" s="84" t="s">
        <v>93</v>
      </c>
      <c r="D118" s="83" t="s">
        <v>108</v>
      </c>
      <c r="E118" s="84" t="s">
        <v>109</v>
      </c>
      <c r="F118" s="85">
        <v>5811</v>
      </c>
      <c r="G118" s="85">
        <v>54.93</v>
      </c>
      <c r="H118" s="85">
        <v>21.68</v>
      </c>
      <c r="I118" s="122">
        <f t="shared" si="22"/>
        <v>66.84</v>
      </c>
      <c r="J118" s="122">
        <f t="shared" si="23"/>
        <v>388407.24</v>
      </c>
      <c r="K118" s="80"/>
      <c r="L118" s="80"/>
      <c r="M118" s="80"/>
      <c r="N118" s="80"/>
    </row>
    <row r="119" spans="1:14" ht="15.75" customHeight="1">
      <c r="A119" s="83" t="s">
        <v>367</v>
      </c>
      <c r="B119" s="84" t="s">
        <v>159</v>
      </c>
      <c r="C119" s="84" t="s">
        <v>99</v>
      </c>
      <c r="D119" s="83" t="s">
        <v>160</v>
      </c>
      <c r="E119" s="84" t="s">
        <v>161</v>
      </c>
      <c r="F119" s="85">
        <v>720</v>
      </c>
      <c r="G119" s="85">
        <v>17.71</v>
      </c>
      <c r="H119" s="85">
        <v>21.68</v>
      </c>
      <c r="I119" s="122">
        <f t="shared" si="22"/>
        <v>21.55</v>
      </c>
      <c r="J119" s="122">
        <f t="shared" si="23"/>
        <v>15516</v>
      </c>
      <c r="K119" s="80"/>
      <c r="L119" s="80"/>
      <c r="M119" s="80"/>
      <c r="N119" s="80"/>
    </row>
    <row r="120" spans="1:14" ht="15.75" customHeight="1">
      <c r="A120" s="83" t="s">
        <v>368</v>
      </c>
      <c r="B120" s="84" t="s">
        <v>156</v>
      </c>
      <c r="C120" s="84" t="s">
        <v>93</v>
      </c>
      <c r="D120" s="83" t="s">
        <v>157</v>
      </c>
      <c r="E120" s="84" t="s">
        <v>158</v>
      </c>
      <c r="F120" s="85">
        <v>3</v>
      </c>
      <c r="G120" s="85">
        <v>3435.85</v>
      </c>
      <c r="H120" s="85">
        <v>21.68</v>
      </c>
      <c r="I120" s="122">
        <f t="shared" si="22"/>
        <v>4180.74</v>
      </c>
      <c r="J120" s="122">
        <f t="shared" si="23"/>
        <v>12542.22</v>
      </c>
      <c r="K120" s="80"/>
      <c r="L120" s="80"/>
      <c r="M120" s="80"/>
      <c r="N120" s="80"/>
    </row>
    <row r="121" spans="1:14" ht="15" customHeight="1">
      <c r="A121" s="86"/>
      <c r="B121" s="86"/>
      <c r="C121" s="86"/>
      <c r="D121" s="86"/>
      <c r="E121" s="86"/>
      <c r="F121" s="86"/>
      <c r="G121" s="86"/>
      <c r="H121" s="199" t="s">
        <v>369</v>
      </c>
      <c r="I121" s="200"/>
      <c r="J121" s="82">
        <f>SUM(J68+J30+J12)</f>
        <v>17217925.879999999</v>
      </c>
      <c r="K121" s="80"/>
      <c r="L121" s="80"/>
      <c r="M121" s="80"/>
      <c r="N121" s="80"/>
    </row>
    <row r="122" spans="1:14" ht="15.75" customHeight="1">
      <c r="A122" s="80"/>
      <c r="B122" s="80"/>
      <c r="C122" s="80"/>
      <c r="D122" s="80"/>
      <c r="E122" s="80"/>
      <c r="F122" s="80"/>
      <c r="G122" s="80"/>
      <c r="H122" s="80"/>
      <c r="I122" s="80"/>
      <c r="J122" s="80"/>
      <c r="K122" s="80"/>
      <c r="L122" s="80"/>
      <c r="M122" s="80"/>
      <c r="N122" s="80"/>
    </row>
    <row r="123" spans="1:14" ht="15.75" customHeight="1">
      <c r="A123" s="80"/>
      <c r="B123" s="80"/>
      <c r="C123" s="80"/>
      <c r="D123" s="80"/>
      <c r="E123" s="80"/>
      <c r="F123" s="80"/>
      <c r="G123" s="80"/>
      <c r="H123" s="80"/>
      <c r="I123" s="80"/>
      <c r="J123" s="80"/>
      <c r="K123" s="80"/>
      <c r="L123" s="80"/>
      <c r="M123" s="80"/>
      <c r="N123" s="80"/>
    </row>
    <row r="124" spans="1:14" ht="15.75" customHeight="1">
      <c r="A124" s="80"/>
      <c r="B124" s="80"/>
      <c r="C124" s="80"/>
      <c r="D124" s="80"/>
      <c r="E124" s="80"/>
      <c r="F124" s="80"/>
      <c r="G124" s="80"/>
      <c r="H124" s="80"/>
      <c r="I124" s="80"/>
      <c r="J124" s="80"/>
      <c r="K124" s="80"/>
      <c r="L124" s="80"/>
      <c r="M124" s="80"/>
      <c r="N124" s="80"/>
    </row>
    <row r="125" spans="1:14" ht="15.75" customHeight="1">
      <c r="A125" s="80"/>
      <c r="B125" s="80"/>
      <c r="C125" s="80"/>
      <c r="D125" s="80"/>
      <c r="E125" s="80"/>
      <c r="F125" s="80"/>
      <c r="G125" s="80"/>
      <c r="H125" s="80"/>
      <c r="I125" s="80"/>
      <c r="J125" s="80"/>
      <c r="K125" s="80"/>
      <c r="L125" s="80"/>
      <c r="M125" s="80"/>
      <c r="N125" s="80"/>
    </row>
    <row r="126" spans="1:14" ht="15.75" customHeight="1">
      <c r="A126" s="80"/>
      <c r="B126" s="80"/>
      <c r="C126" s="80"/>
      <c r="D126" s="80"/>
      <c r="E126" s="80"/>
      <c r="F126" s="80"/>
      <c r="G126" s="80"/>
      <c r="H126" s="80"/>
      <c r="I126" s="80"/>
      <c r="J126" s="80"/>
      <c r="K126" s="80"/>
      <c r="L126" s="80"/>
      <c r="M126" s="80"/>
      <c r="N126" s="80"/>
    </row>
    <row r="127" spans="1:14" ht="15.75" customHeight="1">
      <c r="A127" s="80"/>
      <c r="B127" s="80"/>
      <c r="C127" s="80"/>
      <c r="D127" s="80"/>
      <c r="E127" s="80"/>
      <c r="F127" s="80"/>
      <c r="G127" s="80"/>
      <c r="H127" s="80"/>
      <c r="I127" s="80"/>
      <c r="J127" s="80"/>
      <c r="K127" s="80"/>
      <c r="L127" s="80"/>
      <c r="M127" s="80"/>
      <c r="N127" s="80"/>
    </row>
    <row r="128" spans="1:14" ht="15.75" customHeight="1">
      <c r="A128" s="80"/>
      <c r="B128" s="80"/>
      <c r="C128" s="80"/>
      <c r="D128" s="80"/>
      <c r="E128" s="80"/>
      <c r="F128" s="80"/>
      <c r="G128" s="80"/>
      <c r="H128" s="80"/>
      <c r="I128" s="80"/>
      <c r="J128" s="80"/>
      <c r="K128" s="80"/>
      <c r="L128" s="80"/>
      <c r="M128" s="80"/>
      <c r="N128" s="80"/>
    </row>
    <row r="129" spans="1:14" ht="15.75" customHeight="1">
      <c r="A129" s="80"/>
      <c r="B129" s="80"/>
      <c r="C129" s="80"/>
      <c r="D129" s="80"/>
      <c r="E129" s="80"/>
      <c r="F129" s="80"/>
      <c r="G129" s="80"/>
      <c r="H129" s="80"/>
      <c r="I129" s="80"/>
      <c r="J129" s="80"/>
      <c r="K129" s="80"/>
      <c r="L129" s="80"/>
      <c r="M129" s="80"/>
      <c r="N129" s="80"/>
    </row>
    <row r="130" spans="1:14" ht="15.75" customHeight="1">
      <c r="A130" s="80"/>
      <c r="B130" s="80"/>
      <c r="C130" s="80"/>
      <c r="D130" s="80"/>
      <c r="E130" s="80"/>
      <c r="F130" s="80"/>
      <c r="G130" s="80"/>
      <c r="H130" s="80"/>
      <c r="I130" s="80"/>
      <c r="J130" s="80"/>
      <c r="K130" s="80"/>
      <c r="L130" s="80"/>
      <c r="M130" s="80"/>
      <c r="N130" s="80"/>
    </row>
    <row r="131" spans="1:14" ht="15.75" customHeight="1">
      <c r="A131" s="80"/>
      <c r="B131" s="80"/>
      <c r="C131" s="80"/>
      <c r="D131" s="80"/>
      <c r="E131" s="80"/>
      <c r="F131" s="80"/>
      <c r="G131" s="80"/>
      <c r="H131" s="80"/>
      <c r="I131" s="80"/>
      <c r="J131" s="80"/>
      <c r="K131" s="80"/>
      <c r="L131" s="80"/>
      <c r="M131" s="80"/>
      <c r="N131" s="80"/>
    </row>
    <row r="132" spans="1:14" ht="15.75" customHeight="1">
      <c r="A132" s="80"/>
      <c r="B132" s="80"/>
      <c r="C132" s="80"/>
      <c r="D132" s="80"/>
      <c r="E132" s="80"/>
      <c r="F132" s="80"/>
      <c r="G132" s="80"/>
      <c r="H132" s="80"/>
      <c r="I132" s="80"/>
      <c r="J132" s="80"/>
      <c r="K132" s="80"/>
      <c r="L132" s="80"/>
      <c r="M132" s="80"/>
      <c r="N132" s="80"/>
    </row>
    <row r="133" spans="1:14" ht="15.75" customHeight="1">
      <c r="A133" s="80"/>
      <c r="B133" s="80"/>
      <c r="C133" s="80"/>
      <c r="D133" s="80"/>
      <c r="E133" s="80"/>
      <c r="F133" s="80"/>
      <c r="G133" s="80"/>
      <c r="H133" s="80"/>
      <c r="I133" s="80"/>
      <c r="J133" s="80"/>
      <c r="K133" s="80"/>
      <c r="L133" s="80"/>
      <c r="M133" s="80"/>
      <c r="N133" s="80"/>
    </row>
    <row r="134" spans="1:14" ht="15.75" customHeight="1">
      <c r="A134" s="80"/>
      <c r="B134" s="80"/>
      <c r="C134" s="80"/>
      <c r="D134" s="80"/>
      <c r="E134" s="80"/>
      <c r="F134" s="80"/>
      <c r="G134" s="80"/>
      <c r="H134" s="80"/>
      <c r="I134" s="80"/>
      <c r="J134" s="80"/>
      <c r="K134" s="80"/>
      <c r="L134" s="80"/>
      <c r="M134" s="80"/>
      <c r="N134" s="80"/>
    </row>
    <row r="135" spans="1:14" ht="15.75" customHeight="1">
      <c r="A135" s="80"/>
      <c r="B135" s="80"/>
      <c r="C135" s="80"/>
      <c r="D135" s="80"/>
      <c r="E135" s="80"/>
      <c r="F135" s="80"/>
      <c r="G135" s="80"/>
      <c r="H135" s="80"/>
      <c r="I135" s="80"/>
      <c r="J135" s="80"/>
      <c r="K135" s="80"/>
      <c r="L135" s="80"/>
      <c r="M135" s="80"/>
      <c r="N135" s="80"/>
    </row>
    <row r="136" spans="1:14" ht="15.75" customHeight="1">
      <c r="A136" s="80"/>
      <c r="B136" s="80"/>
      <c r="C136" s="80"/>
      <c r="D136" s="80"/>
      <c r="E136" s="80"/>
      <c r="F136" s="80"/>
      <c r="G136" s="80"/>
      <c r="H136" s="80"/>
      <c r="I136" s="80"/>
      <c r="J136" s="80"/>
      <c r="K136" s="80"/>
      <c r="L136" s="80"/>
      <c r="M136" s="80"/>
      <c r="N136" s="80"/>
    </row>
    <row r="137" spans="1:14" ht="15.75" customHeight="1">
      <c r="A137" s="80"/>
      <c r="B137" s="80"/>
      <c r="C137" s="80"/>
      <c r="D137" s="80"/>
      <c r="E137" s="80"/>
      <c r="F137" s="80"/>
      <c r="G137" s="80"/>
      <c r="H137" s="80"/>
      <c r="I137" s="80"/>
      <c r="J137" s="80"/>
      <c r="K137" s="80"/>
      <c r="L137" s="80"/>
      <c r="M137" s="80"/>
      <c r="N137" s="80"/>
    </row>
    <row r="138" spans="1:14" ht="15.75" customHeight="1">
      <c r="A138" s="80"/>
      <c r="B138" s="80"/>
      <c r="C138" s="80"/>
      <c r="D138" s="80"/>
      <c r="E138" s="80"/>
      <c r="F138" s="80"/>
      <c r="G138" s="80"/>
      <c r="H138" s="80"/>
      <c r="I138" s="80"/>
      <c r="J138" s="80"/>
      <c r="K138" s="80"/>
      <c r="L138" s="80"/>
      <c r="M138" s="80"/>
      <c r="N138" s="80"/>
    </row>
    <row r="139" spans="1:14" ht="15.75" customHeight="1">
      <c r="A139" s="80"/>
      <c r="B139" s="80"/>
      <c r="C139" s="80"/>
      <c r="D139" s="80"/>
      <c r="E139" s="80"/>
      <c r="F139" s="80"/>
      <c r="G139" s="80"/>
      <c r="H139" s="80"/>
      <c r="I139" s="80"/>
      <c r="J139" s="80"/>
      <c r="K139" s="80"/>
      <c r="L139" s="80"/>
      <c r="M139" s="80"/>
      <c r="N139" s="80"/>
    </row>
    <row r="140" spans="1:14" ht="15.75" customHeight="1">
      <c r="A140" s="80"/>
      <c r="B140" s="80"/>
      <c r="C140" s="80"/>
      <c r="D140" s="80"/>
      <c r="E140" s="80"/>
      <c r="F140" s="80"/>
      <c r="G140" s="80"/>
      <c r="H140" s="80"/>
      <c r="I140" s="80"/>
      <c r="J140" s="80"/>
      <c r="K140" s="80"/>
      <c r="L140" s="80"/>
      <c r="M140" s="80"/>
      <c r="N140" s="80"/>
    </row>
    <row r="141" spans="1:14" ht="15.75" customHeight="1">
      <c r="A141" s="80"/>
      <c r="B141" s="80"/>
      <c r="C141" s="80"/>
      <c r="D141" s="80"/>
      <c r="E141" s="80"/>
      <c r="F141" s="80"/>
      <c r="G141" s="80"/>
      <c r="H141" s="80"/>
      <c r="I141" s="80"/>
      <c r="J141" s="80"/>
      <c r="K141" s="80"/>
      <c r="L141" s="80"/>
      <c r="M141" s="80"/>
      <c r="N141" s="80"/>
    </row>
    <row r="142" spans="1:14" ht="15.75" customHeight="1">
      <c r="A142" s="80"/>
      <c r="B142" s="80"/>
      <c r="C142" s="80"/>
      <c r="D142" s="80"/>
      <c r="E142" s="80"/>
      <c r="F142" s="80"/>
      <c r="G142" s="80"/>
      <c r="H142" s="80"/>
      <c r="I142" s="80"/>
      <c r="J142" s="80"/>
      <c r="K142" s="80"/>
      <c r="L142" s="80"/>
      <c r="M142" s="80"/>
      <c r="N142" s="80"/>
    </row>
    <row r="143" spans="1:14" ht="15.75" customHeight="1">
      <c r="A143" s="80"/>
      <c r="B143" s="80"/>
      <c r="C143" s="80"/>
      <c r="D143" s="80"/>
      <c r="E143" s="80"/>
      <c r="F143" s="80"/>
      <c r="G143" s="80"/>
      <c r="H143" s="80"/>
      <c r="I143" s="80"/>
      <c r="J143" s="80"/>
      <c r="K143" s="80"/>
      <c r="L143" s="80"/>
      <c r="M143" s="80"/>
      <c r="N143" s="80"/>
    </row>
    <row r="144" spans="1:14" ht="15.75" customHeight="1">
      <c r="A144" s="80"/>
      <c r="B144" s="80"/>
      <c r="C144" s="80"/>
      <c r="D144" s="80"/>
      <c r="E144" s="80"/>
      <c r="F144" s="80"/>
      <c r="G144" s="80"/>
      <c r="H144" s="80"/>
      <c r="I144" s="80"/>
      <c r="J144" s="80"/>
      <c r="K144" s="80"/>
      <c r="L144" s="80"/>
      <c r="M144" s="80"/>
      <c r="N144" s="80"/>
    </row>
    <row r="145" spans="1:14" ht="15.75" customHeight="1">
      <c r="A145" s="80"/>
      <c r="B145" s="80"/>
      <c r="C145" s="80"/>
      <c r="D145" s="80"/>
      <c r="E145" s="80"/>
      <c r="F145" s="80"/>
      <c r="G145" s="80"/>
      <c r="H145" s="80"/>
      <c r="I145" s="80"/>
      <c r="J145" s="80"/>
      <c r="K145" s="80"/>
      <c r="L145" s="80"/>
      <c r="M145" s="80"/>
      <c r="N145" s="80"/>
    </row>
    <row r="146" spans="1:14" ht="15.75" customHeight="1">
      <c r="A146" s="80"/>
      <c r="B146" s="80"/>
      <c r="C146" s="80"/>
      <c r="D146" s="80"/>
      <c r="E146" s="80"/>
      <c r="F146" s="80"/>
      <c r="G146" s="80"/>
      <c r="H146" s="80"/>
      <c r="I146" s="80"/>
      <c r="J146" s="80"/>
      <c r="K146" s="80"/>
      <c r="L146" s="80"/>
      <c r="M146" s="80"/>
      <c r="N146" s="80"/>
    </row>
    <row r="147" spans="1:14" ht="15.75" customHeight="1">
      <c r="A147" s="80"/>
      <c r="B147" s="80"/>
      <c r="C147" s="80"/>
      <c r="D147" s="80"/>
      <c r="E147" s="80"/>
      <c r="F147" s="80"/>
      <c r="G147" s="80"/>
      <c r="H147" s="80"/>
      <c r="I147" s="80"/>
      <c r="J147" s="80"/>
      <c r="K147" s="80"/>
      <c r="L147" s="80"/>
      <c r="M147" s="80"/>
      <c r="N147" s="80"/>
    </row>
    <row r="148" spans="1:14" ht="15.75" customHeight="1">
      <c r="A148" s="80"/>
      <c r="B148" s="80"/>
      <c r="C148" s="80"/>
      <c r="D148" s="80"/>
      <c r="E148" s="80"/>
      <c r="F148" s="80"/>
      <c r="G148" s="80"/>
      <c r="H148" s="80"/>
      <c r="I148" s="80"/>
      <c r="J148" s="80"/>
      <c r="K148" s="80"/>
      <c r="L148" s="80"/>
      <c r="M148" s="80"/>
      <c r="N148" s="80"/>
    </row>
    <row r="149" spans="1:14" ht="15.75" customHeight="1">
      <c r="A149" s="80"/>
      <c r="B149" s="80"/>
      <c r="C149" s="80"/>
      <c r="D149" s="80"/>
      <c r="E149" s="80"/>
      <c r="F149" s="80"/>
      <c r="G149" s="80"/>
      <c r="H149" s="80"/>
      <c r="I149" s="80"/>
      <c r="J149" s="80"/>
      <c r="K149" s="80"/>
      <c r="L149" s="80"/>
      <c r="M149" s="80"/>
      <c r="N149" s="80"/>
    </row>
    <row r="150" spans="1:14" ht="15.75" customHeight="1">
      <c r="A150" s="80"/>
      <c r="B150" s="80"/>
      <c r="C150" s="80"/>
      <c r="D150" s="80"/>
      <c r="E150" s="80"/>
      <c r="F150" s="80"/>
      <c r="G150" s="80"/>
      <c r="H150" s="80"/>
      <c r="I150" s="80"/>
      <c r="J150" s="80"/>
      <c r="K150" s="80"/>
      <c r="L150" s="80"/>
      <c r="M150" s="80"/>
      <c r="N150" s="80"/>
    </row>
    <row r="151" spans="1:14" ht="15.75" customHeight="1">
      <c r="A151" s="80"/>
      <c r="B151" s="80"/>
      <c r="C151" s="80"/>
      <c r="D151" s="80"/>
      <c r="E151" s="80"/>
      <c r="F151" s="80"/>
      <c r="G151" s="80"/>
      <c r="H151" s="80"/>
      <c r="I151" s="80"/>
      <c r="J151" s="80"/>
      <c r="K151" s="80"/>
      <c r="L151" s="80"/>
      <c r="M151" s="80"/>
      <c r="N151" s="80"/>
    </row>
    <row r="152" spans="1:14" ht="15.75" customHeight="1">
      <c r="A152" s="80"/>
      <c r="B152" s="80"/>
      <c r="C152" s="80"/>
      <c r="D152" s="80"/>
      <c r="E152" s="80"/>
      <c r="F152" s="80"/>
      <c r="G152" s="80"/>
      <c r="H152" s="80"/>
      <c r="I152" s="80"/>
      <c r="J152" s="80"/>
      <c r="K152" s="80"/>
      <c r="L152" s="80"/>
      <c r="M152" s="80"/>
      <c r="N152" s="80"/>
    </row>
    <row r="153" spans="1:14" ht="15.75" customHeight="1">
      <c r="A153" s="80"/>
      <c r="B153" s="80"/>
      <c r="C153" s="80"/>
      <c r="D153" s="80"/>
      <c r="E153" s="80"/>
      <c r="F153" s="80"/>
      <c r="G153" s="80"/>
      <c r="H153" s="80"/>
      <c r="I153" s="80"/>
      <c r="J153" s="80"/>
      <c r="K153" s="80"/>
      <c r="L153" s="80"/>
      <c r="M153" s="80"/>
      <c r="N153" s="80"/>
    </row>
    <row r="154" spans="1:14" ht="15.75" customHeight="1">
      <c r="A154" s="80"/>
      <c r="B154" s="80"/>
      <c r="C154" s="80"/>
      <c r="D154" s="80"/>
      <c r="E154" s="80"/>
      <c r="F154" s="80"/>
      <c r="G154" s="80"/>
      <c r="H154" s="80"/>
      <c r="I154" s="80"/>
      <c r="J154" s="80"/>
      <c r="K154" s="80"/>
      <c r="L154" s="80"/>
      <c r="M154" s="80"/>
      <c r="N154" s="80"/>
    </row>
    <row r="155" spans="1:14" ht="15.75" customHeight="1">
      <c r="A155" s="80"/>
      <c r="B155" s="80"/>
      <c r="C155" s="80"/>
      <c r="D155" s="80"/>
      <c r="E155" s="80"/>
      <c r="F155" s="80"/>
      <c r="G155" s="80"/>
      <c r="H155" s="80"/>
      <c r="I155" s="80"/>
      <c r="J155" s="80"/>
      <c r="K155" s="80"/>
      <c r="L155" s="80"/>
      <c r="M155" s="80"/>
      <c r="N155" s="80"/>
    </row>
    <row r="156" spans="1:14" ht="15.75" customHeight="1">
      <c r="A156" s="80"/>
      <c r="B156" s="80"/>
      <c r="C156" s="80"/>
      <c r="D156" s="80"/>
      <c r="E156" s="80"/>
      <c r="F156" s="80"/>
      <c r="G156" s="80"/>
      <c r="H156" s="80"/>
      <c r="I156" s="80"/>
      <c r="J156" s="80"/>
      <c r="K156" s="80"/>
      <c r="L156" s="80"/>
      <c r="M156" s="80"/>
      <c r="N156" s="80"/>
    </row>
    <row r="157" spans="1:14" ht="15.75" customHeight="1">
      <c r="A157" s="80"/>
      <c r="B157" s="80"/>
      <c r="C157" s="80"/>
      <c r="D157" s="80"/>
      <c r="E157" s="80"/>
      <c r="F157" s="80"/>
      <c r="G157" s="80"/>
      <c r="H157" s="80"/>
      <c r="I157" s="80"/>
      <c r="J157" s="80"/>
      <c r="K157" s="80"/>
      <c r="L157" s="80"/>
      <c r="M157" s="80"/>
      <c r="N157" s="80"/>
    </row>
    <row r="158" spans="1:14" ht="15.75" customHeight="1">
      <c r="A158" s="80"/>
      <c r="B158" s="80"/>
      <c r="C158" s="80"/>
      <c r="D158" s="80"/>
      <c r="E158" s="80"/>
      <c r="F158" s="80"/>
      <c r="G158" s="80"/>
      <c r="H158" s="80"/>
      <c r="I158" s="80"/>
      <c r="J158" s="80"/>
      <c r="K158" s="80"/>
      <c r="L158" s="80"/>
      <c r="M158" s="80"/>
      <c r="N158" s="80"/>
    </row>
    <row r="159" spans="1:14" ht="15.75" customHeight="1">
      <c r="A159" s="80"/>
      <c r="B159" s="80"/>
      <c r="C159" s="80"/>
      <c r="D159" s="80"/>
      <c r="E159" s="80"/>
      <c r="F159" s="80"/>
      <c r="G159" s="80"/>
      <c r="H159" s="80"/>
      <c r="I159" s="80"/>
      <c r="J159" s="80"/>
      <c r="K159" s="80"/>
      <c r="L159" s="80"/>
      <c r="M159" s="80"/>
      <c r="N159" s="80"/>
    </row>
    <row r="160" spans="1:14" ht="15.75" customHeight="1">
      <c r="A160" s="80"/>
      <c r="B160" s="80"/>
      <c r="C160" s="80"/>
      <c r="D160" s="80"/>
      <c r="E160" s="80"/>
      <c r="F160" s="80"/>
      <c r="G160" s="80"/>
      <c r="H160" s="80"/>
      <c r="I160" s="80"/>
      <c r="J160" s="80"/>
      <c r="K160" s="80"/>
      <c r="L160" s="80"/>
      <c r="M160" s="80"/>
      <c r="N160" s="80"/>
    </row>
    <row r="161" spans="1:14" ht="15.75" customHeight="1">
      <c r="A161" s="80"/>
      <c r="B161" s="80"/>
      <c r="C161" s="80"/>
      <c r="D161" s="80"/>
      <c r="E161" s="80"/>
      <c r="F161" s="80"/>
      <c r="G161" s="80"/>
      <c r="H161" s="80"/>
      <c r="I161" s="80"/>
      <c r="J161" s="80"/>
      <c r="K161" s="80"/>
      <c r="L161" s="80"/>
      <c r="M161" s="80"/>
      <c r="N161" s="80"/>
    </row>
    <row r="162" spans="1:14" ht="15.75" customHeight="1">
      <c r="A162" s="80"/>
      <c r="B162" s="80"/>
      <c r="C162" s="80"/>
      <c r="D162" s="80"/>
      <c r="E162" s="80"/>
      <c r="F162" s="80"/>
      <c r="G162" s="80"/>
      <c r="H162" s="80"/>
      <c r="I162" s="80"/>
      <c r="J162" s="80"/>
      <c r="K162" s="80"/>
      <c r="L162" s="80"/>
      <c r="M162" s="80"/>
      <c r="N162" s="80"/>
    </row>
    <row r="163" spans="1:14" ht="15.75" customHeight="1">
      <c r="A163" s="80"/>
      <c r="B163" s="80"/>
      <c r="C163" s="80"/>
      <c r="D163" s="80"/>
      <c r="E163" s="80"/>
      <c r="F163" s="80"/>
      <c r="G163" s="80"/>
      <c r="H163" s="80"/>
      <c r="I163" s="80"/>
      <c r="J163" s="80"/>
      <c r="K163" s="80"/>
      <c r="L163" s="80"/>
      <c r="M163" s="80"/>
      <c r="N163" s="80"/>
    </row>
    <row r="164" spans="1:14" ht="15.75" customHeight="1">
      <c r="A164" s="80"/>
      <c r="B164" s="80"/>
      <c r="C164" s="80"/>
      <c r="D164" s="80"/>
      <c r="E164" s="80"/>
      <c r="F164" s="80"/>
      <c r="G164" s="80"/>
      <c r="H164" s="80"/>
      <c r="I164" s="80"/>
      <c r="J164" s="80"/>
      <c r="K164" s="80"/>
      <c r="L164" s="80"/>
      <c r="M164" s="80"/>
      <c r="N164" s="80"/>
    </row>
    <row r="165" spans="1:14" ht="15.75" customHeight="1">
      <c r="A165" s="80"/>
      <c r="B165" s="80"/>
      <c r="C165" s="80"/>
      <c r="D165" s="80"/>
      <c r="E165" s="80"/>
      <c r="F165" s="80"/>
      <c r="G165" s="80"/>
      <c r="H165" s="80"/>
      <c r="I165" s="80"/>
      <c r="J165" s="80"/>
      <c r="K165" s="80"/>
      <c r="L165" s="80"/>
      <c r="M165" s="80"/>
      <c r="N165" s="80"/>
    </row>
    <row r="166" spans="1:14" ht="15.75" customHeight="1">
      <c r="A166" s="80"/>
      <c r="B166" s="80"/>
      <c r="C166" s="80"/>
      <c r="D166" s="80"/>
      <c r="E166" s="80"/>
      <c r="F166" s="80"/>
      <c r="G166" s="80"/>
      <c r="H166" s="80"/>
      <c r="I166" s="80"/>
      <c r="J166" s="80"/>
      <c r="K166" s="80"/>
      <c r="L166" s="80"/>
      <c r="M166" s="80"/>
      <c r="N166" s="80"/>
    </row>
    <row r="167" spans="1:14" ht="15.75" customHeight="1">
      <c r="A167" s="80"/>
      <c r="B167" s="80"/>
      <c r="C167" s="80"/>
      <c r="D167" s="80"/>
      <c r="E167" s="80"/>
      <c r="F167" s="80"/>
      <c r="G167" s="80"/>
      <c r="H167" s="80"/>
      <c r="I167" s="80"/>
      <c r="J167" s="80"/>
      <c r="K167" s="80"/>
      <c r="L167" s="80"/>
      <c r="M167" s="80"/>
      <c r="N167" s="80"/>
    </row>
    <row r="168" spans="1:14" ht="15.75" customHeight="1">
      <c r="A168" s="80"/>
      <c r="B168" s="80"/>
      <c r="C168" s="80"/>
      <c r="D168" s="80"/>
      <c r="E168" s="80"/>
      <c r="F168" s="80"/>
      <c r="G168" s="80"/>
      <c r="H168" s="80"/>
      <c r="I168" s="80"/>
      <c r="J168" s="80"/>
      <c r="K168" s="80"/>
      <c r="L168" s="80"/>
      <c r="M168" s="80"/>
      <c r="N168" s="80"/>
    </row>
    <row r="169" spans="1:14" ht="15.75" customHeight="1">
      <c r="A169" s="80"/>
      <c r="B169" s="80"/>
      <c r="C169" s="80"/>
      <c r="D169" s="80"/>
      <c r="E169" s="80"/>
      <c r="F169" s="80"/>
      <c r="G169" s="80"/>
      <c r="H169" s="80"/>
      <c r="I169" s="80"/>
      <c r="J169" s="80"/>
      <c r="K169" s="80"/>
      <c r="L169" s="80"/>
      <c r="M169" s="80"/>
      <c r="N169" s="80"/>
    </row>
    <row r="170" spans="1:14" ht="15.75" customHeight="1">
      <c r="A170" s="80"/>
      <c r="B170" s="80"/>
      <c r="C170" s="80"/>
      <c r="D170" s="80"/>
      <c r="E170" s="80"/>
      <c r="F170" s="80"/>
      <c r="G170" s="80"/>
      <c r="H170" s="80"/>
      <c r="I170" s="80"/>
      <c r="J170" s="80"/>
      <c r="K170" s="80"/>
      <c r="L170" s="80"/>
      <c r="M170" s="80"/>
      <c r="N170" s="80"/>
    </row>
    <row r="171" spans="1:14" ht="15.75" customHeight="1">
      <c r="A171" s="80"/>
      <c r="B171" s="80"/>
      <c r="C171" s="80"/>
      <c r="D171" s="80"/>
      <c r="E171" s="80"/>
      <c r="F171" s="80"/>
      <c r="G171" s="80"/>
      <c r="H171" s="80"/>
      <c r="I171" s="80"/>
      <c r="J171" s="80"/>
      <c r="K171" s="80"/>
      <c r="L171" s="80"/>
      <c r="M171" s="80"/>
      <c r="N171" s="80"/>
    </row>
    <row r="172" spans="1:14" ht="15.75" customHeight="1">
      <c r="A172" s="80"/>
      <c r="B172" s="80"/>
      <c r="C172" s="80"/>
      <c r="D172" s="80"/>
      <c r="E172" s="80"/>
      <c r="F172" s="80"/>
      <c r="G172" s="80"/>
      <c r="H172" s="80"/>
      <c r="I172" s="80"/>
      <c r="J172" s="80"/>
      <c r="K172" s="80"/>
      <c r="L172" s="80"/>
      <c r="M172" s="80"/>
      <c r="N172" s="80"/>
    </row>
    <row r="173" spans="1:14" ht="15.75" customHeight="1">
      <c r="A173" s="80"/>
      <c r="B173" s="80"/>
      <c r="C173" s="80"/>
      <c r="D173" s="80"/>
      <c r="E173" s="80"/>
      <c r="F173" s="80"/>
      <c r="G173" s="80"/>
      <c r="H173" s="80"/>
      <c r="I173" s="80"/>
      <c r="J173" s="80"/>
      <c r="K173" s="80"/>
      <c r="L173" s="80"/>
      <c r="M173" s="80"/>
      <c r="N173" s="80"/>
    </row>
    <row r="174" spans="1:14" ht="15.75" customHeight="1">
      <c r="A174" s="80"/>
      <c r="B174" s="80"/>
      <c r="C174" s="80"/>
      <c r="D174" s="80"/>
      <c r="E174" s="80"/>
      <c r="F174" s="80"/>
      <c r="G174" s="80"/>
      <c r="H174" s="80"/>
      <c r="I174" s="80"/>
      <c r="J174" s="80"/>
      <c r="K174" s="80"/>
      <c r="L174" s="80"/>
      <c r="M174" s="80"/>
      <c r="N174" s="80"/>
    </row>
    <row r="175" spans="1:14" ht="15.75" customHeight="1">
      <c r="A175" s="80"/>
      <c r="B175" s="80"/>
      <c r="C175" s="80"/>
      <c r="D175" s="80"/>
      <c r="E175" s="80"/>
      <c r="F175" s="80"/>
      <c r="G175" s="80"/>
      <c r="H175" s="80"/>
      <c r="I175" s="80"/>
      <c r="J175" s="80"/>
      <c r="K175" s="80"/>
      <c r="L175" s="80"/>
      <c r="M175" s="80"/>
      <c r="N175" s="80"/>
    </row>
    <row r="176" spans="1:14" ht="15.75" customHeight="1">
      <c r="A176" s="80"/>
      <c r="B176" s="80"/>
      <c r="C176" s="80"/>
      <c r="D176" s="80"/>
      <c r="E176" s="80"/>
      <c r="F176" s="80"/>
      <c r="G176" s="80"/>
      <c r="H176" s="80"/>
      <c r="I176" s="80"/>
      <c r="J176" s="80"/>
      <c r="K176" s="80"/>
      <c r="L176" s="80"/>
      <c r="M176" s="80"/>
      <c r="N176" s="80"/>
    </row>
    <row r="177" spans="1:14" ht="15.75" customHeight="1">
      <c r="A177" s="80"/>
      <c r="B177" s="80"/>
      <c r="C177" s="80"/>
      <c r="D177" s="80"/>
      <c r="E177" s="80"/>
      <c r="F177" s="80"/>
      <c r="G177" s="80"/>
      <c r="H177" s="80"/>
      <c r="I177" s="80"/>
      <c r="J177" s="80"/>
      <c r="K177" s="80"/>
      <c r="L177" s="80"/>
      <c r="M177" s="80"/>
      <c r="N177" s="80"/>
    </row>
    <row r="178" spans="1:14" ht="15.75" customHeight="1">
      <c r="A178" s="80"/>
      <c r="B178" s="80"/>
      <c r="C178" s="80"/>
      <c r="D178" s="80"/>
      <c r="E178" s="80"/>
      <c r="F178" s="80"/>
      <c r="G178" s="80"/>
      <c r="H178" s="80"/>
      <c r="I178" s="80"/>
      <c r="J178" s="80"/>
      <c r="K178" s="80"/>
      <c r="L178" s="80"/>
      <c r="M178" s="80"/>
      <c r="N178" s="80"/>
    </row>
    <row r="179" spans="1:14" ht="15.75" customHeight="1">
      <c r="A179" s="80"/>
      <c r="B179" s="80"/>
      <c r="C179" s="80"/>
      <c r="D179" s="80"/>
      <c r="E179" s="80"/>
      <c r="F179" s="80"/>
      <c r="G179" s="80"/>
      <c r="H179" s="80"/>
      <c r="I179" s="80"/>
      <c r="J179" s="80"/>
      <c r="K179" s="80"/>
      <c r="L179" s="80"/>
      <c r="M179" s="80"/>
      <c r="N179" s="80"/>
    </row>
    <row r="180" spans="1:14" ht="15.75" customHeight="1">
      <c r="A180" s="80"/>
      <c r="B180" s="80"/>
      <c r="C180" s="80"/>
      <c r="D180" s="80"/>
      <c r="E180" s="80"/>
      <c r="F180" s="80"/>
      <c r="G180" s="80"/>
      <c r="H180" s="80"/>
      <c r="I180" s="80"/>
      <c r="J180" s="80"/>
      <c r="K180" s="80"/>
      <c r="L180" s="80"/>
      <c r="M180" s="80"/>
      <c r="N180" s="80"/>
    </row>
    <row r="181" spans="1:14" ht="15.75" customHeight="1">
      <c r="A181" s="80"/>
      <c r="B181" s="80"/>
      <c r="C181" s="80"/>
      <c r="D181" s="80"/>
      <c r="E181" s="80"/>
      <c r="F181" s="80"/>
      <c r="G181" s="80"/>
      <c r="H181" s="80"/>
      <c r="I181" s="80"/>
      <c r="J181" s="80"/>
      <c r="K181" s="80"/>
      <c r="L181" s="80"/>
      <c r="M181" s="80"/>
      <c r="N181" s="80"/>
    </row>
    <row r="182" spans="1:14" ht="15.75" customHeight="1">
      <c r="A182" s="80"/>
      <c r="B182" s="80"/>
      <c r="C182" s="80"/>
      <c r="D182" s="80"/>
      <c r="E182" s="80"/>
      <c r="F182" s="80"/>
      <c r="G182" s="80"/>
      <c r="H182" s="80"/>
      <c r="I182" s="80"/>
      <c r="J182" s="80"/>
      <c r="K182" s="80"/>
      <c r="L182" s="80"/>
      <c r="M182" s="80"/>
      <c r="N182" s="80"/>
    </row>
    <row r="183" spans="1:14" ht="15.75" customHeight="1">
      <c r="A183" s="80"/>
      <c r="B183" s="80"/>
      <c r="C183" s="80"/>
      <c r="D183" s="80"/>
      <c r="E183" s="80"/>
      <c r="F183" s="80"/>
      <c r="G183" s="80"/>
      <c r="H183" s="80"/>
      <c r="I183" s="80"/>
      <c r="J183" s="80"/>
      <c r="K183" s="80"/>
      <c r="L183" s="80"/>
      <c r="M183" s="80"/>
      <c r="N183" s="80"/>
    </row>
    <row r="184" spans="1:14" ht="15.75" customHeight="1">
      <c r="A184" s="80"/>
      <c r="B184" s="80"/>
      <c r="C184" s="80"/>
      <c r="D184" s="80"/>
      <c r="E184" s="80"/>
      <c r="F184" s="80"/>
      <c r="G184" s="80"/>
      <c r="H184" s="80"/>
      <c r="I184" s="80"/>
      <c r="J184" s="80"/>
      <c r="K184" s="80"/>
      <c r="L184" s="80"/>
      <c r="M184" s="80"/>
      <c r="N184" s="80"/>
    </row>
    <row r="185" spans="1:14" ht="15.75" customHeight="1">
      <c r="A185" s="80"/>
      <c r="B185" s="80"/>
      <c r="C185" s="80"/>
      <c r="D185" s="80"/>
      <c r="E185" s="80"/>
      <c r="F185" s="80"/>
      <c r="G185" s="80"/>
      <c r="H185" s="80"/>
      <c r="I185" s="80"/>
      <c r="J185" s="80"/>
      <c r="K185" s="80"/>
      <c r="L185" s="80"/>
      <c r="M185" s="80"/>
      <c r="N185" s="80"/>
    </row>
    <row r="186" spans="1:14" ht="15.75" customHeight="1">
      <c r="A186" s="80"/>
      <c r="B186" s="80"/>
      <c r="C186" s="80"/>
      <c r="D186" s="80"/>
      <c r="E186" s="80"/>
      <c r="F186" s="80"/>
      <c r="G186" s="80"/>
      <c r="H186" s="80"/>
      <c r="I186" s="80"/>
      <c r="J186" s="80"/>
      <c r="K186" s="80"/>
      <c r="L186" s="80"/>
      <c r="M186" s="80"/>
      <c r="N186" s="80"/>
    </row>
    <row r="187" spans="1:14" ht="15.75" customHeight="1">
      <c r="A187" s="80"/>
      <c r="B187" s="80"/>
      <c r="C187" s="80"/>
      <c r="D187" s="80"/>
      <c r="E187" s="80"/>
      <c r="F187" s="80"/>
      <c r="G187" s="80"/>
      <c r="H187" s="80"/>
      <c r="I187" s="80"/>
      <c r="J187" s="80"/>
      <c r="K187" s="80"/>
      <c r="L187" s="80"/>
      <c r="M187" s="80"/>
      <c r="N187" s="80"/>
    </row>
    <row r="188" spans="1:14" ht="15.75" customHeight="1">
      <c r="A188" s="80"/>
      <c r="B188" s="80"/>
      <c r="C188" s="80"/>
      <c r="D188" s="80"/>
      <c r="E188" s="80"/>
      <c r="F188" s="80"/>
      <c r="G188" s="80"/>
      <c r="H188" s="80"/>
      <c r="I188" s="80"/>
      <c r="J188" s="80"/>
      <c r="K188" s="80"/>
      <c r="L188" s="80"/>
      <c r="M188" s="80"/>
      <c r="N188" s="80"/>
    </row>
    <row r="189" spans="1:14" ht="15.75" customHeight="1">
      <c r="A189" s="80"/>
      <c r="B189" s="80"/>
      <c r="C189" s="80"/>
      <c r="D189" s="80"/>
      <c r="E189" s="80"/>
      <c r="F189" s="80"/>
      <c r="G189" s="80"/>
      <c r="H189" s="80"/>
      <c r="I189" s="80"/>
      <c r="J189" s="80"/>
      <c r="K189" s="80"/>
      <c r="L189" s="80"/>
      <c r="M189" s="80"/>
      <c r="N189" s="80"/>
    </row>
    <row r="190" spans="1:14" ht="15.75" customHeight="1">
      <c r="A190" s="80"/>
      <c r="B190" s="80"/>
      <c r="C190" s="80"/>
      <c r="D190" s="80"/>
      <c r="E190" s="80"/>
      <c r="F190" s="80"/>
      <c r="G190" s="80"/>
      <c r="H190" s="80"/>
      <c r="I190" s="80"/>
      <c r="J190" s="80"/>
      <c r="K190" s="80"/>
      <c r="L190" s="80"/>
      <c r="M190" s="80"/>
      <c r="N190" s="80"/>
    </row>
    <row r="191" spans="1:14" ht="15.75" customHeight="1">
      <c r="A191" s="80"/>
      <c r="B191" s="80"/>
      <c r="C191" s="80"/>
      <c r="D191" s="80"/>
      <c r="E191" s="80"/>
      <c r="F191" s="80"/>
      <c r="G191" s="80"/>
      <c r="H191" s="80"/>
      <c r="I191" s="80"/>
      <c r="J191" s="80"/>
      <c r="K191" s="80"/>
      <c r="L191" s="80"/>
      <c r="M191" s="80"/>
      <c r="N191" s="80"/>
    </row>
    <row r="192" spans="1:14" ht="15.75" customHeight="1">
      <c r="A192" s="80"/>
      <c r="B192" s="80"/>
      <c r="C192" s="80"/>
      <c r="D192" s="80"/>
      <c r="E192" s="80"/>
      <c r="F192" s="80"/>
      <c r="G192" s="80"/>
      <c r="H192" s="80"/>
      <c r="I192" s="80"/>
      <c r="J192" s="80"/>
      <c r="K192" s="80"/>
      <c r="L192" s="80"/>
      <c r="M192" s="80"/>
      <c r="N192" s="80"/>
    </row>
    <row r="193" spans="1:14" ht="15.75" customHeight="1">
      <c r="A193" s="80"/>
      <c r="B193" s="80"/>
      <c r="C193" s="80"/>
      <c r="D193" s="80"/>
      <c r="E193" s="80"/>
      <c r="F193" s="80"/>
      <c r="G193" s="80"/>
      <c r="H193" s="80"/>
      <c r="I193" s="80"/>
      <c r="J193" s="80"/>
      <c r="K193" s="80"/>
      <c r="L193" s="80"/>
      <c r="M193" s="80"/>
      <c r="N193" s="80"/>
    </row>
    <row r="194" spans="1:14" ht="15.75" customHeight="1">
      <c r="A194" s="80"/>
      <c r="B194" s="80"/>
      <c r="C194" s="80"/>
      <c r="D194" s="80"/>
      <c r="E194" s="80"/>
      <c r="F194" s="80"/>
      <c r="G194" s="80"/>
      <c r="H194" s="80"/>
      <c r="I194" s="80"/>
      <c r="J194" s="80"/>
      <c r="K194" s="80"/>
      <c r="L194" s="80"/>
      <c r="M194" s="80"/>
      <c r="N194" s="80"/>
    </row>
    <row r="195" spans="1:14" ht="15.75" customHeight="1">
      <c r="A195" s="80"/>
      <c r="B195" s="80"/>
      <c r="C195" s="80"/>
      <c r="D195" s="80"/>
      <c r="E195" s="80"/>
      <c r="F195" s="80"/>
      <c r="G195" s="80"/>
      <c r="H195" s="80"/>
      <c r="I195" s="80"/>
      <c r="J195" s="80"/>
      <c r="K195" s="80"/>
      <c r="L195" s="80"/>
      <c r="M195" s="80"/>
      <c r="N195" s="80"/>
    </row>
    <row r="196" spans="1:14" ht="15.75" customHeight="1">
      <c r="A196" s="80"/>
      <c r="B196" s="80"/>
      <c r="C196" s="80"/>
      <c r="D196" s="80"/>
      <c r="E196" s="80"/>
      <c r="F196" s="80"/>
      <c r="G196" s="80"/>
      <c r="H196" s="80"/>
      <c r="I196" s="80"/>
      <c r="J196" s="80"/>
      <c r="K196" s="80"/>
      <c r="L196" s="80"/>
      <c r="M196" s="80"/>
      <c r="N196" s="80"/>
    </row>
    <row r="197" spans="1:14" ht="15.75" customHeight="1">
      <c r="A197" s="80"/>
      <c r="B197" s="80"/>
      <c r="C197" s="80"/>
      <c r="D197" s="80"/>
      <c r="E197" s="80"/>
      <c r="F197" s="80"/>
      <c r="G197" s="80"/>
      <c r="H197" s="80"/>
      <c r="I197" s="80"/>
      <c r="J197" s="80"/>
      <c r="K197" s="80"/>
      <c r="L197" s="80"/>
      <c r="M197" s="80"/>
      <c r="N197" s="80"/>
    </row>
    <row r="198" spans="1:14" ht="15.75" customHeight="1">
      <c r="A198" s="80"/>
      <c r="B198" s="80"/>
      <c r="C198" s="80"/>
      <c r="D198" s="80"/>
      <c r="E198" s="80"/>
      <c r="F198" s="80"/>
      <c r="G198" s="80"/>
      <c r="H198" s="80"/>
      <c r="I198" s="80"/>
      <c r="J198" s="80"/>
      <c r="K198" s="80"/>
      <c r="L198" s="80"/>
      <c r="M198" s="80"/>
      <c r="N198" s="80"/>
    </row>
    <row r="199" spans="1:14" ht="15.75" customHeight="1">
      <c r="A199" s="80"/>
      <c r="B199" s="80"/>
      <c r="C199" s="80"/>
      <c r="D199" s="80"/>
      <c r="E199" s="80"/>
      <c r="F199" s="80"/>
      <c r="G199" s="80"/>
      <c r="H199" s="80"/>
      <c r="I199" s="80"/>
      <c r="J199" s="80"/>
      <c r="K199" s="80"/>
      <c r="L199" s="80"/>
      <c r="M199" s="80"/>
      <c r="N199" s="80"/>
    </row>
    <row r="200" spans="1:14" ht="15.75" customHeight="1">
      <c r="A200" s="80"/>
      <c r="B200" s="80"/>
      <c r="C200" s="80"/>
      <c r="D200" s="80"/>
      <c r="E200" s="80"/>
      <c r="F200" s="80"/>
      <c r="G200" s="80"/>
      <c r="H200" s="80"/>
      <c r="I200" s="80"/>
      <c r="J200" s="80"/>
      <c r="K200" s="80"/>
      <c r="L200" s="80"/>
      <c r="M200" s="80"/>
      <c r="N200" s="80"/>
    </row>
    <row r="201" spans="1:14" ht="15.75" customHeight="1">
      <c r="A201" s="80"/>
      <c r="B201" s="80"/>
      <c r="C201" s="80"/>
      <c r="D201" s="80"/>
      <c r="E201" s="80"/>
      <c r="F201" s="80"/>
      <c r="G201" s="80"/>
      <c r="H201" s="80"/>
      <c r="I201" s="80"/>
      <c r="J201" s="80"/>
      <c r="K201" s="80"/>
      <c r="L201" s="80"/>
      <c r="M201" s="80"/>
      <c r="N201" s="80"/>
    </row>
    <row r="202" spans="1:14" ht="15.75" customHeight="1">
      <c r="A202" s="80"/>
      <c r="B202" s="80"/>
      <c r="C202" s="80"/>
      <c r="D202" s="80"/>
      <c r="E202" s="80"/>
      <c r="F202" s="80"/>
      <c r="G202" s="80"/>
      <c r="H202" s="80"/>
      <c r="I202" s="80"/>
      <c r="J202" s="80"/>
      <c r="K202" s="80"/>
      <c r="L202" s="80"/>
      <c r="M202" s="80"/>
      <c r="N202" s="80"/>
    </row>
    <row r="203" spans="1:14" ht="15.75" customHeight="1">
      <c r="A203" s="80"/>
      <c r="B203" s="80"/>
      <c r="C203" s="80"/>
      <c r="D203" s="80"/>
      <c r="E203" s="80"/>
      <c r="F203" s="80"/>
      <c r="G203" s="80"/>
      <c r="H203" s="80"/>
      <c r="I203" s="80"/>
      <c r="J203" s="80"/>
      <c r="K203" s="80"/>
      <c r="L203" s="80"/>
      <c r="M203" s="80"/>
      <c r="N203" s="80"/>
    </row>
    <row r="204" spans="1:14" ht="15.75" customHeight="1">
      <c r="A204" s="80"/>
      <c r="B204" s="80"/>
      <c r="C204" s="80"/>
      <c r="D204" s="80"/>
      <c r="E204" s="80"/>
      <c r="F204" s="80"/>
      <c r="G204" s="80"/>
      <c r="H204" s="80"/>
      <c r="I204" s="80"/>
      <c r="J204" s="80"/>
      <c r="K204" s="80"/>
      <c r="L204" s="80"/>
      <c r="M204" s="80"/>
      <c r="N204" s="80"/>
    </row>
    <row r="205" spans="1:14" ht="15.75" customHeight="1">
      <c r="A205" s="80"/>
      <c r="B205" s="80"/>
      <c r="C205" s="80"/>
      <c r="D205" s="80"/>
      <c r="E205" s="80"/>
      <c r="F205" s="80"/>
      <c r="G205" s="80"/>
      <c r="H205" s="80"/>
      <c r="I205" s="80"/>
      <c r="J205" s="80"/>
      <c r="K205" s="80"/>
      <c r="L205" s="80"/>
      <c r="M205" s="80"/>
      <c r="N205" s="80"/>
    </row>
    <row r="206" spans="1:14" ht="15.75" customHeight="1">
      <c r="A206" s="80"/>
      <c r="B206" s="80"/>
      <c r="C206" s="80"/>
      <c r="D206" s="80"/>
      <c r="E206" s="80"/>
      <c r="F206" s="80"/>
      <c r="G206" s="80"/>
      <c r="H206" s="80"/>
      <c r="I206" s="80"/>
      <c r="J206" s="80"/>
      <c r="K206" s="80"/>
      <c r="L206" s="80"/>
      <c r="M206" s="80"/>
      <c r="N206" s="80"/>
    </row>
    <row r="207" spans="1:14" ht="15.75" customHeight="1">
      <c r="A207" s="80"/>
      <c r="B207" s="80"/>
      <c r="C207" s="80"/>
      <c r="D207" s="80"/>
      <c r="E207" s="80"/>
      <c r="F207" s="80"/>
      <c r="G207" s="80"/>
      <c r="H207" s="80"/>
      <c r="I207" s="80"/>
      <c r="J207" s="80"/>
      <c r="K207" s="80"/>
      <c r="L207" s="80"/>
      <c r="M207" s="80"/>
      <c r="N207" s="80"/>
    </row>
    <row r="208" spans="1:14" ht="15.75" customHeight="1">
      <c r="A208" s="80"/>
      <c r="B208" s="80"/>
      <c r="C208" s="80"/>
      <c r="D208" s="80"/>
      <c r="E208" s="80"/>
      <c r="F208" s="80"/>
      <c r="G208" s="80"/>
      <c r="H208" s="80"/>
      <c r="I208" s="80"/>
      <c r="J208" s="80"/>
      <c r="K208" s="80"/>
      <c r="L208" s="80"/>
      <c r="M208" s="80"/>
      <c r="N208" s="80"/>
    </row>
    <row r="209" spans="1:14" ht="15.75" customHeight="1">
      <c r="A209" s="80"/>
      <c r="B209" s="80"/>
      <c r="C209" s="80"/>
      <c r="D209" s="80"/>
      <c r="E209" s="80"/>
      <c r="F209" s="80"/>
      <c r="G209" s="80"/>
      <c r="H209" s="80"/>
      <c r="I209" s="80"/>
      <c r="J209" s="80"/>
      <c r="K209" s="80"/>
      <c r="L209" s="80"/>
      <c r="M209" s="80"/>
      <c r="N209" s="80"/>
    </row>
    <row r="210" spans="1:14" ht="15.75" customHeight="1">
      <c r="A210" s="80"/>
      <c r="B210" s="80"/>
      <c r="C210" s="80"/>
      <c r="D210" s="80"/>
      <c r="E210" s="80"/>
      <c r="F210" s="80"/>
      <c r="G210" s="80"/>
      <c r="H210" s="80"/>
      <c r="I210" s="80"/>
      <c r="J210" s="80"/>
      <c r="K210" s="80"/>
      <c r="L210" s="80"/>
      <c r="M210" s="80"/>
      <c r="N210" s="80"/>
    </row>
    <row r="211" spans="1:14" ht="15.75" customHeight="1">
      <c r="A211" s="80"/>
      <c r="B211" s="80"/>
      <c r="C211" s="80"/>
      <c r="D211" s="80"/>
      <c r="E211" s="80"/>
      <c r="F211" s="80"/>
      <c r="G211" s="80"/>
      <c r="H211" s="80"/>
      <c r="I211" s="80"/>
      <c r="J211" s="80"/>
      <c r="K211" s="80"/>
      <c r="L211" s="80"/>
      <c r="M211" s="80"/>
      <c r="N211" s="80"/>
    </row>
    <row r="212" spans="1:14" ht="15.75" customHeight="1">
      <c r="A212" s="80"/>
      <c r="B212" s="80"/>
      <c r="C212" s="80"/>
      <c r="D212" s="80"/>
      <c r="E212" s="80"/>
      <c r="F212" s="80"/>
      <c r="G212" s="80"/>
      <c r="H212" s="80"/>
      <c r="I212" s="80"/>
      <c r="J212" s="80"/>
      <c r="K212" s="80"/>
      <c r="L212" s="80"/>
      <c r="M212" s="80"/>
      <c r="N212" s="80"/>
    </row>
    <row r="213" spans="1:14" ht="15.75" customHeight="1">
      <c r="A213" s="80"/>
      <c r="B213" s="80"/>
      <c r="C213" s="80"/>
      <c r="D213" s="80"/>
      <c r="E213" s="80"/>
      <c r="F213" s="80"/>
      <c r="G213" s="80"/>
      <c r="H213" s="80"/>
      <c r="I213" s="80"/>
      <c r="J213" s="80"/>
      <c r="K213" s="80"/>
      <c r="L213" s="80"/>
      <c r="M213" s="80"/>
      <c r="N213" s="80"/>
    </row>
    <row r="214" spans="1:14" ht="15.75" customHeight="1">
      <c r="A214" s="80"/>
      <c r="B214" s="80"/>
      <c r="C214" s="80"/>
      <c r="D214" s="80"/>
      <c r="E214" s="80"/>
      <c r="F214" s="80"/>
      <c r="G214" s="80"/>
      <c r="H214" s="80"/>
      <c r="I214" s="80"/>
      <c r="J214" s="80"/>
      <c r="K214" s="80"/>
      <c r="L214" s="80"/>
      <c r="M214" s="80"/>
      <c r="N214" s="80"/>
    </row>
    <row r="215" spans="1:14" ht="15.75" customHeight="1">
      <c r="A215" s="80"/>
      <c r="B215" s="80"/>
      <c r="C215" s="80"/>
      <c r="D215" s="80"/>
      <c r="E215" s="80"/>
      <c r="F215" s="80"/>
      <c r="G215" s="80"/>
      <c r="H215" s="80"/>
      <c r="I215" s="80"/>
      <c r="J215" s="80"/>
      <c r="K215" s="80"/>
      <c r="L215" s="80"/>
      <c r="M215" s="80"/>
      <c r="N215" s="80"/>
    </row>
    <row r="216" spans="1:14" ht="15.75" customHeight="1">
      <c r="A216" s="80"/>
      <c r="B216" s="80"/>
      <c r="C216" s="80"/>
      <c r="D216" s="80"/>
      <c r="E216" s="80"/>
      <c r="F216" s="80"/>
      <c r="G216" s="80"/>
      <c r="H216" s="80"/>
      <c r="I216" s="80"/>
      <c r="J216" s="80"/>
      <c r="K216" s="80"/>
      <c r="L216" s="80"/>
      <c r="M216" s="80"/>
      <c r="N216" s="80"/>
    </row>
    <row r="217" spans="1:14" ht="15.75" customHeight="1">
      <c r="A217" s="80"/>
      <c r="B217" s="80"/>
      <c r="C217" s="80"/>
      <c r="D217" s="80"/>
      <c r="E217" s="80"/>
      <c r="F217" s="80"/>
      <c r="G217" s="80"/>
      <c r="H217" s="80"/>
      <c r="I217" s="80"/>
      <c r="J217" s="80"/>
      <c r="K217" s="80"/>
      <c r="L217" s="80"/>
      <c r="M217" s="80"/>
      <c r="N217" s="80"/>
    </row>
    <row r="218" spans="1:14" ht="15.75" customHeight="1">
      <c r="A218" s="80"/>
      <c r="B218" s="80"/>
      <c r="C218" s="80"/>
      <c r="D218" s="80"/>
      <c r="E218" s="80"/>
      <c r="F218" s="80"/>
      <c r="G218" s="80"/>
      <c r="H218" s="80"/>
      <c r="I218" s="80"/>
      <c r="J218" s="80"/>
      <c r="K218" s="80"/>
      <c r="L218" s="80"/>
      <c r="M218" s="80"/>
      <c r="N218" s="80"/>
    </row>
    <row r="219" spans="1:14" ht="15.75" customHeight="1">
      <c r="A219" s="80"/>
      <c r="B219" s="80"/>
      <c r="C219" s="80"/>
      <c r="D219" s="80"/>
      <c r="E219" s="80"/>
      <c r="F219" s="80"/>
      <c r="G219" s="80"/>
      <c r="H219" s="80"/>
      <c r="I219" s="80"/>
      <c r="J219" s="80"/>
      <c r="K219" s="80"/>
      <c r="L219" s="80"/>
      <c r="M219" s="80"/>
      <c r="N219" s="80"/>
    </row>
    <row r="220" spans="1:14" ht="15.75" customHeight="1">
      <c r="A220" s="80"/>
      <c r="B220" s="80"/>
      <c r="C220" s="80"/>
      <c r="D220" s="80"/>
      <c r="E220" s="80"/>
      <c r="F220" s="80"/>
      <c r="G220" s="80"/>
      <c r="H220" s="80"/>
      <c r="I220" s="80"/>
      <c r="J220" s="80"/>
      <c r="K220" s="80"/>
      <c r="L220" s="80"/>
      <c r="M220" s="80"/>
      <c r="N220" s="80"/>
    </row>
    <row r="221" spans="1:14" ht="15.75" customHeight="1">
      <c r="A221" s="80"/>
      <c r="B221" s="80"/>
      <c r="C221" s="80"/>
      <c r="D221" s="80"/>
      <c r="E221" s="80"/>
      <c r="F221" s="80"/>
      <c r="G221" s="80"/>
      <c r="H221" s="80"/>
      <c r="I221" s="80"/>
      <c r="J221" s="80"/>
      <c r="K221" s="80"/>
      <c r="L221" s="80"/>
      <c r="M221" s="80"/>
      <c r="N221" s="80"/>
    </row>
    <row r="222" spans="1:14" ht="15.75" customHeight="1">
      <c r="A222" s="80"/>
      <c r="B222" s="80"/>
      <c r="C222" s="80"/>
      <c r="D222" s="80"/>
      <c r="E222" s="80"/>
      <c r="F222" s="80"/>
      <c r="G222" s="80"/>
      <c r="H222" s="80"/>
      <c r="I222" s="80"/>
      <c r="J222" s="80"/>
      <c r="K222" s="80"/>
      <c r="L222" s="80"/>
      <c r="M222" s="80"/>
      <c r="N222" s="80"/>
    </row>
    <row r="223" spans="1:14" ht="15.75" customHeight="1">
      <c r="A223" s="80"/>
      <c r="B223" s="80"/>
      <c r="C223" s="80"/>
      <c r="D223" s="80"/>
      <c r="E223" s="80"/>
      <c r="F223" s="80"/>
      <c r="G223" s="80"/>
      <c r="H223" s="80"/>
      <c r="I223" s="80"/>
      <c r="J223" s="80"/>
      <c r="K223" s="80"/>
      <c r="L223" s="80"/>
      <c r="M223" s="80"/>
      <c r="N223" s="80"/>
    </row>
    <row r="224" spans="1:14" ht="15.75" customHeight="1">
      <c r="A224" s="80"/>
      <c r="B224" s="80"/>
      <c r="C224" s="80"/>
      <c r="D224" s="80"/>
      <c r="E224" s="80"/>
      <c r="F224" s="80"/>
      <c r="G224" s="80"/>
      <c r="H224" s="80"/>
      <c r="I224" s="80"/>
      <c r="J224" s="80"/>
      <c r="K224" s="80"/>
      <c r="L224" s="80"/>
      <c r="M224" s="80"/>
      <c r="N224" s="80"/>
    </row>
    <row r="225" spans="1:14" ht="15.75" customHeight="1">
      <c r="A225" s="80"/>
      <c r="B225" s="80"/>
      <c r="C225" s="80"/>
      <c r="D225" s="80"/>
      <c r="E225" s="80"/>
      <c r="F225" s="80"/>
      <c r="G225" s="80"/>
      <c r="H225" s="80"/>
      <c r="I225" s="80"/>
      <c r="J225" s="80"/>
      <c r="K225" s="80"/>
      <c r="L225" s="80"/>
      <c r="M225" s="80"/>
      <c r="N225" s="80"/>
    </row>
    <row r="226" spans="1:14" ht="15.75" customHeight="1">
      <c r="A226" s="80"/>
      <c r="B226" s="80"/>
      <c r="C226" s="80"/>
      <c r="D226" s="80"/>
      <c r="E226" s="80"/>
      <c r="F226" s="80"/>
      <c r="G226" s="80"/>
      <c r="H226" s="80"/>
      <c r="I226" s="80"/>
      <c r="J226" s="80"/>
      <c r="K226" s="80"/>
      <c r="L226" s="80"/>
      <c r="M226" s="80"/>
      <c r="N226" s="80"/>
    </row>
    <row r="227" spans="1:14" ht="15.75" customHeight="1">
      <c r="A227" s="80"/>
      <c r="B227" s="80"/>
      <c r="C227" s="80"/>
      <c r="D227" s="80"/>
      <c r="E227" s="80"/>
      <c r="F227" s="80"/>
      <c r="G227" s="80"/>
      <c r="H227" s="80"/>
      <c r="I227" s="80"/>
      <c r="J227" s="80"/>
      <c r="K227" s="80"/>
      <c r="L227" s="80"/>
      <c r="M227" s="80"/>
      <c r="N227" s="80"/>
    </row>
    <row r="228" spans="1:14" ht="15.75" customHeight="1">
      <c r="A228" s="80"/>
      <c r="B228" s="80"/>
      <c r="C228" s="80"/>
      <c r="D228" s="80"/>
      <c r="E228" s="80"/>
      <c r="F228" s="80"/>
      <c r="G228" s="80"/>
      <c r="H228" s="80"/>
      <c r="I228" s="80"/>
      <c r="J228" s="80"/>
      <c r="K228" s="80"/>
      <c r="L228" s="80"/>
      <c r="M228" s="80"/>
      <c r="N228" s="80"/>
    </row>
    <row r="229" spans="1:14" ht="15.75" customHeight="1">
      <c r="A229" s="80"/>
      <c r="B229" s="80"/>
      <c r="C229" s="80"/>
      <c r="D229" s="80"/>
      <c r="E229" s="80"/>
      <c r="F229" s="80"/>
      <c r="G229" s="80"/>
      <c r="H229" s="80"/>
      <c r="I229" s="80"/>
      <c r="J229" s="80"/>
      <c r="K229" s="80"/>
      <c r="L229" s="80"/>
      <c r="M229" s="80"/>
      <c r="N229" s="80"/>
    </row>
    <row r="230" spans="1:14" ht="15.75" customHeight="1">
      <c r="A230" s="80"/>
      <c r="B230" s="80"/>
      <c r="C230" s="80"/>
      <c r="D230" s="80"/>
      <c r="E230" s="80"/>
      <c r="F230" s="80"/>
      <c r="G230" s="80"/>
      <c r="H230" s="80"/>
      <c r="I230" s="80"/>
      <c r="J230" s="80"/>
      <c r="K230" s="80"/>
      <c r="L230" s="80"/>
      <c r="M230" s="80"/>
      <c r="N230" s="80"/>
    </row>
    <row r="231" spans="1:14" ht="15.75" customHeight="1">
      <c r="A231" s="80"/>
      <c r="B231" s="80"/>
      <c r="C231" s="80"/>
      <c r="D231" s="80"/>
      <c r="E231" s="80"/>
      <c r="F231" s="80"/>
      <c r="G231" s="80"/>
      <c r="H231" s="80"/>
      <c r="I231" s="80"/>
      <c r="J231" s="80"/>
      <c r="K231" s="80"/>
      <c r="L231" s="80"/>
      <c r="M231" s="80"/>
      <c r="N231" s="80"/>
    </row>
    <row r="232" spans="1:14" ht="15.75" customHeight="1">
      <c r="A232" s="80"/>
      <c r="B232" s="80"/>
      <c r="C232" s="80"/>
      <c r="D232" s="80"/>
      <c r="E232" s="80"/>
      <c r="F232" s="80"/>
      <c r="G232" s="80"/>
      <c r="H232" s="80"/>
      <c r="I232" s="80"/>
      <c r="J232" s="80"/>
      <c r="K232" s="80"/>
      <c r="L232" s="80"/>
      <c r="M232" s="80"/>
      <c r="N232" s="80"/>
    </row>
    <row r="233" spans="1:14" ht="15.75" customHeight="1">
      <c r="A233" s="80"/>
      <c r="B233" s="80"/>
      <c r="C233" s="80"/>
      <c r="D233" s="80"/>
      <c r="E233" s="80"/>
      <c r="F233" s="80"/>
      <c r="G233" s="80"/>
      <c r="H233" s="80"/>
      <c r="I233" s="80"/>
      <c r="J233" s="80"/>
      <c r="K233" s="80"/>
      <c r="L233" s="80"/>
      <c r="M233" s="80"/>
      <c r="N233" s="80"/>
    </row>
    <row r="234" spans="1:14" ht="15.75" customHeight="1">
      <c r="A234" s="80"/>
      <c r="B234" s="80"/>
      <c r="C234" s="80"/>
      <c r="D234" s="80"/>
      <c r="E234" s="80"/>
      <c r="F234" s="80"/>
      <c r="G234" s="80"/>
      <c r="H234" s="80"/>
      <c r="I234" s="80"/>
      <c r="J234" s="80"/>
      <c r="K234" s="80"/>
      <c r="L234" s="80"/>
      <c r="M234" s="80"/>
      <c r="N234" s="80"/>
    </row>
    <row r="235" spans="1:14" ht="15.75" customHeight="1">
      <c r="A235" s="80"/>
      <c r="B235" s="80"/>
      <c r="C235" s="80"/>
      <c r="D235" s="80"/>
      <c r="E235" s="80"/>
      <c r="F235" s="80"/>
      <c r="G235" s="80"/>
      <c r="H235" s="80"/>
      <c r="I235" s="80"/>
      <c r="J235" s="80"/>
      <c r="K235" s="80"/>
      <c r="L235" s="80"/>
      <c r="M235" s="80"/>
      <c r="N235" s="80"/>
    </row>
    <row r="236" spans="1:14" ht="15.75" customHeight="1">
      <c r="A236" s="80"/>
      <c r="B236" s="80"/>
      <c r="C236" s="80"/>
      <c r="D236" s="80"/>
      <c r="E236" s="80"/>
      <c r="F236" s="80"/>
      <c r="G236" s="80"/>
      <c r="H236" s="80"/>
      <c r="I236" s="80"/>
      <c r="J236" s="80"/>
      <c r="K236" s="80"/>
      <c r="L236" s="80"/>
      <c r="M236" s="80"/>
      <c r="N236" s="80"/>
    </row>
    <row r="237" spans="1:14" ht="15.75" customHeight="1">
      <c r="A237" s="80"/>
      <c r="B237" s="80"/>
      <c r="C237" s="80"/>
      <c r="D237" s="80"/>
      <c r="E237" s="80"/>
      <c r="F237" s="80"/>
      <c r="G237" s="80"/>
      <c r="H237" s="80"/>
      <c r="I237" s="80"/>
      <c r="J237" s="80"/>
      <c r="K237" s="80"/>
      <c r="L237" s="80"/>
      <c r="M237" s="80"/>
      <c r="N237" s="80"/>
    </row>
    <row r="238" spans="1:14" ht="15.75" customHeight="1">
      <c r="A238" s="80"/>
      <c r="B238" s="80"/>
      <c r="C238" s="80"/>
      <c r="D238" s="80"/>
      <c r="E238" s="80"/>
      <c r="F238" s="80"/>
      <c r="G238" s="80"/>
      <c r="H238" s="80"/>
      <c r="I238" s="80"/>
      <c r="J238" s="80"/>
      <c r="K238" s="80"/>
      <c r="L238" s="80"/>
      <c r="M238" s="80"/>
      <c r="N238" s="80"/>
    </row>
    <row r="239" spans="1:14" ht="15.75" customHeight="1">
      <c r="A239" s="80"/>
      <c r="B239" s="80"/>
      <c r="C239" s="80"/>
      <c r="D239" s="80"/>
      <c r="E239" s="80"/>
      <c r="F239" s="80"/>
      <c r="G239" s="80"/>
      <c r="H239" s="80"/>
      <c r="I239" s="80"/>
      <c r="J239" s="80"/>
      <c r="K239" s="80"/>
      <c r="L239" s="80"/>
      <c r="M239" s="80"/>
      <c r="N239" s="80"/>
    </row>
    <row r="240" spans="1:14" ht="15.75" customHeight="1">
      <c r="A240" s="80"/>
      <c r="B240" s="80"/>
      <c r="C240" s="80"/>
      <c r="D240" s="80"/>
      <c r="E240" s="80"/>
      <c r="F240" s="80"/>
      <c r="G240" s="80"/>
      <c r="H240" s="80"/>
      <c r="I240" s="80"/>
      <c r="J240" s="80"/>
      <c r="K240" s="80"/>
      <c r="L240" s="80"/>
      <c r="M240" s="80"/>
      <c r="N240" s="80"/>
    </row>
    <row r="241" spans="1:14" ht="15.75" customHeight="1">
      <c r="A241" s="80"/>
      <c r="B241" s="80"/>
      <c r="C241" s="80"/>
      <c r="D241" s="80"/>
      <c r="E241" s="80"/>
      <c r="F241" s="80"/>
      <c r="G241" s="80"/>
      <c r="H241" s="80"/>
      <c r="I241" s="80"/>
      <c r="J241" s="80"/>
      <c r="K241" s="80"/>
      <c r="L241" s="80"/>
      <c r="M241" s="80"/>
      <c r="N241" s="80"/>
    </row>
    <row r="242" spans="1:14" ht="15.75" customHeight="1">
      <c r="A242" s="80"/>
      <c r="B242" s="80"/>
      <c r="C242" s="80"/>
      <c r="D242" s="80"/>
      <c r="E242" s="80"/>
      <c r="F242" s="80"/>
      <c r="G242" s="80"/>
      <c r="H242" s="80"/>
      <c r="I242" s="80"/>
      <c r="J242" s="80"/>
      <c r="K242" s="80"/>
      <c r="L242" s="80"/>
      <c r="M242" s="80"/>
      <c r="N242" s="80"/>
    </row>
    <row r="243" spans="1:14" ht="15.75" customHeight="1"/>
    <row r="244" spans="1:14" ht="15.75" customHeight="1"/>
    <row r="245" spans="1:14" ht="15.75" customHeight="1"/>
    <row r="246" spans="1:14" ht="15.75" customHeight="1"/>
    <row r="247" spans="1:14" ht="15.75" customHeight="1"/>
    <row r="248" spans="1:14" ht="15.75" customHeight="1"/>
    <row r="249" spans="1:14" ht="15.75" customHeight="1"/>
    <row r="250" spans="1:14" ht="15.75" customHeight="1"/>
    <row r="251" spans="1:14" ht="15.75" customHeight="1"/>
    <row r="252" spans="1:14" ht="15.75" customHeight="1"/>
    <row r="253" spans="1:14" ht="15.75" customHeight="1"/>
    <row r="254" spans="1:14" ht="15.75" customHeight="1"/>
    <row r="255" spans="1:14" ht="15.75" customHeight="1"/>
    <row r="256" spans="1:1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4">
    <mergeCell ref="A10:J10"/>
    <mergeCell ref="B12:I12"/>
    <mergeCell ref="B13:I13"/>
    <mergeCell ref="B21:I21"/>
    <mergeCell ref="B28:I28"/>
    <mergeCell ref="B30:I30"/>
    <mergeCell ref="B31:I31"/>
    <mergeCell ref="B90:I90"/>
    <mergeCell ref="B97:I97"/>
    <mergeCell ref="B103:I103"/>
    <mergeCell ref="B107:I107"/>
    <mergeCell ref="H121:I121"/>
    <mergeCell ref="B44:I44"/>
    <mergeCell ref="B46:I46"/>
    <mergeCell ref="B50:I50"/>
    <mergeCell ref="B54:I54"/>
    <mergeCell ref="B68:I68"/>
    <mergeCell ref="B69:I69"/>
    <mergeCell ref="B82:I82"/>
    <mergeCell ref="A1:J1"/>
    <mergeCell ref="A2:B9"/>
    <mergeCell ref="C2:H3"/>
    <mergeCell ref="C4:H4"/>
    <mergeCell ref="C5:H9"/>
  </mergeCells>
  <pageMargins left="0.27777777777777779" right="0.27777777777777779" top="0.27777777777777779" bottom="0.27777777777777779" header="0" footer="0"/>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outlinePr summaryBelow="0"/>
  </sheetPr>
  <dimension ref="A1:P1009"/>
  <sheetViews>
    <sheetView tabSelected="1" topLeftCell="A16" workbookViewId="0">
      <selection sqref="A1:K1"/>
    </sheetView>
  </sheetViews>
  <sheetFormatPr defaultColWidth="14.42578125" defaultRowHeight="15" customHeight="1"/>
  <cols>
    <col min="1" max="1" width="7.42578125" customWidth="1"/>
    <col min="2" max="2" width="27.85546875" customWidth="1"/>
    <col min="3" max="3" width="11" customWidth="1"/>
    <col min="4" max="7" width="9.42578125" customWidth="1"/>
    <col min="8" max="8" width="8.140625" customWidth="1"/>
    <col min="9" max="9" width="5" customWidth="1"/>
    <col min="10" max="10" width="9.42578125" customWidth="1"/>
    <col min="11" max="11" width="9.85546875" customWidth="1"/>
    <col min="12" max="26" width="8.7109375" customWidth="1"/>
  </cols>
  <sheetData>
    <row r="1" spans="1:16" s="52" customFormat="1" ht="15" customHeight="1">
      <c r="A1" s="208" t="s">
        <v>881</v>
      </c>
      <c r="B1" s="208"/>
      <c r="C1" s="208"/>
      <c r="D1" s="208"/>
      <c r="E1" s="208"/>
      <c r="F1" s="208"/>
      <c r="G1" s="208"/>
      <c r="H1" s="208"/>
      <c r="I1" s="208"/>
      <c r="J1" s="208"/>
      <c r="K1" s="208"/>
    </row>
    <row r="2" spans="1:16" s="52" customFormat="1" ht="15" customHeight="1">
      <c r="A2" s="202" t="s">
        <v>892</v>
      </c>
      <c r="B2" s="203"/>
      <c r="C2" s="203"/>
      <c r="D2" s="203"/>
      <c r="E2" s="77" t="s">
        <v>882</v>
      </c>
      <c r="F2" s="78" t="s">
        <v>883</v>
      </c>
      <c r="G2" s="206"/>
      <c r="H2" s="206"/>
      <c r="I2" s="206"/>
      <c r="J2" s="206"/>
      <c r="K2" s="206"/>
    </row>
    <row r="3" spans="1:16" s="52" customFormat="1" ht="28.5" customHeight="1">
      <c r="A3" s="187"/>
      <c r="B3" s="159"/>
      <c r="C3" s="159"/>
      <c r="D3" s="159"/>
      <c r="E3" s="54" t="s">
        <v>884</v>
      </c>
      <c r="F3" s="59" t="s">
        <v>888</v>
      </c>
      <c r="G3" s="207"/>
      <c r="H3" s="207"/>
      <c r="I3" s="207"/>
      <c r="J3" s="207"/>
      <c r="K3" s="207"/>
    </row>
    <row r="4" spans="1:16" s="52" customFormat="1" ht="15" customHeight="1">
      <c r="A4" s="204" t="s">
        <v>885</v>
      </c>
      <c r="B4" s="171"/>
      <c r="C4" s="171"/>
      <c r="D4" s="171"/>
      <c r="E4" s="54" t="s">
        <v>886</v>
      </c>
      <c r="F4" s="59" t="s">
        <v>900</v>
      </c>
      <c r="G4" s="207"/>
      <c r="H4" s="207"/>
      <c r="I4" s="207"/>
      <c r="J4" s="207"/>
      <c r="K4" s="207"/>
    </row>
    <row r="5" spans="1:16" s="52" customFormat="1" ht="15" customHeight="1">
      <c r="A5" s="205" t="s">
        <v>887</v>
      </c>
      <c r="B5" s="190"/>
      <c r="C5" s="190"/>
      <c r="D5" s="190"/>
      <c r="E5" s="54" t="s">
        <v>880</v>
      </c>
      <c r="F5" s="59" t="s">
        <v>901</v>
      </c>
      <c r="G5" s="207"/>
      <c r="H5" s="207"/>
      <c r="I5" s="207"/>
      <c r="J5" s="207"/>
      <c r="K5" s="207"/>
    </row>
    <row r="6" spans="1:16" s="52" customFormat="1" ht="15" customHeight="1">
      <c r="A6" s="187"/>
      <c r="B6" s="159"/>
      <c r="C6" s="159"/>
      <c r="D6" s="159"/>
      <c r="E6" s="54" t="s">
        <v>889</v>
      </c>
      <c r="F6" s="59" t="s">
        <v>890</v>
      </c>
      <c r="G6" s="207"/>
      <c r="H6" s="207"/>
      <c r="I6" s="207"/>
      <c r="J6" s="207"/>
      <c r="K6" s="207"/>
    </row>
    <row r="7" spans="1:16" s="52" customFormat="1" ht="15" customHeight="1">
      <c r="A7" s="187"/>
      <c r="B7" s="159"/>
      <c r="C7" s="159"/>
      <c r="D7" s="159"/>
      <c r="E7" s="56"/>
      <c r="F7" s="60"/>
      <c r="G7" s="207"/>
      <c r="H7" s="207"/>
      <c r="I7" s="207"/>
      <c r="J7" s="207"/>
      <c r="K7" s="207"/>
    </row>
    <row r="8" spans="1:16" s="52" customFormat="1" ht="15" customHeight="1">
      <c r="A8" s="187"/>
      <c r="B8" s="159"/>
      <c r="C8" s="159"/>
      <c r="D8" s="159"/>
      <c r="E8" s="56"/>
      <c r="F8" s="60"/>
      <c r="G8" s="207"/>
      <c r="H8" s="207"/>
      <c r="I8" s="207"/>
      <c r="J8" s="207"/>
      <c r="K8" s="207"/>
    </row>
    <row r="9" spans="1:16" s="52" customFormat="1" ht="15" customHeight="1" thickBot="1">
      <c r="A9" s="179"/>
      <c r="B9" s="180"/>
      <c r="C9" s="180"/>
      <c r="D9" s="180"/>
      <c r="E9" s="58" t="s">
        <v>891</v>
      </c>
      <c r="F9" s="61">
        <f>'BDI sem desoneração'!G33</f>
        <v>0.21679999999999999</v>
      </c>
      <c r="G9" s="207"/>
      <c r="H9" s="207"/>
      <c r="I9" s="207"/>
      <c r="J9" s="207"/>
      <c r="K9" s="207"/>
    </row>
    <row r="10" spans="1:16" ht="27.75" customHeight="1">
      <c r="A10" s="201"/>
      <c r="B10" s="159"/>
      <c r="C10" s="159"/>
      <c r="D10" s="159"/>
      <c r="E10" s="159"/>
      <c r="F10" s="159"/>
      <c r="G10" s="159"/>
      <c r="H10" s="159"/>
      <c r="I10" s="48"/>
      <c r="J10" s="48"/>
      <c r="K10" s="48"/>
    </row>
    <row r="11" spans="1:16" ht="15.75" customHeight="1">
      <c r="A11" s="105" t="s">
        <v>40</v>
      </c>
      <c r="B11" s="105" t="s">
        <v>41</v>
      </c>
      <c r="C11" s="105" t="s">
        <v>42</v>
      </c>
      <c r="D11" s="105" t="s">
        <v>43</v>
      </c>
      <c r="E11" s="105" t="s">
        <v>44</v>
      </c>
      <c r="F11" s="105" t="s">
        <v>45</v>
      </c>
      <c r="G11" s="105" t="s">
        <v>46</v>
      </c>
      <c r="H11" s="227" t="s">
        <v>47</v>
      </c>
      <c r="I11" s="228"/>
      <c r="J11" s="105" t="s">
        <v>48</v>
      </c>
      <c r="K11" s="106" t="s">
        <v>49</v>
      </c>
      <c r="L11" s="80"/>
      <c r="M11" s="80"/>
      <c r="N11" s="80"/>
      <c r="O11" s="80"/>
      <c r="P11" s="80"/>
    </row>
    <row r="12" spans="1:16" ht="12" customHeight="1">
      <c r="A12" s="223" t="s">
        <v>50</v>
      </c>
      <c r="B12" s="225" t="s">
        <v>51</v>
      </c>
      <c r="C12" s="211">
        <f>('PLANILHA SEM DESONERACAO'!J12)</f>
        <v>485649.4</v>
      </c>
      <c r="D12" s="124">
        <f>(D13/C12)</f>
        <v>0.25829999999999997</v>
      </c>
      <c r="E12" s="124">
        <f>E13/C12</f>
        <v>0.30220000000000002</v>
      </c>
      <c r="F12" s="124">
        <f>F13/C12</f>
        <v>0.18240000000000001</v>
      </c>
      <c r="G12" s="124">
        <f>G13/C12</f>
        <v>0.1169</v>
      </c>
      <c r="H12" s="209">
        <f>H13/C12</f>
        <v>0.1013</v>
      </c>
      <c r="I12" s="210"/>
      <c r="J12" s="124">
        <f>(J13/C12)</f>
        <v>3.9E-2</v>
      </c>
      <c r="K12" s="125">
        <f>SUM(D12:J12)</f>
        <v>1.0001</v>
      </c>
      <c r="L12" s="80"/>
      <c r="M12" s="80"/>
      <c r="N12" s="80"/>
      <c r="O12" s="80"/>
      <c r="P12" s="80"/>
    </row>
    <row r="13" spans="1:16" ht="12.75" customHeight="1">
      <c r="A13" s="224"/>
      <c r="B13" s="226"/>
      <c r="C13" s="212"/>
      <c r="D13" s="126">
        <f>SUM(D15+D17+D19)</f>
        <v>125435.04</v>
      </c>
      <c r="E13" s="126">
        <f>(E17+E19)</f>
        <v>146774.47</v>
      </c>
      <c r="F13" s="126">
        <f>(F17+F19)</f>
        <v>88565.01</v>
      </c>
      <c r="G13" s="126">
        <f>(G19)</f>
        <v>56761.31</v>
      </c>
      <c r="H13" s="211">
        <f>H19</f>
        <v>49193.14</v>
      </c>
      <c r="I13" s="212"/>
      <c r="J13" s="126">
        <f>(J19)</f>
        <v>18920.439999999999</v>
      </c>
      <c r="K13" s="127">
        <f>SUM(D13:J13)</f>
        <v>485649.41</v>
      </c>
      <c r="L13" s="80"/>
      <c r="M13" s="80"/>
      <c r="N13" s="80"/>
      <c r="O13" s="80"/>
      <c r="P13" s="80"/>
    </row>
    <row r="14" spans="1:16" ht="12" customHeight="1">
      <c r="A14" s="221" t="s">
        <v>52</v>
      </c>
      <c r="B14" s="217" t="s">
        <v>53</v>
      </c>
      <c r="C14" s="219">
        <f>('PLANILHA SEM DESONERACAO'!J13)</f>
        <v>82284.070000000007</v>
      </c>
      <c r="D14" s="107">
        <v>1</v>
      </c>
      <c r="E14" s="111"/>
      <c r="F14" s="111"/>
      <c r="G14" s="111"/>
      <c r="H14" s="112"/>
      <c r="I14" s="113"/>
      <c r="J14" s="111"/>
      <c r="K14" s="108">
        <f>(D14)</f>
        <v>1</v>
      </c>
      <c r="L14" s="80"/>
      <c r="M14" s="80"/>
      <c r="N14" s="80"/>
      <c r="O14" s="80"/>
      <c r="P14" s="80"/>
    </row>
    <row r="15" spans="1:16" ht="12.75" customHeight="1">
      <c r="A15" s="222"/>
      <c r="B15" s="218"/>
      <c r="C15" s="220"/>
      <c r="D15" s="109">
        <f>(C14*D14)</f>
        <v>82284.070000000007</v>
      </c>
      <c r="E15" s="114"/>
      <c r="F15" s="114"/>
      <c r="G15" s="114"/>
      <c r="H15" s="115"/>
      <c r="I15" s="116"/>
      <c r="J15" s="114"/>
      <c r="K15" s="110">
        <f>SUM(D15)</f>
        <v>82284.070000000007</v>
      </c>
      <c r="L15" s="80"/>
      <c r="M15" s="80"/>
      <c r="N15" s="80"/>
      <c r="O15" s="80"/>
      <c r="P15" s="80"/>
    </row>
    <row r="16" spans="1:16" ht="12" customHeight="1">
      <c r="A16" s="221" t="s">
        <v>54</v>
      </c>
      <c r="B16" s="217" t="s">
        <v>55</v>
      </c>
      <c r="C16" s="219">
        <f>('PLANILHA SEM DESONERACAO'!J21)</f>
        <v>24956.58</v>
      </c>
      <c r="D16" s="107">
        <v>0.3644</v>
      </c>
      <c r="E16" s="107">
        <v>0.27100000000000002</v>
      </c>
      <c r="F16" s="107">
        <v>0.36459999999999998</v>
      </c>
      <c r="G16" s="111"/>
      <c r="H16" s="112"/>
      <c r="I16" s="113"/>
      <c r="J16" s="111"/>
      <c r="K16" s="108">
        <f>SUM(D16:F16)</f>
        <v>1</v>
      </c>
      <c r="L16" s="80"/>
      <c r="M16" s="80"/>
      <c r="N16" s="80"/>
      <c r="O16" s="80"/>
      <c r="P16" s="80"/>
    </row>
    <row r="17" spans="1:16" ht="12.75" customHeight="1">
      <c r="A17" s="222"/>
      <c r="B17" s="218"/>
      <c r="C17" s="220"/>
      <c r="D17" s="109">
        <f>C16*D16</f>
        <v>9094.18</v>
      </c>
      <c r="E17" s="109">
        <f>(C16*E16)</f>
        <v>6763.23</v>
      </c>
      <c r="F17" s="109">
        <f>(C16*F16)</f>
        <v>9099.17</v>
      </c>
      <c r="G17" s="114"/>
      <c r="H17" s="115"/>
      <c r="I17" s="116"/>
      <c r="J17" s="114"/>
      <c r="K17" s="110">
        <f>SUM(D17:F17)</f>
        <v>24956.58</v>
      </c>
      <c r="L17" s="80"/>
      <c r="M17" s="80"/>
      <c r="N17" s="80"/>
      <c r="O17" s="80"/>
      <c r="P17" s="80"/>
    </row>
    <row r="18" spans="1:16" ht="12" customHeight="1">
      <c r="A18" s="221" t="s">
        <v>56</v>
      </c>
      <c r="B18" s="217" t="s">
        <v>57</v>
      </c>
      <c r="C18" s="219">
        <f>'PLANILHA SEM DESONERACAO'!J28</f>
        <v>378408.75</v>
      </c>
      <c r="D18" s="107">
        <v>0.09</v>
      </c>
      <c r="E18" s="107">
        <v>0.37</v>
      </c>
      <c r="F18" s="107">
        <v>0.21</v>
      </c>
      <c r="G18" s="107">
        <v>0.15</v>
      </c>
      <c r="H18" s="213">
        <v>0.13</v>
      </c>
      <c r="I18" s="214"/>
      <c r="J18" s="107">
        <v>0.05</v>
      </c>
      <c r="K18" s="108">
        <f t="shared" ref="K18:K23" si="0">SUM(D18:J18)</f>
        <v>1</v>
      </c>
      <c r="L18" s="80"/>
      <c r="M18" s="80"/>
      <c r="N18" s="80"/>
      <c r="O18" s="80"/>
      <c r="P18" s="80"/>
    </row>
    <row r="19" spans="1:16" ht="12.75" customHeight="1">
      <c r="A19" s="222"/>
      <c r="B19" s="218"/>
      <c r="C19" s="220"/>
      <c r="D19" s="109">
        <f>(C18*D18)</f>
        <v>34056.79</v>
      </c>
      <c r="E19" s="109">
        <f>(C18*E18)</f>
        <v>140011.24</v>
      </c>
      <c r="F19" s="109">
        <f>(C18*F18)</f>
        <v>79465.84</v>
      </c>
      <c r="G19" s="109">
        <f>(C18*G18)</f>
        <v>56761.31</v>
      </c>
      <c r="H19" s="215">
        <f>(C18*H18)</f>
        <v>49193.14</v>
      </c>
      <c r="I19" s="216"/>
      <c r="J19" s="109">
        <f>(C18*J18)</f>
        <v>18920.439999999999</v>
      </c>
      <c r="K19" s="110">
        <f t="shared" si="0"/>
        <v>378408.76</v>
      </c>
      <c r="L19" s="80"/>
      <c r="M19" s="80"/>
      <c r="N19" s="80"/>
      <c r="O19" s="80"/>
      <c r="P19" s="80"/>
    </row>
    <row r="20" spans="1:16" ht="12" customHeight="1">
      <c r="A20" s="223" t="s">
        <v>58</v>
      </c>
      <c r="B20" s="225" t="s">
        <v>59</v>
      </c>
      <c r="C20" s="211">
        <f>'PLANILHA SEM DESONERACAO'!J30</f>
        <v>5963083.3200000003</v>
      </c>
      <c r="D20" s="124">
        <f>(D21/C20)</f>
        <v>9.6799999999999997E-2</v>
      </c>
      <c r="E20" s="124">
        <f>E21/C20</f>
        <v>0.25619999999999998</v>
      </c>
      <c r="F20" s="124">
        <f>F21/C20</f>
        <v>0.27110000000000001</v>
      </c>
      <c r="G20" s="124">
        <f>G21/C20</f>
        <v>0.18190000000000001</v>
      </c>
      <c r="H20" s="209">
        <f>(H21/C20)</f>
        <v>0.14149999999999999</v>
      </c>
      <c r="I20" s="210"/>
      <c r="J20" s="124">
        <f>J21/C20</f>
        <v>5.2400000000000002E-2</v>
      </c>
      <c r="K20" s="125">
        <f t="shared" si="0"/>
        <v>0.99990000000000001</v>
      </c>
      <c r="L20" s="80"/>
      <c r="M20" s="80"/>
      <c r="N20" s="80"/>
      <c r="O20" s="80"/>
      <c r="P20" s="80"/>
    </row>
    <row r="21" spans="1:16" ht="12.75" customHeight="1">
      <c r="A21" s="224"/>
      <c r="B21" s="226"/>
      <c r="C21" s="212"/>
      <c r="D21" s="126">
        <f>(D23+D31)</f>
        <v>577383.66</v>
      </c>
      <c r="E21" s="126">
        <f>E23+E25+E31</f>
        <v>1527858.77</v>
      </c>
      <c r="F21" s="126">
        <f>F23+F25+F31</f>
        <v>1616703.07</v>
      </c>
      <c r="G21" s="126">
        <f>G23+G25+G31</f>
        <v>1084767.4099999999</v>
      </c>
      <c r="H21" s="211">
        <f>(H23+H27+H29+H31)</f>
        <v>843703.28</v>
      </c>
      <c r="I21" s="212"/>
      <c r="J21" s="126">
        <f>J23+J27+J29+J31</f>
        <v>312667.15999999997</v>
      </c>
      <c r="K21" s="127">
        <f t="shared" si="0"/>
        <v>5963083.3499999996</v>
      </c>
      <c r="L21" s="80"/>
      <c r="M21" s="80"/>
      <c r="N21" s="80"/>
      <c r="O21" s="80"/>
      <c r="P21" s="80"/>
    </row>
    <row r="22" spans="1:16" ht="12" customHeight="1">
      <c r="A22" s="221" t="s">
        <v>60</v>
      </c>
      <c r="B22" s="217" t="s">
        <v>61</v>
      </c>
      <c r="C22" s="219">
        <f>('PLANILHA SEM DESONERACAO'!J31)</f>
        <v>588166.72</v>
      </c>
      <c r="D22" s="107">
        <v>7.7600000000000002E-2</v>
      </c>
      <c r="E22" s="107">
        <v>0.78639999999999999</v>
      </c>
      <c r="F22" s="107">
        <v>3.1300000000000001E-2</v>
      </c>
      <c r="G22" s="107">
        <v>3.4099999999999998E-2</v>
      </c>
      <c r="H22" s="213">
        <v>3.4700000000000002E-2</v>
      </c>
      <c r="I22" s="214"/>
      <c r="J22" s="107">
        <v>3.5900000000000001E-2</v>
      </c>
      <c r="K22" s="108">
        <f t="shared" si="0"/>
        <v>1</v>
      </c>
      <c r="L22" s="80"/>
      <c r="M22" s="80"/>
      <c r="N22" s="80"/>
      <c r="O22" s="80"/>
      <c r="P22" s="80"/>
    </row>
    <row r="23" spans="1:16" ht="12.75" customHeight="1">
      <c r="A23" s="222"/>
      <c r="B23" s="218"/>
      <c r="C23" s="220"/>
      <c r="D23" s="109">
        <f>(C22*D22)</f>
        <v>45641.74</v>
      </c>
      <c r="E23" s="109">
        <f>(C22*E22)</f>
        <v>462534.31</v>
      </c>
      <c r="F23" s="109">
        <f>(C22*F22)</f>
        <v>18409.62</v>
      </c>
      <c r="G23" s="109">
        <f>(C22*G22)</f>
        <v>20056.490000000002</v>
      </c>
      <c r="H23" s="215">
        <f>(C22*H22)</f>
        <v>20409.39</v>
      </c>
      <c r="I23" s="216"/>
      <c r="J23" s="109">
        <f>(C22*J22)</f>
        <v>21115.19</v>
      </c>
      <c r="K23" s="110">
        <f t="shared" si="0"/>
        <v>588166.74</v>
      </c>
      <c r="L23" s="80"/>
      <c r="M23" s="80"/>
      <c r="N23" s="80"/>
      <c r="O23" s="80"/>
      <c r="P23" s="80"/>
    </row>
    <row r="24" spans="1:16" ht="12" customHeight="1">
      <c r="A24" s="221" t="s">
        <v>62</v>
      </c>
      <c r="B24" s="217" t="s">
        <v>63</v>
      </c>
      <c r="C24" s="219">
        <f>'PLANILHA SEM DESONERACAO'!J44</f>
        <v>6135.36</v>
      </c>
      <c r="D24" s="111"/>
      <c r="E24" s="107">
        <v>0.3</v>
      </c>
      <c r="F24" s="107">
        <v>0.5</v>
      </c>
      <c r="G24" s="107">
        <v>0.2</v>
      </c>
      <c r="H24" s="112"/>
      <c r="I24" s="113"/>
      <c r="J24" s="111"/>
      <c r="K24" s="108">
        <f>SUM(E24:G24)</f>
        <v>1</v>
      </c>
      <c r="L24" s="80"/>
      <c r="M24" s="80"/>
      <c r="N24" s="80"/>
      <c r="O24" s="80"/>
      <c r="P24" s="80"/>
    </row>
    <row r="25" spans="1:16" ht="12.75" customHeight="1">
      <c r="A25" s="222"/>
      <c r="B25" s="218"/>
      <c r="C25" s="220"/>
      <c r="D25" s="114"/>
      <c r="E25" s="109">
        <f>(C24*E24)</f>
        <v>1840.61</v>
      </c>
      <c r="F25" s="109">
        <f>(C24*F24)</f>
        <v>3067.68</v>
      </c>
      <c r="G25" s="109">
        <f>(C24*G24)</f>
        <v>1227.07</v>
      </c>
      <c r="H25" s="115"/>
      <c r="I25" s="116"/>
      <c r="J25" s="114"/>
      <c r="K25" s="110">
        <f>SUM(E25:G25)</f>
        <v>6135.36</v>
      </c>
      <c r="L25" s="80"/>
      <c r="M25" s="80"/>
      <c r="N25" s="80"/>
      <c r="O25" s="80"/>
      <c r="P25" s="80"/>
    </row>
    <row r="26" spans="1:16" ht="12" customHeight="1">
      <c r="A26" s="221" t="s">
        <v>64</v>
      </c>
      <c r="B26" s="217" t="s">
        <v>65</v>
      </c>
      <c r="C26" s="219">
        <f>'PLANILHA SEM DESONERACAO'!J46</f>
        <v>43543.47</v>
      </c>
      <c r="D26" s="111"/>
      <c r="E26" s="111"/>
      <c r="F26" s="111"/>
      <c r="G26" s="111"/>
      <c r="H26" s="213">
        <v>0.5</v>
      </c>
      <c r="I26" s="214"/>
      <c r="J26" s="107">
        <v>0.5</v>
      </c>
      <c r="K26" s="108">
        <f>SUM(H26:J26)</f>
        <v>1</v>
      </c>
      <c r="L26" s="80"/>
      <c r="M26" s="80"/>
      <c r="N26" s="80"/>
      <c r="O26" s="80"/>
      <c r="P26" s="80"/>
    </row>
    <row r="27" spans="1:16" ht="12.75" customHeight="1">
      <c r="A27" s="222"/>
      <c r="B27" s="218"/>
      <c r="C27" s="220"/>
      <c r="D27" s="114"/>
      <c r="E27" s="114"/>
      <c r="F27" s="114"/>
      <c r="G27" s="114"/>
      <c r="H27" s="215">
        <f>(C26*H26)</f>
        <v>21771.74</v>
      </c>
      <c r="I27" s="216"/>
      <c r="J27" s="109">
        <f>(C26*J26)</f>
        <v>21771.74</v>
      </c>
      <c r="K27" s="110">
        <f>SUM(H27:J27)</f>
        <v>43543.48</v>
      </c>
      <c r="L27" s="80"/>
      <c r="M27" s="80"/>
      <c r="N27" s="80"/>
      <c r="O27" s="80"/>
      <c r="P27" s="80"/>
    </row>
    <row r="28" spans="1:16" ht="12" customHeight="1">
      <c r="A28" s="221" t="s">
        <v>66</v>
      </c>
      <c r="B28" s="217" t="s">
        <v>67</v>
      </c>
      <c r="C28" s="219">
        <f>'PLANILHA SEM DESONERACAO'!J50</f>
        <v>7818.54</v>
      </c>
      <c r="D28" s="111"/>
      <c r="E28" s="111"/>
      <c r="F28" s="111"/>
      <c r="G28" s="111"/>
      <c r="H28" s="213">
        <v>0.5</v>
      </c>
      <c r="I28" s="214"/>
      <c r="J28" s="107">
        <v>0.5</v>
      </c>
      <c r="K28" s="108">
        <f>SUM(H28:J28)</f>
        <v>1</v>
      </c>
      <c r="L28" s="80"/>
      <c r="M28" s="80"/>
      <c r="N28" s="80"/>
      <c r="O28" s="80"/>
      <c r="P28" s="80"/>
    </row>
    <row r="29" spans="1:16" ht="12.75" customHeight="1">
      <c r="A29" s="222"/>
      <c r="B29" s="218"/>
      <c r="C29" s="220"/>
      <c r="D29" s="114"/>
      <c r="E29" s="114"/>
      <c r="F29" s="114"/>
      <c r="G29" s="114"/>
      <c r="H29" s="215">
        <f>(C28*H28)</f>
        <v>3909.27</v>
      </c>
      <c r="I29" s="216"/>
      <c r="J29" s="109">
        <f>(C28*J28)</f>
        <v>3909.27</v>
      </c>
      <c r="K29" s="110">
        <f>SUM(H29:J29)</f>
        <v>7818.54</v>
      </c>
      <c r="L29" s="80"/>
      <c r="M29" s="80"/>
      <c r="N29" s="80"/>
      <c r="O29" s="80"/>
      <c r="P29" s="80"/>
    </row>
    <row r="30" spans="1:16" ht="12" customHeight="1">
      <c r="A30" s="221" t="s">
        <v>68</v>
      </c>
      <c r="B30" s="217" t="s">
        <v>69</v>
      </c>
      <c r="C30" s="219">
        <f>'PLANILHA SEM DESONERACAO'!J54</f>
        <v>5317419.2300000004</v>
      </c>
      <c r="D30" s="107">
        <v>0.1</v>
      </c>
      <c r="E30" s="107">
        <v>0.2</v>
      </c>
      <c r="F30" s="107">
        <v>0.3</v>
      </c>
      <c r="G30" s="107">
        <v>0.2</v>
      </c>
      <c r="H30" s="213">
        <v>0.15</v>
      </c>
      <c r="I30" s="214"/>
      <c r="J30" s="107">
        <v>0.05</v>
      </c>
      <c r="K30" s="108">
        <f t="shared" ref="K30:K35" si="1">SUM(D30:J30)</f>
        <v>1</v>
      </c>
      <c r="L30" s="80"/>
      <c r="M30" s="80"/>
      <c r="N30" s="80"/>
      <c r="O30" s="80"/>
      <c r="P30" s="80"/>
    </row>
    <row r="31" spans="1:16" ht="12.75" customHeight="1">
      <c r="A31" s="222"/>
      <c r="B31" s="218"/>
      <c r="C31" s="220"/>
      <c r="D31" s="109">
        <f>(C30*D30)</f>
        <v>531741.92000000004</v>
      </c>
      <c r="E31" s="109">
        <f>(C30*E30)</f>
        <v>1063483.8500000001</v>
      </c>
      <c r="F31" s="109">
        <f>(C30*F30)</f>
        <v>1595225.77</v>
      </c>
      <c r="G31" s="121">
        <f>(C30*G30)</f>
        <v>1063483.8500000001</v>
      </c>
      <c r="H31" s="235">
        <f>(C30*H30)</f>
        <v>797612.88</v>
      </c>
      <c r="I31" s="236"/>
      <c r="J31" s="109">
        <f>(C30*J30)</f>
        <v>265870.96000000002</v>
      </c>
      <c r="K31" s="110">
        <f t="shared" si="1"/>
        <v>5317419.2300000004</v>
      </c>
      <c r="L31" s="80"/>
      <c r="M31" s="80"/>
      <c r="N31" s="80"/>
      <c r="O31" s="80"/>
      <c r="P31" s="80"/>
    </row>
    <row r="32" spans="1:16" ht="15" customHeight="1">
      <c r="A32" s="223" t="s">
        <v>70</v>
      </c>
      <c r="B32" s="225" t="s">
        <v>71</v>
      </c>
      <c r="C32" s="211">
        <f>'PLANILHA SEM DESONERACAO'!J68</f>
        <v>10769193.16</v>
      </c>
      <c r="D32" s="124">
        <f>D33/C32</f>
        <v>9.5500000000000002E-2</v>
      </c>
      <c r="E32" s="124">
        <f>E33/C32</f>
        <v>0.28399999999999997</v>
      </c>
      <c r="F32" s="124">
        <f>F33/C32</f>
        <v>0.26069999999999999</v>
      </c>
      <c r="G32" s="124">
        <f>G33/C32</f>
        <v>0.17480000000000001</v>
      </c>
      <c r="H32" s="209">
        <f>H33/C32</f>
        <v>0.13450000000000001</v>
      </c>
      <c r="I32" s="210"/>
      <c r="J32" s="124">
        <f>J33/C32</f>
        <v>5.04E-2</v>
      </c>
      <c r="K32" s="125">
        <f t="shared" si="1"/>
        <v>0.99990000000000001</v>
      </c>
      <c r="L32" s="80"/>
      <c r="M32" s="80"/>
      <c r="N32" s="80"/>
      <c r="O32" s="80"/>
      <c r="P32" s="80"/>
    </row>
    <row r="33" spans="1:16">
      <c r="A33" s="224"/>
      <c r="B33" s="226"/>
      <c r="C33" s="212"/>
      <c r="D33" s="126">
        <f>D35+D39+D45</f>
        <v>1028499.54</v>
      </c>
      <c r="E33" s="126">
        <f>E35+E37+E39+E45</f>
        <v>3058900.75</v>
      </c>
      <c r="F33" s="126">
        <f>F35+F37+F39+F45</f>
        <v>2807091.21</v>
      </c>
      <c r="G33" s="126">
        <f>G35+G37+G39+G45</f>
        <v>1882951.84</v>
      </c>
      <c r="H33" s="211">
        <f>H35+H39+H41+H43+H45</f>
        <v>1448857.89</v>
      </c>
      <c r="I33" s="212"/>
      <c r="J33" s="126">
        <f>J35+J39+J41+J43+J45</f>
        <v>542891.94999999995</v>
      </c>
      <c r="K33" s="127">
        <f t="shared" si="1"/>
        <v>10769193.18</v>
      </c>
      <c r="L33" s="80"/>
      <c r="M33" s="80"/>
      <c r="N33" s="80"/>
      <c r="O33" s="80"/>
      <c r="P33" s="80"/>
    </row>
    <row r="34" spans="1:16" ht="12" customHeight="1">
      <c r="A34" s="221" t="s">
        <v>72</v>
      </c>
      <c r="B34" s="217" t="s">
        <v>61</v>
      </c>
      <c r="C34" s="219">
        <f>'PLANILHA SEM DESONERACAO'!J69</f>
        <v>1552237.42</v>
      </c>
      <c r="D34" s="107">
        <v>7.7600000000000002E-2</v>
      </c>
      <c r="E34" s="107">
        <v>0.78639999999999999</v>
      </c>
      <c r="F34" s="107">
        <v>3.1300000000000001E-2</v>
      </c>
      <c r="G34" s="107">
        <v>3.4099999999999998E-2</v>
      </c>
      <c r="H34" s="213">
        <v>3.4700000000000002E-2</v>
      </c>
      <c r="I34" s="214"/>
      <c r="J34" s="107">
        <v>3.5900000000000001E-2</v>
      </c>
      <c r="K34" s="108">
        <f t="shared" si="1"/>
        <v>1</v>
      </c>
      <c r="L34" s="80"/>
      <c r="M34" s="80"/>
      <c r="N34" s="80"/>
      <c r="O34" s="80"/>
      <c r="P34" s="80"/>
    </row>
    <row r="35" spans="1:16" ht="12.75" customHeight="1">
      <c r="A35" s="222"/>
      <c r="B35" s="218"/>
      <c r="C35" s="220"/>
      <c r="D35" s="109">
        <f>(C34*D34)</f>
        <v>120453.62</v>
      </c>
      <c r="E35" s="109">
        <f>(C34*E34)</f>
        <v>1220679.51</v>
      </c>
      <c r="F35" s="109">
        <f>C34*F34</f>
        <v>48585.03</v>
      </c>
      <c r="G35" s="109">
        <f>(C34*G34)</f>
        <v>52931.3</v>
      </c>
      <c r="H35" s="215">
        <f>(C34*H34)</f>
        <v>53862.64</v>
      </c>
      <c r="I35" s="216"/>
      <c r="J35" s="109">
        <f>C34*J34</f>
        <v>55725.32</v>
      </c>
      <c r="K35" s="110">
        <f t="shared" si="1"/>
        <v>1552237.42</v>
      </c>
      <c r="L35" s="80"/>
      <c r="M35" s="80"/>
      <c r="N35" s="80"/>
      <c r="O35" s="80"/>
      <c r="P35" s="80"/>
    </row>
    <row r="36" spans="1:16" ht="12" customHeight="1">
      <c r="A36" s="221" t="s">
        <v>73</v>
      </c>
      <c r="B36" s="217" t="s">
        <v>63</v>
      </c>
      <c r="C36" s="219">
        <f>('PLANILHA SEM DESONERACAO'!J82)</f>
        <v>68219.789999999994</v>
      </c>
      <c r="D36" s="111"/>
      <c r="E36" s="107">
        <v>0.3</v>
      </c>
      <c r="F36" s="107">
        <v>0.5</v>
      </c>
      <c r="G36" s="107">
        <v>0.2</v>
      </c>
      <c r="H36" s="112"/>
      <c r="I36" s="113"/>
      <c r="J36" s="111"/>
      <c r="K36" s="108">
        <f>SUM(E36:G36)</f>
        <v>1</v>
      </c>
      <c r="L36" s="80"/>
      <c r="M36" s="80"/>
      <c r="N36" s="80"/>
      <c r="O36" s="80"/>
      <c r="P36" s="80"/>
    </row>
    <row r="37" spans="1:16" ht="12.75" customHeight="1">
      <c r="A37" s="222"/>
      <c r="B37" s="218"/>
      <c r="C37" s="220"/>
      <c r="D37" s="114"/>
      <c r="E37" s="109">
        <f>(C36*E36)</f>
        <v>20465.939999999999</v>
      </c>
      <c r="F37" s="109">
        <f>(C36*F36)</f>
        <v>34109.9</v>
      </c>
      <c r="G37" s="109">
        <f>(C36*G36)</f>
        <v>13643.96</v>
      </c>
      <c r="H37" s="115"/>
      <c r="I37" s="116"/>
      <c r="J37" s="114"/>
      <c r="K37" s="110">
        <f>SUM(E37:G37)</f>
        <v>68219.8</v>
      </c>
      <c r="L37" s="80"/>
      <c r="M37" s="80"/>
      <c r="N37" s="80"/>
      <c r="O37" s="80"/>
      <c r="P37" s="80"/>
    </row>
    <row r="38" spans="1:16" ht="12" customHeight="1">
      <c r="A38" s="221" t="s">
        <v>74</v>
      </c>
      <c r="B38" s="217" t="s">
        <v>75</v>
      </c>
      <c r="C38" s="219">
        <f>'PLANILHA SEM DESONERACAO'!J90</f>
        <v>37465.160000000003</v>
      </c>
      <c r="D38" s="107">
        <v>9.2299999999999993E-2</v>
      </c>
      <c r="E38" s="107">
        <v>0.22900000000000001</v>
      </c>
      <c r="F38" s="107">
        <v>0.2838</v>
      </c>
      <c r="G38" s="107">
        <v>0.19220000000000001</v>
      </c>
      <c r="H38" s="213">
        <v>0.14460000000000001</v>
      </c>
      <c r="I38" s="214"/>
      <c r="J38" s="107">
        <v>5.8099999999999999E-2</v>
      </c>
      <c r="K38" s="108">
        <f>SUM(D38:J38)</f>
        <v>1</v>
      </c>
      <c r="L38" s="80"/>
      <c r="M38" s="80"/>
      <c r="N38" s="80"/>
      <c r="O38" s="80"/>
      <c r="P38" s="80"/>
    </row>
    <row r="39" spans="1:16" ht="12.75" customHeight="1">
      <c r="A39" s="222"/>
      <c r="B39" s="218"/>
      <c r="C39" s="220"/>
      <c r="D39" s="109">
        <f>(C38*D38)</f>
        <v>3458.03</v>
      </c>
      <c r="E39" s="109">
        <f>(C38*E38)</f>
        <v>8579.52</v>
      </c>
      <c r="F39" s="109">
        <f>(C38*F38)</f>
        <v>10632.61</v>
      </c>
      <c r="G39" s="109">
        <f>(C38*G38)</f>
        <v>7200.8</v>
      </c>
      <c r="H39" s="215">
        <f>(C38*H38)</f>
        <v>5417.46</v>
      </c>
      <c r="I39" s="216"/>
      <c r="J39" s="109">
        <f>(C38*J38)</f>
        <v>2176.73</v>
      </c>
      <c r="K39" s="110">
        <f>SUM(D39:J39)</f>
        <v>37465.15</v>
      </c>
      <c r="L39" s="80"/>
      <c r="M39" s="80"/>
      <c r="N39" s="80"/>
      <c r="O39" s="80"/>
      <c r="P39" s="80"/>
    </row>
    <row r="40" spans="1:16" ht="12" customHeight="1">
      <c r="A40" s="221" t="s">
        <v>76</v>
      </c>
      <c r="B40" s="217" t="s">
        <v>65</v>
      </c>
      <c r="C40" s="219">
        <f>'PLANILHA SEM DESONERACAO'!J97</f>
        <v>28801.33</v>
      </c>
      <c r="D40" s="111"/>
      <c r="E40" s="111"/>
      <c r="F40" s="111"/>
      <c r="G40" s="111"/>
      <c r="H40" s="213">
        <v>0.5</v>
      </c>
      <c r="I40" s="214"/>
      <c r="J40" s="107">
        <v>0.5</v>
      </c>
      <c r="K40" s="108">
        <f>SUM(H40:J40)</f>
        <v>1</v>
      </c>
      <c r="L40" s="80"/>
      <c r="M40" s="80"/>
      <c r="N40" s="80"/>
      <c r="O40" s="80"/>
      <c r="P40" s="80"/>
    </row>
    <row r="41" spans="1:16" ht="12.75" customHeight="1">
      <c r="A41" s="222"/>
      <c r="B41" s="218"/>
      <c r="C41" s="220"/>
      <c r="D41" s="114"/>
      <c r="E41" s="114"/>
      <c r="F41" s="114"/>
      <c r="G41" s="114"/>
      <c r="H41" s="215">
        <f>(C40*H40)</f>
        <v>14400.67</v>
      </c>
      <c r="I41" s="216"/>
      <c r="J41" s="109">
        <f>(C40*J40)</f>
        <v>14400.67</v>
      </c>
      <c r="K41" s="110">
        <f>SUM(H41:J41)</f>
        <v>28801.34</v>
      </c>
      <c r="L41" s="80"/>
      <c r="M41" s="80"/>
      <c r="N41" s="80"/>
      <c r="O41" s="80"/>
      <c r="P41" s="80"/>
    </row>
    <row r="42" spans="1:16" ht="12" customHeight="1">
      <c r="A42" s="221" t="s">
        <v>77</v>
      </c>
      <c r="B42" s="217" t="s">
        <v>67</v>
      </c>
      <c r="C42" s="219">
        <f>'PLANILHA SEM DESONERACAO'!J103</f>
        <v>36590.57</v>
      </c>
      <c r="D42" s="111"/>
      <c r="E42" s="111"/>
      <c r="F42" s="111"/>
      <c r="G42" s="111"/>
      <c r="H42" s="213">
        <v>0.5</v>
      </c>
      <c r="I42" s="214"/>
      <c r="J42" s="107">
        <v>0.5</v>
      </c>
      <c r="K42" s="108">
        <f>SUM(H42:J42)</f>
        <v>1</v>
      </c>
      <c r="L42" s="80"/>
      <c r="M42" s="80"/>
      <c r="N42" s="80"/>
      <c r="O42" s="80"/>
      <c r="P42" s="80"/>
    </row>
    <row r="43" spans="1:16" ht="12.75" customHeight="1">
      <c r="A43" s="222"/>
      <c r="B43" s="218"/>
      <c r="C43" s="220"/>
      <c r="D43" s="114"/>
      <c r="E43" s="114"/>
      <c r="F43" s="114"/>
      <c r="G43" s="114"/>
      <c r="H43" s="215">
        <f>(C42*H42)</f>
        <v>18295.29</v>
      </c>
      <c r="I43" s="216"/>
      <c r="J43" s="109">
        <f>(C42*J42)</f>
        <v>18295.29</v>
      </c>
      <c r="K43" s="110">
        <f>SUM(H43:J43)</f>
        <v>36590.58</v>
      </c>
      <c r="L43" s="80"/>
      <c r="M43" s="80"/>
      <c r="N43" s="80"/>
      <c r="O43" s="80"/>
      <c r="P43" s="80"/>
    </row>
    <row r="44" spans="1:16" ht="12" customHeight="1">
      <c r="A44" s="221" t="s">
        <v>78</v>
      </c>
      <c r="B44" s="217" t="s">
        <v>69</v>
      </c>
      <c r="C44" s="219">
        <f>'PLANILHA SEM DESONERACAO'!J107</f>
        <v>9045878.8900000006</v>
      </c>
      <c r="D44" s="107">
        <v>0.1</v>
      </c>
      <c r="E44" s="107">
        <v>0.2</v>
      </c>
      <c r="F44" s="107">
        <v>0.3</v>
      </c>
      <c r="G44" s="107">
        <v>0.2</v>
      </c>
      <c r="H44" s="213">
        <v>0.15</v>
      </c>
      <c r="I44" s="214"/>
      <c r="J44" s="107">
        <v>0.05</v>
      </c>
      <c r="K44" s="108">
        <f>SUM(D44:J44)</f>
        <v>1</v>
      </c>
      <c r="L44" s="80"/>
      <c r="M44" s="80"/>
      <c r="N44" s="80"/>
      <c r="O44" s="80"/>
      <c r="P44" s="80"/>
    </row>
    <row r="45" spans="1:16" ht="12.75" customHeight="1">
      <c r="A45" s="222"/>
      <c r="B45" s="218"/>
      <c r="C45" s="220"/>
      <c r="D45" s="109">
        <f>(C44*D44)</f>
        <v>904587.89</v>
      </c>
      <c r="E45" s="109">
        <f>(C44*E44)</f>
        <v>1809175.78</v>
      </c>
      <c r="F45" s="109">
        <f>(C44*F44)</f>
        <v>2713763.67</v>
      </c>
      <c r="G45" s="121">
        <f>(C44*G44)</f>
        <v>1809175.78</v>
      </c>
      <c r="H45" s="235">
        <f>(C44*H44)</f>
        <v>1356881.83</v>
      </c>
      <c r="I45" s="236"/>
      <c r="J45" s="109">
        <f>(C44*J44)</f>
        <v>452293.94</v>
      </c>
      <c r="K45" s="110">
        <f>SUM(D45+E45+F45+G45+H45+J45)</f>
        <v>9045878.8900000006</v>
      </c>
      <c r="L45" s="80"/>
      <c r="M45" s="80"/>
      <c r="N45" s="80"/>
      <c r="O45" s="80"/>
      <c r="P45" s="80"/>
    </row>
    <row r="46" spans="1:16" ht="12" customHeight="1">
      <c r="A46" s="117"/>
      <c r="B46" s="118"/>
      <c r="C46" s="233">
        <f>(C32+C20+C12)</f>
        <v>17217925.879999999</v>
      </c>
      <c r="D46" s="128">
        <f>SUM(D33+D21+D13)</f>
        <v>1731318.24</v>
      </c>
      <c r="E46" s="128">
        <f>SUM(E13+E21+E33)</f>
        <v>4733533.99</v>
      </c>
      <c r="F46" s="128">
        <f>SUM(F13+F21+F33)</f>
        <v>4512359.29</v>
      </c>
      <c r="G46" s="128">
        <f>SUM(G13+G21+G33)</f>
        <v>3024480.56</v>
      </c>
      <c r="H46" s="229">
        <f>SUM(H13+H21+H33)</f>
        <v>2341754.31</v>
      </c>
      <c r="I46" s="230"/>
      <c r="J46" s="128">
        <f>SUM(J13+J21+J33)</f>
        <v>874479.55</v>
      </c>
      <c r="K46" s="231">
        <f>SUM(K33+K21+K13)</f>
        <v>17217925.940000001</v>
      </c>
      <c r="L46" s="80"/>
      <c r="M46" s="80"/>
      <c r="N46" s="80"/>
      <c r="O46" s="80"/>
      <c r="P46" s="80"/>
    </row>
    <row r="47" spans="1:16" ht="12.75" customHeight="1">
      <c r="A47" s="119"/>
      <c r="B47" s="120"/>
      <c r="C47" s="234"/>
      <c r="D47" s="129">
        <f>SUM(D46)</f>
        <v>1731318.24</v>
      </c>
      <c r="E47" s="129">
        <f>SUM(D47+E46)</f>
        <v>6464852.2300000004</v>
      </c>
      <c r="F47" s="129">
        <f>SUM(E47+F46)</f>
        <v>10977211.52</v>
      </c>
      <c r="G47" s="129">
        <f>SUM(F47+G46)</f>
        <v>14001692.08</v>
      </c>
      <c r="H47" s="231">
        <f>SUM(G47+H46)</f>
        <v>16343446.390000001</v>
      </c>
      <c r="I47" s="232"/>
      <c r="J47" s="129">
        <f>SUM(H47+J46)</f>
        <v>17217925.940000001</v>
      </c>
      <c r="K47" s="232"/>
      <c r="L47" s="154">
        <f>K19/K46</f>
        <v>2.1999999999999999E-2</v>
      </c>
      <c r="M47" s="80"/>
      <c r="N47" s="80"/>
      <c r="O47" s="80"/>
      <c r="P47" s="80"/>
    </row>
    <row r="48" spans="1:16" ht="12" customHeight="1">
      <c r="A48" s="80"/>
      <c r="B48" s="80"/>
      <c r="C48" s="80"/>
      <c r="D48" s="80"/>
      <c r="E48" s="80"/>
      <c r="F48" s="80"/>
      <c r="G48" s="80"/>
      <c r="H48" s="80"/>
      <c r="I48" s="80"/>
      <c r="J48" s="80"/>
      <c r="K48" s="80"/>
      <c r="L48" s="80"/>
      <c r="M48" s="80"/>
      <c r="N48" s="80"/>
      <c r="O48" s="80"/>
      <c r="P48" s="80"/>
    </row>
    <row r="49" spans="1:16" ht="12.75" customHeight="1">
      <c r="A49" s="80"/>
      <c r="B49" s="80"/>
      <c r="C49" s="80"/>
      <c r="D49" s="80"/>
      <c r="E49" s="80"/>
      <c r="F49" s="80"/>
      <c r="G49" s="80"/>
      <c r="H49" s="80"/>
      <c r="I49" s="80"/>
      <c r="J49" s="80"/>
      <c r="K49" s="80"/>
      <c r="L49" s="80"/>
      <c r="M49" s="80"/>
      <c r="N49" s="80"/>
      <c r="O49" s="80"/>
      <c r="P49" s="80"/>
    </row>
    <row r="50" spans="1:16" ht="15.75" customHeight="1">
      <c r="A50" s="80"/>
      <c r="B50" s="80"/>
      <c r="C50" s="80"/>
      <c r="D50" s="80"/>
      <c r="E50" s="80"/>
      <c r="F50" s="80"/>
      <c r="G50" s="80"/>
      <c r="H50" s="80"/>
      <c r="I50" s="80"/>
      <c r="J50" s="80"/>
      <c r="K50" s="80"/>
      <c r="L50" s="80"/>
      <c r="M50" s="80"/>
      <c r="N50" s="80"/>
      <c r="O50" s="80"/>
      <c r="P50" s="80"/>
    </row>
    <row r="51" spans="1:16" ht="15.75" customHeight="1">
      <c r="A51" s="80"/>
      <c r="B51" s="80"/>
      <c r="C51" s="80"/>
      <c r="D51" s="80"/>
      <c r="E51" s="80"/>
      <c r="F51" s="80"/>
      <c r="G51" s="80"/>
      <c r="H51" s="80"/>
      <c r="I51" s="80"/>
      <c r="J51" s="80"/>
      <c r="K51" s="80"/>
      <c r="L51" s="80"/>
      <c r="M51" s="80"/>
      <c r="N51" s="80"/>
      <c r="O51" s="80"/>
      <c r="P51" s="80"/>
    </row>
    <row r="52" spans="1:16" ht="15.75" customHeight="1">
      <c r="A52" s="80"/>
      <c r="B52" s="80"/>
      <c r="C52" s="80"/>
      <c r="D52" s="80"/>
      <c r="E52" s="80"/>
      <c r="F52" s="80"/>
      <c r="G52" s="80"/>
      <c r="H52" s="80"/>
      <c r="I52" s="80"/>
      <c r="J52" s="80"/>
      <c r="K52" s="80"/>
      <c r="L52" s="80"/>
      <c r="M52" s="80"/>
      <c r="N52" s="80"/>
      <c r="O52" s="80"/>
      <c r="P52" s="80"/>
    </row>
    <row r="53" spans="1:16" ht="15.75" customHeight="1">
      <c r="A53" s="80"/>
      <c r="B53" s="80"/>
      <c r="C53" s="80"/>
      <c r="D53" s="80"/>
      <c r="E53" s="80"/>
      <c r="F53" s="80"/>
      <c r="G53" s="80"/>
      <c r="H53" s="80"/>
      <c r="I53" s="80"/>
      <c r="J53" s="80"/>
      <c r="K53" s="80"/>
      <c r="L53" s="80"/>
      <c r="M53" s="80"/>
      <c r="N53" s="80"/>
      <c r="O53" s="80"/>
      <c r="P53" s="80"/>
    </row>
    <row r="54" spans="1:16" ht="15.75" customHeight="1">
      <c r="A54" s="80"/>
      <c r="B54" s="80"/>
      <c r="C54" s="80"/>
      <c r="D54" s="80"/>
      <c r="E54" s="80"/>
      <c r="F54" s="80"/>
      <c r="G54" s="80"/>
      <c r="H54" s="80"/>
      <c r="I54" s="80"/>
      <c r="J54" s="80"/>
      <c r="K54" s="80"/>
      <c r="L54" s="80"/>
      <c r="M54" s="80"/>
      <c r="N54" s="80"/>
      <c r="O54" s="80"/>
      <c r="P54" s="80"/>
    </row>
    <row r="55" spans="1:16" ht="15.75" customHeight="1">
      <c r="A55" s="80"/>
      <c r="B55" s="80"/>
      <c r="C55" s="80"/>
      <c r="D55" s="80"/>
      <c r="E55" s="80"/>
      <c r="F55" s="80"/>
      <c r="G55" s="80"/>
      <c r="H55" s="80"/>
      <c r="I55" s="80"/>
      <c r="J55" s="80"/>
      <c r="K55" s="80"/>
      <c r="L55" s="80"/>
      <c r="M55" s="80"/>
      <c r="N55" s="80"/>
      <c r="O55" s="80"/>
      <c r="P55" s="80"/>
    </row>
    <row r="56" spans="1:16" ht="15.75" customHeight="1">
      <c r="A56" s="80"/>
      <c r="B56" s="80"/>
      <c r="C56" s="80"/>
      <c r="D56" s="80"/>
      <c r="E56" s="80"/>
      <c r="F56" s="80"/>
      <c r="G56" s="80"/>
      <c r="H56" s="80"/>
      <c r="I56" s="80"/>
      <c r="J56" s="80"/>
      <c r="K56" s="80"/>
      <c r="L56" s="80"/>
      <c r="M56" s="80"/>
      <c r="N56" s="80"/>
      <c r="O56" s="80"/>
      <c r="P56" s="80"/>
    </row>
    <row r="57" spans="1:16" ht="15.75" customHeight="1">
      <c r="A57" s="80"/>
      <c r="B57" s="80"/>
      <c r="C57" s="80"/>
      <c r="D57" s="80"/>
      <c r="E57" s="80"/>
      <c r="F57" s="80"/>
      <c r="G57" s="80"/>
      <c r="H57" s="80"/>
      <c r="I57" s="80"/>
      <c r="J57" s="80"/>
      <c r="K57" s="80"/>
      <c r="L57" s="80"/>
      <c r="M57" s="80"/>
      <c r="N57" s="80"/>
      <c r="O57" s="80"/>
      <c r="P57" s="80"/>
    </row>
    <row r="58" spans="1:16" ht="15.75" customHeight="1">
      <c r="A58" s="80"/>
      <c r="B58" s="80"/>
      <c r="C58" s="80"/>
      <c r="D58" s="80"/>
      <c r="E58" s="80"/>
      <c r="F58" s="80"/>
      <c r="G58" s="80"/>
      <c r="H58" s="80"/>
      <c r="I58" s="80"/>
      <c r="J58" s="80"/>
      <c r="K58" s="80"/>
      <c r="L58" s="80"/>
      <c r="M58" s="80"/>
      <c r="N58" s="80"/>
      <c r="O58" s="80"/>
      <c r="P58" s="80"/>
    </row>
    <row r="59" spans="1:16" ht="15.75" customHeight="1">
      <c r="A59" s="80"/>
      <c r="B59" s="80"/>
      <c r="C59" s="80"/>
      <c r="D59" s="80"/>
      <c r="E59" s="80"/>
      <c r="F59" s="80"/>
      <c r="G59" s="80"/>
      <c r="H59" s="80"/>
      <c r="I59" s="80"/>
      <c r="J59" s="80"/>
      <c r="K59" s="80"/>
      <c r="L59" s="80"/>
      <c r="M59" s="80"/>
      <c r="N59" s="80"/>
      <c r="O59" s="80"/>
      <c r="P59" s="8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88">
    <mergeCell ref="H31:I31"/>
    <mergeCell ref="H45:I45"/>
    <mergeCell ref="A28:A29"/>
    <mergeCell ref="B28:B29"/>
    <mergeCell ref="C28:C29"/>
    <mergeCell ref="A30:A31"/>
    <mergeCell ref="B30:B31"/>
    <mergeCell ref="C30:C31"/>
    <mergeCell ref="A32:A33"/>
    <mergeCell ref="B38:B39"/>
    <mergeCell ref="C38:C39"/>
    <mergeCell ref="A34:A35"/>
    <mergeCell ref="B34:B35"/>
    <mergeCell ref="C34:C35"/>
    <mergeCell ref="A36:A37"/>
    <mergeCell ref="B36:B37"/>
    <mergeCell ref="C36:C37"/>
    <mergeCell ref="A38:A39"/>
    <mergeCell ref="B32:B33"/>
    <mergeCell ref="C32:C33"/>
    <mergeCell ref="K46:K47"/>
    <mergeCell ref="A40:A41"/>
    <mergeCell ref="B40:B41"/>
    <mergeCell ref="C40:C41"/>
    <mergeCell ref="A42:A43"/>
    <mergeCell ref="B42:B43"/>
    <mergeCell ref="C42:C43"/>
    <mergeCell ref="A44:A45"/>
    <mergeCell ref="B44:B45"/>
    <mergeCell ref="C44:C45"/>
    <mergeCell ref="C46:C47"/>
    <mergeCell ref="H47:I47"/>
    <mergeCell ref="H44:I44"/>
    <mergeCell ref="H46:I46"/>
    <mergeCell ref="H39:I39"/>
    <mergeCell ref="H40:I40"/>
    <mergeCell ref="H41:I41"/>
    <mergeCell ref="H42:I42"/>
    <mergeCell ref="H43:I43"/>
    <mergeCell ref="A10:H10"/>
    <mergeCell ref="H11:I11"/>
    <mergeCell ref="A12:A13"/>
    <mergeCell ref="B12:B13"/>
    <mergeCell ref="C12:C13"/>
    <mergeCell ref="H12:I12"/>
    <mergeCell ref="H13:I13"/>
    <mergeCell ref="B18:B19"/>
    <mergeCell ref="C18:C19"/>
    <mergeCell ref="H18:I18"/>
    <mergeCell ref="H19:I19"/>
    <mergeCell ref="H20:I20"/>
    <mergeCell ref="H21:I21"/>
    <mergeCell ref="H22:I22"/>
    <mergeCell ref="H23:I23"/>
    <mergeCell ref="A14:A15"/>
    <mergeCell ref="B14:B15"/>
    <mergeCell ref="C14:C15"/>
    <mergeCell ref="A16:A17"/>
    <mergeCell ref="B16:B17"/>
    <mergeCell ref="C16:C17"/>
    <mergeCell ref="A18:A19"/>
    <mergeCell ref="A20:A21"/>
    <mergeCell ref="B20:B21"/>
    <mergeCell ref="C20:C21"/>
    <mergeCell ref="A22:A23"/>
    <mergeCell ref="B22:B23"/>
    <mergeCell ref="C22:C23"/>
    <mergeCell ref="B24:B25"/>
    <mergeCell ref="C24:C25"/>
    <mergeCell ref="A26:A27"/>
    <mergeCell ref="B26:B27"/>
    <mergeCell ref="C26:C27"/>
    <mergeCell ref="A24:A25"/>
    <mergeCell ref="H26:I26"/>
    <mergeCell ref="H27:I27"/>
    <mergeCell ref="H28:I28"/>
    <mergeCell ref="H29:I29"/>
    <mergeCell ref="H30:I30"/>
    <mergeCell ref="H32:I32"/>
    <mergeCell ref="H33:I33"/>
    <mergeCell ref="H34:I34"/>
    <mergeCell ref="H35:I35"/>
    <mergeCell ref="H38:I38"/>
    <mergeCell ref="A2:D3"/>
    <mergeCell ref="A4:D4"/>
    <mergeCell ref="A5:D9"/>
    <mergeCell ref="G2:K9"/>
    <mergeCell ref="A1:K1"/>
  </mergeCells>
  <pageMargins left="0.27777777777777779" right="0.27777777777777779" top="0" bottom="0.27777777777777779"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outlinePr summaryBelow="0"/>
  </sheetPr>
  <dimension ref="A1:O1007"/>
  <sheetViews>
    <sheetView workbookViewId="0">
      <selection sqref="A1:K1"/>
    </sheetView>
  </sheetViews>
  <sheetFormatPr defaultColWidth="14.42578125" defaultRowHeight="15" customHeight="1"/>
  <cols>
    <col min="1" max="1" width="7.42578125" customWidth="1"/>
    <col min="2" max="2" width="55" customWidth="1"/>
    <col min="3" max="3" width="7.42578125" customWidth="1"/>
    <col min="4" max="4" width="8.28515625" customWidth="1"/>
    <col min="5" max="5" width="7.42578125" customWidth="1"/>
    <col min="6" max="6" width="12.140625" customWidth="1"/>
    <col min="7" max="8" width="10" customWidth="1"/>
    <col min="9" max="9" width="7" customWidth="1"/>
    <col min="10" max="10" width="7.7109375" style="137" customWidth="1"/>
    <col min="11" max="11" width="3.85546875" customWidth="1"/>
    <col min="12" max="26" width="8.7109375" customWidth="1"/>
  </cols>
  <sheetData>
    <row r="1" spans="1:15" s="52" customFormat="1" ht="15" customHeight="1">
      <c r="A1" s="182" t="s">
        <v>893</v>
      </c>
      <c r="B1" s="183"/>
      <c r="C1" s="183"/>
      <c r="D1" s="183"/>
      <c r="E1" s="183"/>
      <c r="F1" s="183"/>
      <c r="G1" s="183"/>
      <c r="H1" s="183"/>
      <c r="I1" s="183"/>
      <c r="J1" s="183"/>
      <c r="K1" s="184"/>
    </row>
    <row r="2" spans="1:15" s="52" customFormat="1" ht="15" customHeight="1">
      <c r="A2" s="205" t="s">
        <v>892</v>
      </c>
      <c r="B2" s="190"/>
      <c r="C2" s="190"/>
      <c r="D2" s="186"/>
      <c r="E2" s="238" t="s">
        <v>882</v>
      </c>
      <c r="F2" s="172"/>
      <c r="G2" s="53" t="s">
        <v>883</v>
      </c>
      <c r="H2" s="239"/>
      <c r="I2" s="190"/>
      <c r="J2" s="190"/>
      <c r="K2" s="240"/>
    </row>
    <row r="3" spans="1:15" s="52" customFormat="1" ht="15" customHeight="1">
      <c r="A3" s="237"/>
      <c r="B3" s="192"/>
      <c r="C3" s="192"/>
      <c r="D3" s="193"/>
      <c r="E3" s="241" t="s">
        <v>884</v>
      </c>
      <c r="F3" s="171"/>
      <c r="G3" s="55" t="s">
        <v>888</v>
      </c>
      <c r="H3" s="159"/>
      <c r="I3" s="159"/>
      <c r="J3" s="159"/>
      <c r="K3" s="162"/>
    </row>
    <row r="4" spans="1:15" s="52" customFormat="1" ht="15" customHeight="1">
      <c r="A4" s="204" t="str">
        <f>[1]CRONOGRAMA!A4</f>
        <v>Local: Vila Velha - ES</v>
      </c>
      <c r="B4" s="171"/>
      <c r="C4" s="171"/>
      <c r="D4" s="172"/>
      <c r="E4" s="241" t="s">
        <v>886</v>
      </c>
      <c r="F4" s="171"/>
      <c r="G4" s="62" t="s">
        <v>900</v>
      </c>
      <c r="H4" s="159"/>
      <c r="I4" s="159"/>
      <c r="J4" s="159"/>
      <c r="K4" s="162"/>
    </row>
    <row r="5" spans="1:15" s="52" customFormat="1" ht="15" customHeight="1">
      <c r="A5" s="205" t="str">
        <f>[1]CRONOGRAMA!A5</f>
        <v>Cliente: SEDURB</v>
      </c>
      <c r="B5" s="190"/>
      <c r="C5" s="190"/>
      <c r="D5" s="186"/>
      <c r="E5" s="241" t="s">
        <v>880</v>
      </c>
      <c r="F5" s="171"/>
      <c r="G5" s="55" t="s">
        <v>901</v>
      </c>
      <c r="H5" s="159"/>
      <c r="I5" s="159"/>
      <c r="J5" s="159"/>
      <c r="K5" s="162"/>
    </row>
    <row r="6" spans="1:15" s="52" customFormat="1" ht="15" customHeight="1">
      <c r="A6" s="187"/>
      <c r="B6" s="159"/>
      <c r="C6" s="159"/>
      <c r="D6" s="160"/>
      <c r="E6" s="241" t="s">
        <v>889</v>
      </c>
      <c r="F6" s="171"/>
      <c r="G6" s="62" t="s">
        <v>890</v>
      </c>
      <c r="H6" s="159"/>
      <c r="I6" s="159"/>
      <c r="J6" s="159"/>
      <c r="K6" s="162"/>
    </row>
    <row r="7" spans="1:15" s="52" customFormat="1" ht="15" customHeight="1">
      <c r="A7" s="187"/>
      <c r="B7" s="159"/>
      <c r="C7" s="159"/>
      <c r="D7" s="160"/>
      <c r="E7" s="242"/>
      <c r="F7" s="171"/>
      <c r="G7" s="57"/>
      <c r="H7" s="159"/>
      <c r="I7" s="159"/>
      <c r="J7" s="159"/>
      <c r="K7" s="162"/>
    </row>
    <row r="8" spans="1:15" s="52" customFormat="1" ht="15" customHeight="1">
      <c r="A8" s="187"/>
      <c r="B8" s="159"/>
      <c r="C8" s="159"/>
      <c r="D8" s="160"/>
      <c r="E8" s="242"/>
      <c r="F8" s="171"/>
      <c r="G8" s="57"/>
      <c r="H8" s="159"/>
      <c r="I8" s="159"/>
      <c r="J8" s="159"/>
      <c r="K8" s="162"/>
    </row>
    <row r="9" spans="1:15" s="52" customFormat="1" ht="15" customHeight="1" thickBot="1">
      <c r="A9" s="179"/>
      <c r="B9" s="180"/>
      <c r="C9" s="180"/>
      <c r="D9" s="188"/>
      <c r="E9" s="243" t="s">
        <v>891</v>
      </c>
      <c r="F9" s="244"/>
      <c r="G9" s="63">
        <f>'BDI sem desoneração'!G33</f>
        <v>0.21679999999999999</v>
      </c>
      <c r="H9" s="180"/>
      <c r="I9" s="180"/>
      <c r="J9" s="180"/>
      <c r="K9" s="181"/>
    </row>
    <row r="10" spans="1:15" ht="18.75" customHeight="1">
      <c r="A10" s="201"/>
      <c r="B10" s="159"/>
      <c r="C10" s="159"/>
      <c r="D10" s="159"/>
      <c r="E10" s="159"/>
      <c r="F10" s="159"/>
      <c r="G10" s="159"/>
      <c r="H10" s="159"/>
      <c r="I10" s="159"/>
      <c r="J10" s="159"/>
      <c r="K10" s="159"/>
    </row>
    <row r="11" spans="1:15" ht="12.75" customHeight="1">
      <c r="A11" s="48"/>
      <c r="B11" s="249" t="s">
        <v>79</v>
      </c>
      <c r="C11" s="159"/>
      <c r="D11" s="48"/>
      <c r="E11" s="48"/>
      <c r="F11" s="48"/>
      <c r="G11" s="48"/>
      <c r="H11" s="48"/>
      <c r="I11" s="48"/>
      <c r="J11" s="133"/>
      <c r="K11" s="48"/>
    </row>
    <row r="12" spans="1:15" ht="21.75" customHeight="1">
      <c r="A12" s="95" t="s">
        <v>80</v>
      </c>
      <c r="B12" s="96" t="s">
        <v>81</v>
      </c>
      <c r="C12" s="95" t="s">
        <v>82</v>
      </c>
      <c r="D12" s="95" t="s">
        <v>83</v>
      </c>
      <c r="E12" s="95" t="s">
        <v>84</v>
      </c>
      <c r="F12" s="95" t="s">
        <v>85</v>
      </c>
      <c r="G12" s="95" t="s">
        <v>86</v>
      </c>
      <c r="H12" s="95" t="s">
        <v>87</v>
      </c>
      <c r="I12" s="95" t="s">
        <v>88</v>
      </c>
      <c r="J12" s="134" t="s">
        <v>89</v>
      </c>
      <c r="K12" s="95" t="s">
        <v>90</v>
      </c>
      <c r="L12" s="80"/>
      <c r="M12" s="80"/>
      <c r="N12" s="80"/>
      <c r="O12" s="80"/>
    </row>
    <row r="13" spans="1:15" ht="19.5" customHeight="1">
      <c r="A13" s="97" t="s">
        <v>91</v>
      </c>
      <c r="B13" s="98" t="s">
        <v>998</v>
      </c>
      <c r="C13" s="97" t="s">
        <v>93</v>
      </c>
      <c r="D13" s="97" t="s">
        <v>94</v>
      </c>
      <c r="E13" s="97" t="s">
        <v>95</v>
      </c>
      <c r="F13" s="99">
        <f>'PLANILHA SEM DESONERACAO'!F55+'PLANILHA SEM DESONERACAO'!F108</f>
        <v>2072</v>
      </c>
      <c r="G13" s="99">
        <f>'PLANILHA SEM DESONERACAO'!I55</f>
        <v>4841.87</v>
      </c>
      <c r="H13" s="99">
        <f>G13*F13</f>
        <v>10032354.640000001</v>
      </c>
      <c r="I13" s="100">
        <f>(H13*100)/I$77</f>
        <v>58.27</v>
      </c>
      <c r="J13" s="100">
        <f>(I13)</f>
        <v>58.27</v>
      </c>
      <c r="K13" s="97" t="s">
        <v>96</v>
      </c>
      <c r="L13" s="80"/>
      <c r="M13" s="80"/>
      <c r="N13" s="80"/>
      <c r="O13" s="80"/>
    </row>
    <row r="14" spans="1:15" ht="19.5" customHeight="1">
      <c r="A14" s="97" t="s">
        <v>97</v>
      </c>
      <c r="B14" s="98" t="s">
        <v>98</v>
      </c>
      <c r="C14" s="97" t="s">
        <v>99</v>
      </c>
      <c r="D14" s="97" t="s">
        <v>94</v>
      </c>
      <c r="E14" s="97" t="s">
        <v>100</v>
      </c>
      <c r="F14" s="99">
        <f>('PLANILHA SEM DESONERACAO'!F63+'PLANILHA SEM DESONERACAO'!F116)</f>
        <v>78069</v>
      </c>
      <c r="G14" s="99">
        <f>'PLANILHA SEM DESONERACAO'!I63</f>
        <v>16.57</v>
      </c>
      <c r="H14" s="99">
        <f t="shared" ref="H14:H17" si="0">G14*F14</f>
        <v>1293603.33</v>
      </c>
      <c r="I14" s="100">
        <f t="shared" ref="I14:I75" si="1">(H14*100)/I$77</f>
        <v>7.51</v>
      </c>
      <c r="J14" s="100">
        <f>(J13+I14)</f>
        <v>65.78</v>
      </c>
      <c r="K14" s="97" t="s">
        <v>101</v>
      </c>
      <c r="L14" s="80"/>
      <c r="M14" s="80"/>
      <c r="N14" s="80"/>
      <c r="O14" s="80"/>
    </row>
    <row r="15" spans="1:15" ht="19.5" customHeight="1">
      <c r="A15" s="97" t="s">
        <v>110</v>
      </c>
      <c r="B15" s="98" t="s">
        <v>111</v>
      </c>
      <c r="C15" s="97" t="s">
        <v>93</v>
      </c>
      <c r="D15" s="97" t="s">
        <v>94</v>
      </c>
      <c r="E15" s="97" t="s">
        <v>100</v>
      </c>
      <c r="F15" s="99">
        <f>'PLANILHA SEM DESONERACAO'!F61+'PLANILHA SEM DESONERACAO'!F114</f>
        <v>26837</v>
      </c>
      <c r="G15" s="99">
        <f>'PLANILHA SEM DESONERACAO'!I61</f>
        <v>30.44</v>
      </c>
      <c r="H15" s="99">
        <f t="shared" si="0"/>
        <v>816918.28</v>
      </c>
      <c r="I15" s="100">
        <f t="shared" si="1"/>
        <v>4.74</v>
      </c>
      <c r="J15" s="100">
        <f>(J14+I15)</f>
        <v>70.52</v>
      </c>
      <c r="K15" s="97" t="s">
        <v>101</v>
      </c>
      <c r="L15" s="80"/>
      <c r="M15" s="80"/>
      <c r="N15" s="80"/>
      <c r="O15" s="80"/>
    </row>
    <row r="16" spans="1:15" ht="19.5" customHeight="1">
      <c r="A16" s="97" t="s">
        <v>102</v>
      </c>
      <c r="B16" s="98" t="s">
        <v>103</v>
      </c>
      <c r="C16" s="97" t="s">
        <v>104</v>
      </c>
      <c r="D16" s="97" t="s">
        <v>105</v>
      </c>
      <c r="E16" s="97" t="s">
        <v>106</v>
      </c>
      <c r="F16" s="99">
        <f>'PLANILHA SEM DESONERACAO'!F43+'PLANILHA SEM DESONERACAO'!F81</f>
        <v>11762.92</v>
      </c>
      <c r="G16" s="99">
        <f>'PLANILHA SEM DESONERACAO'!I43</f>
        <v>61.57</v>
      </c>
      <c r="H16" s="99">
        <f t="shared" si="0"/>
        <v>724242.98</v>
      </c>
      <c r="I16" s="100">
        <f t="shared" si="1"/>
        <v>4.21</v>
      </c>
      <c r="J16" s="100">
        <f>(J15+I16)</f>
        <v>74.73</v>
      </c>
      <c r="K16" s="97" t="s">
        <v>101</v>
      </c>
      <c r="L16" s="80"/>
      <c r="M16" s="80"/>
      <c r="N16" s="80"/>
      <c r="O16" s="80"/>
    </row>
    <row r="17" spans="1:15" ht="19.5" customHeight="1">
      <c r="A17" s="97" t="s">
        <v>107</v>
      </c>
      <c r="B17" s="98" t="s">
        <v>108</v>
      </c>
      <c r="C17" s="97" t="s">
        <v>93</v>
      </c>
      <c r="D17" s="97" t="s">
        <v>94</v>
      </c>
      <c r="E17" s="97" t="s">
        <v>109</v>
      </c>
      <c r="F17" s="99">
        <f>'PLANILHA SEM DESONERACAO'!F118+'PLANILHA SEM DESONERACAO'!F65</f>
        <v>8305</v>
      </c>
      <c r="G17" s="99">
        <f>'PLANILHA SEM DESONERACAO'!I118</f>
        <v>66.84</v>
      </c>
      <c r="H17" s="99">
        <f t="shared" si="0"/>
        <v>555106.19999999995</v>
      </c>
      <c r="I17" s="100">
        <f t="shared" si="1"/>
        <v>3.22</v>
      </c>
      <c r="J17" s="100">
        <f>(J16+I17)</f>
        <v>77.95</v>
      </c>
      <c r="K17" s="97" t="s">
        <v>101</v>
      </c>
      <c r="L17" s="80"/>
      <c r="M17" s="80"/>
      <c r="N17" s="80"/>
      <c r="O17" s="80"/>
    </row>
    <row r="18" spans="1:15" ht="19.5" customHeight="1">
      <c r="A18" s="101" t="s">
        <v>122</v>
      </c>
      <c r="B18" s="102" t="s">
        <v>999</v>
      </c>
      <c r="C18" s="101" t="s">
        <v>104</v>
      </c>
      <c r="D18" s="101" t="s">
        <v>94</v>
      </c>
      <c r="E18" s="101" t="s">
        <v>124</v>
      </c>
      <c r="F18" s="103">
        <f>'PLANILHA SEM DESONERACAO'!F36+'PLANILHA SEM DESONERACAO'!F72</f>
        <v>2958.43</v>
      </c>
      <c r="G18" s="103">
        <f>'PLANILHA SEM DESONERACAO'!I36</f>
        <v>155.68</v>
      </c>
      <c r="H18" s="103">
        <f>G18*F18</f>
        <v>460568.38</v>
      </c>
      <c r="I18" s="104">
        <f t="shared" si="1"/>
        <v>2.67</v>
      </c>
      <c r="J18" s="104">
        <f>(J17+I18)</f>
        <v>80.62</v>
      </c>
      <c r="K18" s="101" t="s">
        <v>117</v>
      </c>
      <c r="L18" s="80"/>
      <c r="M18" s="80"/>
      <c r="N18" s="80"/>
      <c r="O18" s="80"/>
    </row>
    <row r="19" spans="1:15" ht="19.5" customHeight="1">
      <c r="A19" s="101" t="s">
        <v>114</v>
      </c>
      <c r="B19" s="102" t="s">
        <v>1000</v>
      </c>
      <c r="C19" s="101" t="s">
        <v>99</v>
      </c>
      <c r="D19" s="101" t="s">
        <v>94</v>
      </c>
      <c r="E19" s="101" t="s">
        <v>116</v>
      </c>
      <c r="F19" s="103">
        <f>'PLANILHA SEM DESONERACAO'!F59+'PLANILHA SEM DESONERACAO'!F112</f>
        <v>1001.5</v>
      </c>
      <c r="G19" s="103">
        <f>'PLANILHA SEM DESONERACAO'!I59</f>
        <v>396.68</v>
      </c>
      <c r="H19" s="103">
        <f t="shared" ref="H19:H75" si="2">G19*F19</f>
        <v>397275.02</v>
      </c>
      <c r="I19" s="104">
        <f t="shared" si="1"/>
        <v>2.31</v>
      </c>
      <c r="J19" s="104">
        <f t="shared" ref="J19:J73" si="3">(J18+I19)</f>
        <v>82.93</v>
      </c>
      <c r="K19" s="101" t="s">
        <v>117</v>
      </c>
      <c r="L19" s="80"/>
      <c r="M19" s="80"/>
      <c r="N19" s="80"/>
      <c r="O19" s="80"/>
    </row>
    <row r="20" spans="1:15" ht="27.75" customHeight="1">
      <c r="A20" s="101" t="s">
        <v>129</v>
      </c>
      <c r="B20" s="102" t="s">
        <v>1001</v>
      </c>
      <c r="C20" s="101" t="s">
        <v>93</v>
      </c>
      <c r="D20" s="101" t="s">
        <v>94</v>
      </c>
      <c r="E20" s="101" t="s">
        <v>95</v>
      </c>
      <c r="F20" s="103">
        <f>'PLANILHA SEM DESONERACAO'!F56+'PLANILHA SEM DESONERACAO'!F109</f>
        <v>47</v>
      </c>
      <c r="G20" s="103">
        <f>'PLANILHA SEM DESONERACAO'!I56</f>
        <v>7061.04</v>
      </c>
      <c r="H20" s="103">
        <f t="shared" si="2"/>
        <v>331868.88</v>
      </c>
      <c r="I20" s="104">
        <f t="shared" si="1"/>
        <v>1.93</v>
      </c>
      <c r="J20" s="104">
        <f t="shared" si="3"/>
        <v>84.86</v>
      </c>
      <c r="K20" s="101" t="s">
        <v>117</v>
      </c>
      <c r="L20" s="80"/>
      <c r="M20" s="80"/>
      <c r="N20" s="80"/>
      <c r="O20" s="80"/>
    </row>
    <row r="21" spans="1:15" ht="15" customHeight="1">
      <c r="A21" s="101" t="s">
        <v>118</v>
      </c>
      <c r="B21" s="102" t="s">
        <v>119</v>
      </c>
      <c r="C21" s="101" t="s">
        <v>93</v>
      </c>
      <c r="D21" s="101" t="s">
        <v>120</v>
      </c>
      <c r="E21" s="101" t="s">
        <v>121</v>
      </c>
      <c r="F21" s="103">
        <f>'PLANILHA SEM DESONERACAO'!F29</f>
        <v>1</v>
      </c>
      <c r="G21" s="103">
        <v>319405.73</v>
      </c>
      <c r="H21" s="103">
        <f t="shared" si="2"/>
        <v>319405.73</v>
      </c>
      <c r="I21" s="104">
        <f t="shared" si="1"/>
        <v>1.86</v>
      </c>
      <c r="J21" s="104">
        <f t="shared" si="3"/>
        <v>86.72</v>
      </c>
      <c r="K21" s="101" t="s">
        <v>117</v>
      </c>
      <c r="L21" s="80"/>
      <c r="M21" s="80"/>
      <c r="N21" s="80"/>
      <c r="O21" s="80"/>
    </row>
    <row r="22" spans="1:15" ht="19.5" customHeight="1">
      <c r="A22" s="101" t="s">
        <v>112</v>
      </c>
      <c r="B22" s="102" t="s">
        <v>1002</v>
      </c>
      <c r="C22" s="101" t="s">
        <v>93</v>
      </c>
      <c r="D22" s="101" t="s">
        <v>94</v>
      </c>
      <c r="E22" s="101" t="s">
        <v>113</v>
      </c>
      <c r="F22" s="103">
        <f>'PLANILHA SEM DESONERACAO'!F34+'PLANILHA SEM DESONERACAO'!F76</f>
        <v>3822.95</v>
      </c>
      <c r="G22" s="103">
        <f>'PLANILHA SEM DESONERACAO'!I34</f>
        <v>82.6</v>
      </c>
      <c r="H22" s="103">
        <f t="shared" si="2"/>
        <v>315775.67</v>
      </c>
      <c r="I22" s="104">
        <f t="shared" si="1"/>
        <v>1.83</v>
      </c>
      <c r="J22" s="104">
        <f t="shared" si="3"/>
        <v>88.55</v>
      </c>
      <c r="K22" s="101" t="s">
        <v>117</v>
      </c>
      <c r="L22" s="80"/>
      <c r="M22" s="80"/>
      <c r="N22" s="80"/>
      <c r="O22" s="80"/>
    </row>
    <row r="23" spans="1:15" ht="19.5" customHeight="1">
      <c r="A23" s="101" t="s">
        <v>131</v>
      </c>
      <c r="B23" s="102" t="s">
        <v>904</v>
      </c>
      <c r="C23" s="101" t="s">
        <v>99</v>
      </c>
      <c r="D23" s="101" t="s">
        <v>132</v>
      </c>
      <c r="E23" s="101" t="s">
        <v>133</v>
      </c>
      <c r="F23" s="103">
        <f>'PLANILHA SEM DESONERACAO'!F35+'PLANILHA SEM DESONERACAO'!F71</f>
        <v>386117.85</v>
      </c>
      <c r="G23" s="103">
        <f>'PLANILHA SEM DESONERACAO'!I35</f>
        <v>0.79</v>
      </c>
      <c r="H23" s="103">
        <f>G23*F23</f>
        <v>305033.09999999998</v>
      </c>
      <c r="I23" s="104">
        <f t="shared" si="1"/>
        <v>1.77</v>
      </c>
      <c r="J23" s="104">
        <f t="shared" si="3"/>
        <v>90.32</v>
      </c>
      <c r="K23" s="101" t="s">
        <v>117</v>
      </c>
      <c r="L23" s="80"/>
      <c r="M23" s="80"/>
      <c r="N23" s="80"/>
      <c r="O23" s="80"/>
    </row>
    <row r="24" spans="1:15" ht="19.5" customHeight="1">
      <c r="A24" s="101" t="s">
        <v>125</v>
      </c>
      <c r="B24" s="102" t="s">
        <v>911</v>
      </c>
      <c r="C24" s="101" t="s">
        <v>126</v>
      </c>
      <c r="D24" s="101" t="s">
        <v>94</v>
      </c>
      <c r="E24" s="101" t="s">
        <v>106</v>
      </c>
      <c r="F24" s="103">
        <f>'PLANILHA SEM DESONERACAO'!F64+'PLANILHA SEM DESONERACAO'!F117</f>
        <v>1758.8</v>
      </c>
      <c r="G24" s="103">
        <f>'PLANILHA SEM DESONERACAO'!I64</f>
        <v>165.18</v>
      </c>
      <c r="H24" s="103">
        <f t="shared" si="2"/>
        <v>290518.58</v>
      </c>
      <c r="I24" s="104">
        <f t="shared" si="1"/>
        <v>1.69</v>
      </c>
      <c r="J24" s="104">
        <f t="shared" si="3"/>
        <v>92.01</v>
      </c>
      <c r="K24" s="101" t="s">
        <v>117</v>
      </c>
      <c r="L24" s="80"/>
      <c r="M24" s="80"/>
      <c r="N24" s="80"/>
      <c r="O24" s="80"/>
    </row>
    <row r="25" spans="1:15" ht="19.5" customHeight="1">
      <c r="A25" s="101" t="s">
        <v>127</v>
      </c>
      <c r="B25" s="102" t="s">
        <v>1003</v>
      </c>
      <c r="C25" s="101" t="s">
        <v>126</v>
      </c>
      <c r="D25" s="101" t="s">
        <v>94</v>
      </c>
      <c r="E25" s="101" t="s">
        <v>109</v>
      </c>
      <c r="F25" s="103">
        <f>'PLANILHA SEM DESONERACAO'!F58+'PLANILHA SEM DESONERACAO'!F111</f>
        <v>1207</v>
      </c>
      <c r="G25" s="103">
        <f>'PLANILHA SEM DESONERACAO'!I58</f>
        <v>232.24</v>
      </c>
      <c r="H25" s="103">
        <f t="shared" si="2"/>
        <v>280313.68</v>
      </c>
      <c r="I25" s="104">
        <f t="shared" si="1"/>
        <v>1.63</v>
      </c>
      <c r="J25" s="104">
        <f t="shared" si="3"/>
        <v>93.64</v>
      </c>
      <c r="K25" s="101" t="s">
        <v>117</v>
      </c>
      <c r="L25" s="80"/>
      <c r="M25" s="80"/>
      <c r="N25" s="80"/>
      <c r="O25" s="80"/>
    </row>
    <row r="26" spans="1:15" ht="19.5" customHeight="1">
      <c r="A26" s="101" t="s">
        <v>138</v>
      </c>
      <c r="B26" s="102" t="s">
        <v>139</v>
      </c>
      <c r="C26" s="101" t="s">
        <v>99</v>
      </c>
      <c r="D26" s="101" t="s">
        <v>94</v>
      </c>
      <c r="E26" s="101" t="s">
        <v>100</v>
      </c>
      <c r="F26" s="103">
        <f>'PLANILHA SEM DESONERACAO'!F62+'PLANILHA SEM DESONERACAO'!F115</f>
        <v>7959</v>
      </c>
      <c r="G26" s="103">
        <f>'PLANILHA SEM DESONERACAO'!I62</f>
        <v>18.12</v>
      </c>
      <c r="H26" s="103">
        <f t="shared" si="2"/>
        <v>144217.07999999999</v>
      </c>
      <c r="I26" s="104">
        <f t="shared" si="1"/>
        <v>0.84</v>
      </c>
      <c r="J26" s="104">
        <f t="shared" si="3"/>
        <v>94.48</v>
      </c>
      <c r="K26" s="101" t="s">
        <v>117</v>
      </c>
      <c r="L26" s="80"/>
      <c r="M26" s="80"/>
      <c r="N26" s="80"/>
      <c r="O26" s="80"/>
    </row>
    <row r="27" spans="1:15" ht="19.5" customHeight="1">
      <c r="A27" s="101" t="s">
        <v>136</v>
      </c>
      <c r="B27" s="102" t="s">
        <v>137</v>
      </c>
      <c r="C27" s="101" t="s">
        <v>99</v>
      </c>
      <c r="D27" s="101" t="s">
        <v>94</v>
      </c>
      <c r="E27" s="101" t="s">
        <v>116</v>
      </c>
      <c r="F27" s="103">
        <f>'PLANILHA SEM DESONERACAO'!F57+'PLANILHA SEM DESONERACAO'!F110</f>
        <v>293.8</v>
      </c>
      <c r="G27" s="103">
        <f>'PLANILHA SEM DESONERACAO'!I57</f>
        <v>397.46</v>
      </c>
      <c r="H27" s="103">
        <f t="shared" si="2"/>
        <v>116773.75</v>
      </c>
      <c r="I27" s="104">
        <f t="shared" si="1"/>
        <v>0.68</v>
      </c>
      <c r="J27" s="104">
        <f t="shared" si="3"/>
        <v>95.16</v>
      </c>
      <c r="K27" s="101" t="s">
        <v>117</v>
      </c>
      <c r="L27" s="80"/>
      <c r="M27" s="80"/>
      <c r="N27" s="80"/>
      <c r="O27" s="80"/>
    </row>
    <row r="28" spans="1:15" ht="19.5" customHeight="1">
      <c r="A28" s="101" t="s">
        <v>134</v>
      </c>
      <c r="B28" s="102" t="s">
        <v>135</v>
      </c>
      <c r="C28" s="101" t="s">
        <v>99</v>
      </c>
      <c r="D28" s="101" t="s">
        <v>94</v>
      </c>
      <c r="E28" s="101" t="s">
        <v>116</v>
      </c>
      <c r="F28" s="103">
        <f>('PLANILHA SEM DESONERACAO'!F32+'PLANILHA SEM DESONERACAO'!F70)</f>
        <v>14703.65</v>
      </c>
      <c r="G28" s="103">
        <f>'PLANILHA SEM DESONERACAO'!I32</f>
        <v>6.28</v>
      </c>
      <c r="H28" s="103">
        <f t="shared" si="2"/>
        <v>92338.92</v>
      </c>
      <c r="I28" s="104">
        <f t="shared" si="1"/>
        <v>0.54</v>
      </c>
      <c r="J28" s="104">
        <f t="shared" si="3"/>
        <v>95.7</v>
      </c>
      <c r="K28" s="101" t="s">
        <v>117</v>
      </c>
      <c r="L28" s="80"/>
      <c r="M28" s="80"/>
      <c r="N28" s="80"/>
      <c r="O28" s="80"/>
    </row>
    <row r="29" spans="1:15" ht="19.5" customHeight="1">
      <c r="A29" s="101" t="s">
        <v>140</v>
      </c>
      <c r="B29" s="102" t="s">
        <v>141</v>
      </c>
      <c r="C29" s="101" t="s">
        <v>142</v>
      </c>
      <c r="D29" s="101" t="s">
        <v>132</v>
      </c>
      <c r="E29" s="101" t="s">
        <v>113</v>
      </c>
      <c r="F29" s="103">
        <f>'PLANILHA SEM DESONERACAO'!F38+'PLANILHA SEM DESONERACAO'!F74</f>
        <v>5516.41</v>
      </c>
      <c r="G29" s="103">
        <f>'PLANILHA SEM DESONERACAO'!I38</f>
        <v>14.88</v>
      </c>
      <c r="H29" s="103">
        <f t="shared" si="2"/>
        <v>82084.179999999993</v>
      </c>
      <c r="I29" s="104">
        <f t="shared" si="1"/>
        <v>0.48</v>
      </c>
      <c r="J29" s="104">
        <f t="shared" si="3"/>
        <v>96.18</v>
      </c>
      <c r="K29" s="101" t="s">
        <v>117</v>
      </c>
      <c r="L29" s="80"/>
      <c r="M29" s="80"/>
      <c r="N29" s="80"/>
      <c r="O29" s="80"/>
    </row>
    <row r="30" spans="1:15" ht="19.5" customHeight="1">
      <c r="A30" s="101" t="s">
        <v>145</v>
      </c>
      <c r="B30" s="102" t="s">
        <v>146</v>
      </c>
      <c r="C30" s="101" t="s">
        <v>142</v>
      </c>
      <c r="D30" s="101" t="s">
        <v>94</v>
      </c>
      <c r="E30" s="101" t="s">
        <v>106</v>
      </c>
      <c r="F30" s="103">
        <f>'PLANILHA SEM DESONERACAO'!F37+'PLANILHA SEM DESONERACAO'!F73</f>
        <v>4243.3900000000003</v>
      </c>
      <c r="G30" s="103">
        <f>'PLANILHA SEM DESONERACAO'!I37</f>
        <v>11.86</v>
      </c>
      <c r="H30" s="103">
        <f t="shared" si="2"/>
        <v>50326.61</v>
      </c>
      <c r="I30" s="104">
        <f t="shared" si="1"/>
        <v>0.28999999999999998</v>
      </c>
      <c r="J30" s="104">
        <f t="shared" si="3"/>
        <v>96.47</v>
      </c>
      <c r="K30" s="101" t="s">
        <v>117</v>
      </c>
      <c r="L30" s="80"/>
      <c r="M30" s="80"/>
      <c r="N30" s="80"/>
      <c r="O30" s="80"/>
    </row>
    <row r="31" spans="1:15" ht="27">
      <c r="A31" s="101" t="s">
        <v>149</v>
      </c>
      <c r="B31" s="102" t="s">
        <v>1004</v>
      </c>
      <c r="C31" s="101" t="s">
        <v>104</v>
      </c>
      <c r="D31" s="101" t="s">
        <v>94</v>
      </c>
      <c r="E31" s="101" t="s">
        <v>95</v>
      </c>
      <c r="F31" s="103">
        <f>'PLANILHA SEM DESONERACAO'!F18</f>
        <v>200</v>
      </c>
      <c r="G31" s="103">
        <f>'PLANILHA SEM DESONERACAO'!I18</f>
        <v>242.65</v>
      </c>
      <c r="H31" s="103">
        <f t="shared" si="2"/>
        <v>48530</v>
      </c>
      <c r="I31" s="104">
        <f t="shared" si="1"/>
        <v>0.28000000000000003</v>
      </c>
      <c r="J31" s="104">
        <f t="shared" si="3"/>
        <v>96.75</v>
      </c>
      <c r="K31" s="101" t="s">
        <v>117</v>
      </c>
      <c r="L31" s="80"/>
      <c r="M31" s="80"/>
      <c r="N31" s="80"/>
      <c r="O31" s="80"/>
    </row>
    <row r="32" spans="1:15" ht="15" customHeight="1">
      <c r="A32" s="101" t="s">
        <v>909</v>
      </c>
      <c r="B32" s="102" t="s">
        <v>1005</v>
      </c>
      <c r="C32" s="101" t="s">
        <v>126</v>
      </c>
      <c r="D32" s="101" t="s">
        <v>105</v>
      </c>
      <c r="E32" s="101" t="s">
        <v>106</v>
      </c>
      <c r="F32" s="103">
        <f>'PLANILHA SEM DESONERACAO'!F60+'PLANILHA SEM DESONERACAO'!F113</f>
        <v>1001.5</v>
      </c>
      <c r="G32" s="103">
        <f>'PLANILHA SEM DESONERACAO'!I60</f>
        <v>48.16</v>
      </c>
      <c r="H32" s="103">
        <f t="shared" si="2"/>
        <v>48232.24</v>
      </c>
      <c r="I32" s="104">
        <f t="shared" si="1"/>
        <v>0.28000000000000003</v>
      </c>
      <c r="J32" s="104">
        <f t="shared" si="3"/>
        <v>97.03</v>
      </c>
      <c r="K32" s="101" t="s">
        <v>117</v>
      </c>
      <c r="L32" s="80"/>
      <c r="M32" s="80"/>
      <c r="N32" s="80"/>
      <c r="O32" s="80"/>
    </row>
    <row r="33" spans="1:15" ht="19.5" customHeight="1">
      <c r="A33" s="101" t="s">
        <v>143</v>
      </c>
      <c r="B33" s="102" t="s">
        <v>144</v>
      </c>
      <c r="C33" s="101" t="s">
        <v>99</v>
      </c>
      <c r="D33" s="101" t="s">
        <v>94</v>
      </c>
      <c r="E33" s="101" t="s">
        <v>116</v>
      </c>
      <c r="F33" s="103">
        <f>'PLANILHA SEM DESONERACAO'!F39+'PLANILHA SEM DESONERACAO'!F77</f>
        <v>256.36</v>
      </c>
      <c r="G33" s="103">
        <f>'PLANILHA SEM DESONERACAO'!I39</f>
        <v>185.1</v>
      </c>
      <c r="H33" s="103">
        <f t="shared" si="2"/>
        <v>47452.24</v>
      </c>
      <c r="I33" s="104">
        <f t="shared" si="1"/>
        <v>0.28000000000000003</v>
      </c>
      <c r="J33" s="104">
        <f t="shared" si="3"/>
        <v>97.31</v>
      </c>
      <c r="K33" s="101" t="s">
        <v>117</v>
      </c>
      <c r="L33" s="80"/>
      <c r="M33" s="80"/>
      <c r="N33" s="80"/>
      <c r="O33" s="80"/>
    </row>
    <row r="34" spans="1:15" ht="27.75" customHeight="1">
      <c r="A34" s="101" t="s">
        <v>147</v>
      </c>
      <c r="B34" s="102" t="s">
        <v>148</v>
      </c>
      <c r="C34" s="101" t="s">
        <v>126</v>
      </c>
      <c r="D34" s="101" t="s">
        <v>94</v>
      </c>
      <c r="E34" s="101" t="s">
        <v>106</v>
      </c>
      <c r="F34" s="103">
        <f>'PLANILHA SEM DESONERACAO'!F48+'PLANILHA SEM DESONERACAO'!F100</f>
        <v>132.43</v>
      </c>
      <c r="G34" s="103">
        <f>'PLANILHA SEM DESONERACAO'!I48</f>
        <v>289.62</v>
      </c>
      <c r="H34" s="103">
        <f t="shared" si="2"/>
        <v>38354.379999999997</v>
      </c>
      <c r="I34" s="104">
        <f t="shared" si="1"/>
        <v>0.22</v>
      </c>
      <c r="J34" s="104">
        <f>(J33+I34)</f>
        <v>97.53</v>
      </c>
      <c r="K34" s="101" t="s">
        <v>117</v>
      </c>
      <c r="L34" s="80"/>
      <c r="M34" s="80"/>
      <c r="N34" s="80"/>
      <c r="O34" s="80"/>
    </row>
    <row r="35" spans="1:15" ht="19.5" customHeight="1">
      <c r="A35" s="101" t="s">
        <v>162</v>
      </c>
      <c r="B35" s="102" t="s">
        <v>163</v>
      </c>
      <c r="C35" s="101" t="s">
        <v>126</v>
      </c>
      <c r="D35" s="101" t="s">
        <v>105</v>
      </c>
      <c r="E35" s="101" t="s">
        <v>155</v>
      </c>
      <c r="F35" s="103">
        <f>'PLANILHA SEM DESONERACAO'!F88</f>
        <v>98.5</v>
      </c>
      <c r="G35" s="103">
        <f>'PLANILHA SEM DESONERACAO'!I88</f>
        <v>362.14</v>
      </c>
      <c r="H35" s="103">
        <f t="shared" si="2"/>
        <v>35670.79</v>
      </c>
      <c r="I35" s="104">
        <f t="shared" si="1"/>
        <v>0.21</v>
      </c>
      <c r="J35" s="104">
        <f t="shared" si="3"/>
        <v>97.74</v>
      </c>
      <c r="K35" s="101" t="s">
        <v>117</v>
      </c>
      <c r="L35" s="80"/>
      <c r="M35" s="80"/>
      <c r="N35" s="80"/>
      <c r="O35" s="80"/>
    </row>
    <row r="36" spans="1:15" ht="15" customHeight="1">
      <c r="A36" s="101" t="s">
        <v>151</v>
      </c>
      <c r="B36" s="102" t="s">
        <v>152</v>
      </c>
      <c r="C36" s="101" t="s">
        <v>99</v>
      </c>
      <c r="D36" s="101" t="s">
        <v>94</v>
      </c>
      <c r="E36" s="101" t="s">
        <v>116</v>
      </c>
      <c r="F36" s="103">
        <f>'PLANILHA SEM DESONERACAO'!F75+'PLANILHA SEM DESONERACAO'!F33</f>
        <v>4243.3900000000003</v>
      </c>
      <c r="G36" s="103">
        <f>'PLANILHA SEM DESONERACAO'!I75</f>
        <v>8.07</v>
      </c>
      <c r="H36" s="103">
        <f t="shared" si="2"/>
        <v>34244.160000000003</v>
      </c>
      <c r="I36" s="104">
        <f t="shared" si="1"/>
        <v>0.2</v>
      </c>
      <c r="J36" s="104">
        <f t="shared" si="3"/>
        <v>97.94</v>
      </c>
      <c r="K36" s="101" t="s">
        <v>117</v>
      </c>
      <c r="L36" s="80"/>
      <c r="M36" s="80"/>
      <c r="N36" s="80"/>
      <c r="O36" s="80"/>
    </row>
    <row r="37" spans="1:15" ht="19.5" customHeight="1">
      <c r="A37" s="101" t="s">
        <v>159</v>
      </c>
      <c r="B37" s="102" t="s">
        <v>160</v>
      </c>
      <c r="C37" s="101" t="s">
        <v>99</v>
      </c>
      <c r="D37" s="101" t="s">
        <v>94</v>
      </c>
      <c r="E37" s="101" t="s">
        <v>161</v>
      </c>
      <c r="F37" s="103">
        <f>'PLANILHA SEM DESONERACAO'!F66+'PLANILHA SEM DESONERACAO'!F119</f>
        <v>1440</v>
      </c>
      <c r="G37" s="103">
        <f>'PLANILHA SEM DESONERACAO'!I66</f>
        <v>21.55</v>
      </c>
      <c r="H37" s="103">
        <f t="shared" si="2"/>
        <v>31032</v>
      </c>
      <c r="I37" s="104">
        <f t="shared" si="1"/>
        <v>0.18</v>
      </c>
      <c r="J37" s="104">
        <f t="shared" si="3"/>
        <v>98.12</v>
      </c>
      <c r="K37" s="101" t="s">
        <v>117</v>
      </c>
      <c r="L37" s="80"/>
      <c r="M37" s="80"/>
      <c r="N37" s="80"/>
      <c r="O37" s="80"/>
    </row>
    <row r="38" spans="1:15" ht="19.5" customHeight="1">
      <c r="A38" s="101" t="s">
        <v>153</v>
      </c>
      <c r="B38" s="102" t="s">
        <v>154</v>
      </c>
      <c r="C38" s="101" t="s">
        <v>142</v>
      </c>
      <c r="D38" s="101" t="s">
        <v>94</v>
      </c>
      <c r="E38" s="101" t="s">
        <v>155</v>
      </c>
      <c r="F38" s="103">
        <f>'PLANILHA SEM DESONERACAO'!F106+'PLANILHA SEM DESONERACAO'!F53</f>
        <v>1199</v>
      </c>
      <c r="G38" s="103">
        <f>'PLANILHA SEM DESONERACAO'!I106</f>
        <v>23.82</v>
      </c>
      <c r="H38" s="103">
        <f t="shared" si="2"/>
        <v>28560.18</v>
      </c>
      <c r="I38" s="104">
        <f t="shared" si="1"/>
        <v>0.17</v>
      </c>
      <c r="J38" s="104">
        <f t="shared" si="3"/>
        <v>98.29</v>
      </c>
      <c r="K38" s="101" t="s">
        <v>117</v>
      </c>
      <c r="L38" s="80"/>
      <c r="M38" s="80"/>
      <c r="N38" s="80"/>
      <c r="O38" s="80"/>
    </row>
    <row r="39" spans="1:15" ht="15" customHeight="1">
      <c r="A39" s="101" t="s">
        <v>156</v>
      </c>
      <c r="B39" s="102" t="s">
        <v>157</v>
      </c>
      <c r="C39" s="101" t="s">
        <v>93</v>
      </c>
      <c r="D39" s="101" t="s">
        <v>94</v>
      </c>
      <c r="E39" s="101" t="s">
        <v>158</v>
      </c>
      <c r="F39" s="103">
        <f>'PLANILHA SEM DESONERACAO'!F67+'PLANILHA SEM DESONERACAO'!F120</f>
        <v>6</v>
      </c>
      <c r="G39" s="103">
        <f>'PLANILHA SEM DESONERACAO'!I67</f>
        <v>4180.74</v>
      </c>
      <c r="H39" s="103">
        <f t="shared" si="2"/>
        <v>25084.44</v>
      </c>
      <c r="I39" s="104">
        <f t="shared" si="1"/>
        <v>0.15</v>
      </c>
      <c r="J39" s="104">
        <f t="shared" si="3"/>
        <v>98.44</v>
      </c>
      <c r="K39" s="101" t="s">
        <v>117</v>
      </c>
      <c r="L39" s="80"/>
      <c r="M39" s="80"/>
      <c r="N39" s="80"/>
      <c r="O39" s="80"/>
    </row>
    <row r="40" spans="1:15" ht="19.5" customHeight="1">
      <c r="A40" s="101" t="s">
        <v>171</v>
      </c>
      <c r="B40" s="102" t="s">
        <v>172</v>
      </c>
      <c r="C40" s="101" t="s">
        <v>93</v>
      </c>
      <c r="D40" s="101" t="s">
        <v>94</v>
      </c>
      <c r="E40" s="101" t="s">
        <v>121</v>
      </c>
      <c r="F40" s="103">
        <f>'PLANILHA SEM DESONERACAO'!F45+'PLANILHA SEM DESONERACAO'!F83</f>
        <v>23</v>
      </c>
      <c r="G40" s="103">
        <f>'PLANILHA SEM DESONERACAO'!I45</f>
        <v>766.92</v>
      </c>
      <c r="H40" s="103">
        <f t="shared" si="2"/>
        <v>17639.16</v>
      </c>
      <c r="I40" s="104">
        <f t="shared" si="1"/>
        <v>0.1</v>
      </c>
      <c r="J40" s="104">
        <f t="shared" si="3"/>
        <v>98.54</v>
      </c>
      <c r="K40" s="101" t="s">
        <v>117</v>
      </c>
      <c r="L40" s="80"/>
      <c r="M40" s="80"/>
      <c r="N40" s="80"/>
      <c r="O40" s="80"/>
    </row>
    <row r="41" spans="1:15" ht="18">
      <c r="A41" s="101" t="s">
        <v>164</v>
      </c>
      <c r="B41" s="102" t="s">
        <v>165</v>
      </c>
      <c r="C41" s="101" t="s">
        <v>126</v>
      </c>
      <c r="D41" s="101" t="s">
        <v>94</v>
      </c>
      <c r="E41" s="101" t="s">
        <v>106</v>
      </c>
      <c r="F41" s="103">
        <f>'PLANILHA SEM DESONERACAO'!F79</f>
        <v>79.069999999999993</v>
      </c>
      <c r="G41" s="103">
        <f>'PLANILHA SEM DESONERACAO'!I41</f>
        <v>215.3</v>
      </c>
      <c r="H41" s="103">
        <f t="shared" si="2"/>
        <v>17023.77</v>
      </c>
      <c r="I41" s="104">
        <f t="shared" si="1"/>
        <v>0.1</v>
      </c>
      <c r="J41" s="104">
        <f t="shared" si="3"/>
        <v>98.64</v>
      </c>
      <c r="K41" s="101" t="s">
        <v>117</v>
      </c>
      <c r="L41" s="80"/>
      <c r="M41" s="80"/>
      <c r="N41" s="80"/>
      <c r="O41" s="80"/>
    </row>
    <row r="42" spans="1:15" ht="19.5" customHeight="1">
      <c r="A42" s="101" t="s">
        <v>175</v>
      </c>
      <c r="B42" s="102" t="s">
        <v>176</v>
      </c>
      <c r="C42" s="101" t="s">
        <v>104</v>
      </c>
      <c r="D42" s="101" t="s">
        <v>94</v>
      </c>
      <c r="E42" s="101" t="s">
        <v>95</v>
      </c>
      <c r="F42" s="103">
        <f>'PLANILHA SEM DESONERACAO'!F16</f>
        <v>20</v>
      </c>
      <c r="G42" s="103">
        <f>'PLANILHA SEM DESONERACAO'!I16</f>
        <v>767</v>
      </c>
      <c r="H42" s="103">
        <f t="shared" si="2"/>
        <v>15340</v>
      </c>
      <c r="I42" s="104">
        <f t="shared" si="1"/>
        <v>0.09</v>
      </c>
      <c r="J42" s="104">
        <f t="shared" si="3"/>
        <v>98.73</v>
      </c>
      <c r="K42" s="101" t="s">
        <v>117</v>
      </c>
      <c r="L42" s="80"/>
      <c r="M42" s="80"/>
      <c r="N42" s="80"/>
      <c r="O42" s="80"/>
    </row>
    <row r="43" spans="1:15" ht="27.75" customHeight="1">
      <c r="A43" s="101" t="s">
        <v>168</v>
      </c>
      <c r="B43" s="102" t="s">
        <v>169</v>
      </c>
      <c r="C43" s="101" t="s">
        <v>99</v>
      </c>
      <c r="D43" s="101" t="s">
        <v>94</v>
      </c>
      <c r="E43" s="101" t="s">
        <v>170</v>
      </c>
      <c r="F43" s="103">
        <f>'PLANILHA SEM DESONERACAO'!F91</f>
        <v>8</v>
      </c>
      <c r="G43" s="103">
        <f>'PLANILHA SEM DESONERACAO'!I91</f>
        <v>1892.09</v>
      </c>
      <c r="H43" s="103">
        <f t="shared" si="2"/>
        <v>15136.72</v>
      </c>
      <c r="I43" s="104">
        <f t="shared" si="1"/>
        <v>0.09</v>
      </c>
      <c r="J43" s="104">
        <f t="shared" si="3"/>
        <v>98.82</v>
      </c>
      <c r="K43" s="101" t="s">
        <v>117</v>
      </c>
      <c r="L43" s="80"/>
      <c r="M43" s="80"/>
      <c r="N43" s="80"/>
      <c r="O43" s="80"/>
    </row>
    <row r="44" spans="1:15" ht="15" customHeight="1">
      <c r="A44" s="101" t="s">
        <v>166</v>
      </c>
      <c r="B44" s="102" t="s">
        <v>167</v>
      </c>
      <c r="C44" s="101" t="s">
        <v>142</v>
      </c>
      <c r="D44" s="101" t="s">
        <v>94</v>
      </c>
      <c r="E44" s="101" t="s">
        <v>155</v>
      </c>
      <c r="F44" s="103">
        <f>'PLANILHA SEM DESONERACAO'!F47+'PLANILHA SEM DESONERACAO'!F102</f>
        <v>91.53</v>
      </c>
      <c r="G44" s="103">
        <f>'PLANILHA SEM DESONERACAO'!I47</f>
        <v>158.69999999999999</v>
      </c>
      <c r="H44" s="103">
        <f t="shared" si="2"/>
        <v>14525.81</v>
      </c>
      <c r="I44" s="104">
        <f t="shared" si="1"/>
        <v>0.08</v>
      </c>
      <c r="J44" s="104">
        <f>(J43+I44)</f>
        <v>98.9</v>
      </c>
      <c r="K44" s="101" t="s">
        <v>117</v>
      </c>
      <c r="L44" s="80"/>
      <c r="M44" s="80"/>
      <c r="N44" s="80"/>
      <c r="O44" s="80"/>
    </row>
    <row r="45" spans="1:15" ht="27.75" customHeight="1">
      <c r="A45" s="101" t="s">
        <v>173</v>
      </c>
      <c r="B45" s="102" t="s">
        <v>174</v>
      </c>
      <c r="C45" s="101" t="s">
        <v>142</v>
      </c>
      <c r="D45" s="101" t="s">
        <v>94</v>
      </c>
      <c r="E45" s="101" t="s">
        <v>109</v>
      </c>
      <c r="F45" s="103">
        <v>21.6</v>
      </c>
      <c r="G45" s="103">
        <v>659.63</v>
      </c>
      <c r="H45" s="103">
        <f t="shared" si="2"/>
        <v>14248.01</v>
      </c>
      <c r="I45" s="104">
        <f t="shared" si="1"/>
        <v>0.08</v>
      </c>
      <c r="J45" s="104">
        <f t="shared" si="3"/>
        <v>98.98</v>
      </c>
      <c r="K45" s="101" t="s">
        <v>117</v>
      </c>
      <c r="L45" s="80"/>
      <c r="M45" s="80"/>
      <c r="N45" s="80"/>
      <c r="O45" s="80"/>
    </row>
    <row r="46" spans="1:15" ht="19.5" customHeight="1">
      <c r="A46" s="101" t="s">
        <v>186</v>
      </c>
      <c r="B46" s="102" t="s">
        <v>919</v>
      </c>
      <c r="C46" s="101" t="s">
        <v>104</v>
      </c>
      <c r="D46" s="101" t="s">
        <v>105</v>
      </c>
      <c r="E46" s="101" t="s">
        <v>155</v>
      </c>
      <c r="F46" s="103">
        <f>'PLANILHA SEM DESONERACAO'!F96</f>
        <v>98.72</v>
      </c>
      <c r="G46" s="103">
        <f>'PLANILHA SEM DESONERACAO'!I96</f>
        <v>114.43</v>
      </c>
      <c r="H46" s="103">
        <f t="shared" si="2"/>
        <v>11296.53</v>
      </c>
      <c r="I46" s="104">
        <f t="shared" si="1"/>
        <v>7.0000000000000007E-2</v>
      </c>
      <c r="J46" s="104">
        <f t="shared" si="3"/>
        <v>99.05</v>
      </c>
      <c r="K46" s="101" t="s">
        <v>117</v>
      </c>
      <c r="L46" s="80"/>
      <c r="M46" s="80"/>
      <c r="N46" s="80"/>
      <c r="O46" s="80"/>
    </row>
    <row r="47" spans="1:15" ht="18">
      <c r="A47" s="101" t="s">
        <v>179</v>
      </c>
      <c r="B47" s="102" t="s">
        <v>180</v>
      </c>
      <c r="C47" s="101" t="s">
        <v>104</v>
      </c>
      <c r="D47" s="101" t="s">
        <v>94</v>
      </c>
      <c r="E47" s="101" t="s">
        <v>95</v>
      </c>
      <c r="F47" s="103">
        <f>'PLANILHA SEM DESONERACAO'!F92</f>
        <v>98.72</v>
      </c>
      <c r="G47" s="103">
        <f>'PLANILHA SEM DESONERACAO'!I92</f>
        <v>105.36</v>
      </c>
      <c r="H47" s="103">
        <f t="shared" si="2"/>
        <v>10401.14</v>
      </c>
      <c r="I47" s="104">
        <f t="shared" si="1"/>
        <v>0.06</v>
      </c>
      <c r="J47" s="104">
        <f t="shared" si="3"/>
        <v>99.11</v>
      </c>
      <c r="K47" s="101" t="s">
        <v>117</v>
      </c>
      <c r="L47" s="80"/>
      <c r="M47" s="80"/>
      <c r="N47" s="80"/>
      <c r="O47" s="80"/>
    </row>
    <row r="48" spans="1:15" ht="18">
      <c r="A48" s="101" t="s">
        <v>177</v>
      </c>
      <c r="B48" s="102" t="s">
        <v>178</v>
      </c>
      <c r="C48" s="101" t="s">
        <v>104</v>
      </c>
      <c r="D48" s="101" t="s">
        <v>94</v>
      </c>
      <c r="E48" s="101" t="s">
        <v>95</v>
      </c>
      <c r="F48" s="103">
        <f>'PLANILHA SEM DESONERACAO'!F15</f>
        <v>25</v>
      </c>
      <c r="G48" s="103">
        <f>'PLANILHA SEM DESONERACAO'!I15</f>
        <v>388.63</v>
      </c>
      <c r="H48" s="103">
        <f t="shared" si="2"/>
        <v>9715.75</v>
      </c>
      <c r="I48" s="104">
        <f t="shared" si="1"/>
        <v>0.06</v>
      </c>
      <c r="J48" s="104">
        <f t="shared" si="3"/>
        <v>99.17</v>
      </c>
      <c r="K48" s="101" t="s">
        <v>117</v>
      </c>
      <c r="L48" s="80"/>
      <c r="M48" s="80"/>
      <c r="N48" s="80"/>
      <c r="O48" s="80"/>
    </row>
    <row r="49" spans="1:15" ht="15" customHeight="1">
      <c r="A49" s="101" t="s">
        <v>184</v>
      </c>
      <c r="B49" s="102" t="s">
        <v>185</v>
      </c>
      <c r="C49" s="101" t="s">
        <v>104</v>
      </c>
      <c r="D49" s="101" t="s">
        <v>94</v>
      </c>
      <c r="E49" s="101" t="s">
        <v>95</v>
      </c>
      <c r="F49" s="103">
        <f>'PLANILHA SEM DESONERACAO'!F84</f>
        <v>366.9</v>
      </c>
      <c r="G49" s="103">
        <f>'PLANILHA SEM DESONERACAO'!I84</f>
        <v>25.71</v>
      </c>
      <c r="H49" s="103">
        <f t="shared" si="2"/>
        <v>9433</v>
      </c>
      <c r="I49" s="104">
        <f t="shared" si="1"/>
        <v>0.05</v>
      </c>
      <c r="J49" s="104">
        <f t="shared" si="3"/>
        <v>99.22</v>
      </c>
      <c r="K49" s="101" t="s">
        <v>117</v>
      </c>
      <c r="L49" s="80"/>
      <c r="M49" s="80"/>
      <c r="N49" s="80"/>
      <c r="O49" s="80"/>
    </row>
    <row r="50" spans="1:15" ht="15" customHeight="1">
      <c r="A50" s="101" t="s">
        <v>181</v>
      </c>
      <c r="B50" s="102" t="s">
        <v>182</v>
      </c>
      <c r="C50" s="101" t="s">
        <v>142</v>
      </c>
      <c r="D50" s="101" t="s">
        <v>94</v>
      </c>
      <c r="E50" s="101" t="s">
        <v>183</v>
      </c>
      <c r="F50" s="103">
        <f>'PLANILHA SEM DESONERACAO'!F42+'PLANILHA SEM DESONERACAO'!F80</f>
        <v>2.72</v>
      </c>
      <c r="G50" s="103">
        <f>'PLANILHA SEM DESONERACAO'!I42</f>
        <v>3378.42</v>
      </c>
      <c r="H50" s="103">
        <f t="shared" si="2"/>
        <v>9189.2999999999993</v>
      </c>
      <c r="I50" s="104">
        <f t="shared" si="1"/>
        <v>0.05</v>
      </c>
      <c r="J50" s="104">
        <f t="shared" si="3"/>
        <v>99.27</v>
      </c>
      <c r="K50" s="101" t="s">
        <v>117</v>
      </c>
      <c r="L50" s="80"/>
      <c r="M50" s="80"/>
      <c r="N50" s="80"/>
      <c r="O50" s="80"/>
    </row>
    <row r="51" spans="1:15" ht="15" customHeight="1">
      <c r="A51" s="101" t="s">
        <v>187</v>
      </c>
      <c r="B51" s="102" t="s">
        <v>1006</v>
      </c>
      <c r="C51" s="101" t="s">
        <v>104</v>
      </c>
      <c r="D51" s="101" t="s">
        <v>94</v>
      </c>
      <c r="E51" s="101" t="s">
        <v>189</v>
      </c>
      <c r="F51" s="103">
        <f>'PLANILHA SEM DESONERACAO'!F22</f>
        <v>5</v>
      </c>
      <c r="G51" s="103">
        <f>'PLANILHA SEM DESONERACAO'!I22</f>
        <v>1703.52</v>
      </c>
      <c r="H51" s="103">
        <f t="shared" si="2"/>
        <v>8517.6</v>
      </c>
      <c r="I51" s="104">
        <f t="shared" si="1"/>
        <v>0.05</v>
      </c>
      <c r="J51" s="104">
        <f t="shared" si="3"/>
        <v>99.32</v>
      </c>
      <c r="K51" s="101" t="s">
        <v>117</v>
      </c>
      <c r="L51" s="80"/>
      <c r="M51" s="80"/>
      <c r="N51" s="80"/>
      <c r="O51" s="80"/>
    </row>
    <row r="52" spans="1:15" ht="15" customHeight="1">
      <c r="A52" s="101" t="s">
        <v>195</v>
      </c>
      <c r="B52" s="102" t="s">
        <v>196</v>
      </c>
      <c r="C52" s="101" t="s">
        <v>126</v>
      </c>
      <c r="D52" s="101" t="s">
        <v>105</v>
      </c>
      <c r="E52" s="101" t="s">
        <v>155</v>
      </c>
      <c r="F52" s="103">
        <f>'PLANILHA SEM DESONERACAO'!F86</f>
        <v>94.69</v>
      </c>
      <c r="G52" s="103">
        <f>'PLANILHA SEM DESONERACAO'!I86</f>
        <v>79.41</v>
      </c>
      <c r="H52" s="103">
        <f t="shared" si="2"/>
        <v>7519.33</v>
      </c>
      <c r="I52" s="104">
        <f t="shared" si="1"/>
        <v>0.04</v>
      </c>
      <c r="J52" s="104">
        <f t="shared" si="3"/>
        <v>99.36</v>
      </c>
      <c r="K52" s="101" t="s">
        <v>117</v>
      </c>
      <c r="L52" s="80"/>
      <c r="M52" s="80"/>
      <c r="N52" s="80"/>
      <c r="O52" s="80"/>
    </row>
    <row r="53" spans="1:15" ht="19.5" customHeight="1">
      <c r="A53" s="101" t="s">
        <v>190</v>
      </c>
      <c r="B53" s="102" t="s">
        <v>1007</v>
      </c>
      <c r="C53" s="101" t="s">
        <v>104</v>
      </c>
      <c r="D53" s="101" t="s">
        <v>94</v>
      </c>
      <c r="E53" s="101" t="s">
        <v>124</v>
      </c>
      <c r="F53" s="103">
        <f>'PLANILHA SEM DESONERACAO'!F49</f>
        <v>90.61</v>
      </c>
      <c r="G53" s="103">
        <f>'PLANILHA SEM DESONERACAO'!I101</f>
        <v>69.16</v>
      </c>
      <c r="H53" s="103">
        <f t="shared" si="2"/>
        <v>6266.59</v>
      </c>
      <c r="I53" s="104">
        <f t="shared" si="1"/>
        <v>0.04</v>
      </c>
      <c r="J53" s="104">
        <f t="shared" si="3"/>
        <v>99.4</v>
      </c>
      <c r="K53" s="101" t="s">
        <v>117</v>
      </c>
      <c r="L53" s="80"/>
      <c r="M53" s="80"/>
      <c r="N53" s="80"/>
      <c r="O53" s="80"/>
    </row>
    <row r="54" spans="1:15" ht="15" customHeight="1">
      <c r="A54" s="101" t="s">
        <v>193</v>
      </c>
      <c r="B54" s="102" t="s">
        <v>194</v>
      </c>
      <c r="C54" s="101" t="s">
        <v>142</v>
      </c>
      <c r="D54" s="101" t="s">
        <v>94</v>
      </c>
      <c r="E54" s="101" t="s">
        <v>109</v>
      </c>
      <c r="F54" s="103">
        <f>'PLANILHA SEM DESONERACAO'!F99</f>
        <v>1581.49</v>
      </c>
      <c r="G54" s="103">
        <f>'PLANILHA SEM DESONERACAO'!I99</f>
        <v>3.32</v>
      </c>
      <c r="H54" s="103">
        <f t="shared" si="2"/>
        <v>5250.55</v>
      </c>
      <c r="I54" s="104">
        <f t="shared" si="1"/>
        <v>0.03</v>
      </c>
      <c r="J54" s="104">
        <f>(J53+I54)</f>
        <v>99.43</v>
      </c>
      <c r="K54" s="101" t="s">
        <v>117</v>
      </c>
      <c r="L54" s="80"/>
      <c r="M54" s="80"/>
      <c r="N54" s="80"/>
      <c r="O54" s="80"/>
    </row>
    <row r="55" spans="1:15" ht="15" customHeight="1">
      <c r="A55" s="101" t="s">
        <v>191</v>
      </c>
      <c r="B55" s="102" t="s">
        <v>1008</v>
      </c>
      <c r="C55" s="101" t="s">
        <v>99</v>
      </c>
      <c r="D55" s="101" t="s">
        <v>94</v>
      </c>
      <c r="E55" s="101" t="s">
        <v>116</v>
      </c>
      <c r="F55" s="103">
        <f>'PLANILHA SEM DESONERACAO'!F98</f>
        <v>15.03</v>
      </c>
      <c r="G55" s="103">
        <f>'PLANILHA SEM DESONERACAO'!I98</f>
        <v>267.18</v>
      </c>
      <c r="H55" s="103">
        <f t="shared" si="2"/>
        <v>4015.72</v>
      </c>
      <c r="I55" s="104">
        <f t="shared" si="1"/>
        <v>0.02</v>
      </c>
      <c r="J55" s="104">
        <f t="shared" si="3"/>
        <v>99.45</v>
      </c>
      <c r="K55" s="101" t="s">
        <v>117</v>
      </c>
      <c r="L55" s="80"/>
      <c r="M55" s="80"/>
      <c r="N55" s="80"/>
      <c r="O55" s="80"/>
    </row>
    <row r="56" spans="1:15" ht="15" customHeight="1">
      <c r="A56" s="101" t="s">
        <v>190</v>
      </c>
      <c r="B56" s="102" t="s">
        <v>1007</v>
      </c>
      <c r="C56" s="101" t="s">
        <v>104</v>
      </c>
      <c r="D56" s="101" t="s">
        <v>94</v>
      </c>
      <c r="E56" s="101" t="s">
        <v>124</v>
      </c>
      <c r="F56" s="103">
        <f>'PLANILHA SEM DESONERACAO'!F101</f>
        <v>56.85</v>
      </c>
      <c r="G56" s="103">
        <f>'PLANILHA SEM DESONERACAO'!I101</f>
        <v>69.16</v>
      </c>
      <c r="H56" s="103">
        <f t="shared" si="2"/>
        <v>3931.75</v>
      </c>
      <c r="I56" s="104">
        <f t="shared" si="1"/>
        <v>0.02</v>
      </c>
      <c r="J56" s="104">
        <f t="shared" si="3"/>
        <v>99.47</v>
      </c>
      <c r="K56" s="101" t="s">
        <v>117</v>
      </c>
      <c r="L56" s="80"/>
      <c r="M56" s="80"/>
      <c r="N56" s="80"/>
      <c r="O56" s="80"/>
    </row>
    <row r="57" spans="1:15" ht="27.75" customHeight="1">
      <c r="A57" s="101" t="s">
        <v>200</v>
      </c>
      <c r="B57" s="102" t="s">
        <v>201</v>
      </c>
      <c r="C57" s="101" t="s">
        <v>104</v>
      </c>
      <c r="D57" s="101" t="s">
        <v>94</v>
      </c>
      <c r="E57" s="101" t="s">
        <v>199</v>
      </c>
      <c r="F57" s="103">
        <f>'PLANILHA SEM DESONERACAO'!F25</f>
        <v>3</v>
      </c>
      <c r="G57" s="103">
        <f>'PLANILHA SEM DESONERACAO'!I25</f>
        <v>1277.6400000000001</v>
      </c>
      <c r="H57" s="103">
        <f t="shared" si="2"/>
        <v>3832.92</v>
      </c>
      <c r="I57" s="104">
        <f t="shared" si="1"/>
        <v>0.02</v>
      </c>
      <c r="J57" s="104">
        <f t="shared" si="3"/>
        <v>99.49</v>
      </c>
      <c r="K57" s="101" t="s">
        <v>117</v>
      </c>
      <c r="L57" s="80"/>
      <c r="M57" s="80"/>
      <c r="N57" s="80"/>
      <c r="O57" s="80"/>
    </row>
    <row r="58" spans="1:15" ht="27.75" customHeight="1">
      <c r="A58" s="101" t="s">
        <v>206</v>
      </c>
      <c r="B58" s="102" t="s">
        <v>207</v>
      </c>
      <c r="C58" s="101" t="s">
        <v>104</v>
      </c>
      <c r="D58" s="101" t="s">
        <v>94</v>
      </c>
      <c r="E58" s="101" t="s">
        <v>189</v>
      </c>
      <c r="F58" s="103">
        <f>'PLANILHA SEM DESONERACAO'!F17</f>
        <v>1</v>
      </c>
      <c r="G58" s="103">
        <f>'PLANILHA SEM DESONERACAO'!I17</f>
        <v>3821.35</v>
      </c>
      <c r="H58" s="103">
        <f t="shared" si="2"/>
        <v>3821.35</v>
      </c>
      <c r="I58" s="104">
        <f t="shared" si="1"/>
        <v>0.02</v>
      </c>
      <c r="J58" s="104">
        <f t="shared" si="3"/>
        <v>99.51</v>
      </c>
      <c r="K58" s="101" t="s">
        <v>117</v>
      </c>
      <c r="L58" s="80"/>
      <c r="M58" s="80"/>
      <c r="N58" s="80"/>
      <c r="O58" s="80"/>
    </row>
    <row r="59" spans="1:15" ht="27.75" customHeight="1">
      <c r="A59" s="101" t="s">
        <v>197</v>
      </c>
      <c r="B59" s="102" t="s">
        <v>198</v>
      </c>
      <c r="C59" s="101" t="s">
        <v>104</v>
      </c>
      <c r="D59" s="101" t="s">
        <v>94</v>
      </c>
      <c r="E59" s="101" t="s">
        <v>199</v>
      </c>
      <c r="F59" s="103">
        <f>'PLANILHA SEM DESONERACAO'!F24</f>
        <v>3</v>
      </c>
      <c r="G59" s="103">
        <f>'PLANILHA SEM DESONERACAO'!I24</f>
        <v>1257.3599999999999</v>
      </c>
      <c r="H59" s="103">
        <f t="shared" si="2"/>
        <v>3772.08</v>
      </c>
      <c r="I59" s="104">
        <f t="shared" si="1"/>
        <v>0.02</v>
      </c>
      <c r="J59" s="104">
        <f t="shared" si="3"/>
        <v>99.53</v>
      </c>
      <c r="K59" s="101" t="s">
        <v>117</v>
      </c>
      <c r="L59" s="80"/>
      <c r="M59" s="80"/>
      <c r="N59" s="80"/>
      <c r="O59" s="80"/>
    </row>
    <row r="60" spans="1:15" ht="27">
      <c r="A60" s="101" t="s">
        <v>202</v>
      </c>
      <c r="B60" s="102" t="s">
        <v>203</v>
      </c>
      <c r="C60" s="101" t="s">
        <v>104</v>
      </c>
      <c r="D60" s="101" t="s">
        <v>94</v>
      </c>
      <c r="E60" s="101" t="s">
        <v>199</v>
      </c>
      <c r="F60" s="103">
        <f>'PLANILHA SEM DESONERACAO'!F23</f>
        <v>3</v>
      </c>
      <c r="G60" s="103">
        <f>'PLANILHA SEM DESONERACAO'!I23</f>
        <v>1216.8</v>
      </c>
      <c r="H60" s="103">
        <f t="shared" si="2"/>
        <v>3650.4</v>
      </c>
      <c r="I60" s="104">
        <f t="shared" si="1"/>
        <v>0.02</v>
      </c>
      <c r="J60" s="104">
        <f t="shared" si="3"/>
        <v>99.55</v>
      </c>
      <c r="K60" s="101" t="s">
        <v>117</v>
      </c>
      <c r="L60" s="80"/>
      <c r="M60" s="80"/>
      <c r="N60" s="80"/>
      <c r="O60" s="80"/>
    </row>
    <row r="61" spans="1:15" ht="19.5" customHeight="1">
      <c r="A61" s="101" t="s">
        <v>204</v>
      </c>
      <c r="B61" s="102" t="s">
        <v>902</v>
      </c>
      <c r="C61" s="101" t="s">
        <v>104</v>
      </c>
      <c r="D61" s="101" t="s">
        <v>94</v>
      </c>
      <c r="E61" s="101" t="s">
        <v>205</v>
      </c>
      <c r="F61" s="103">
        <f>'PLANILHA SEM DESONERACAO'!F19</f>
        <v>8</v>
      </c>
      <c r="G61" s="103">
        <f>'PLANILHA SEM DESONERACAO'!I19</f>
        <v>324.83999999999997</v>
      </c>
      <c r="H61" s="103">
        <f t="shared" si="2"/>
        <v>2598.7199999999998</v>
      </c>
      <c r="I61" s="104">
        <f t="shared" si="1"/>
        <v>0.02</v>
      </c>
      <c r="J61" s="104">
        <f t="shared" si="3"/>
        <v>99.57</v>
      </c>
      <c r="K61" s="101" t="s">
        <v>117</v>
      </c>
      <c r="L61" s="80"/>
      <c r="M61" s="80"/>
      <c r="N61" s="80"/>
      <c r="O61" s="80"/>
    </row>
    <row r="62" spans="1:15" ht="19.5" customHeight="1">
      <c r="A62" s="101" t="s">
        <v>209</v>
      </c>
      <c r="B62" s="102" t="s">
        <v>210</v>
      </c>
      <c r="C62" s="101" t="s">
        <v>104</v>
      </c>
      <c r="D62" s="101" t="s">
        <v>94</v>
      </c>
      <c r="E62" s="101" t="s">
        <v>199</v>
      </c>
      <c r="F62" s="103">
        <f>'PLANILHA SEM DESONERACAO'!F26</f>
        <v>3</v>
      </c>
      <c r="G62" s="103">
        <f>'PLANILHA SEM DESONERACAO'!I26</f>
        <v>863.93</v>
      </c>
      <c r="H62" s="103">
        <f t="shared" si="2"/>
        <v>2591.79</v>
      </c>
      <c r="I62" s="104">
        <f t="shared" si="1"/>
        <v>0.02</v>
      </c>
      <c r="J62" s="104">
        <f t="shared" si="3"/>
        <v>99.59</v>
      </c>
      <c r="K62" s="101" t="s">
        <v>117</v>
      </c>
      <c r="L62" s="80"/>
      <c r="M62" s="80"/>
      <c r="N62" s="80"/>
      <c r="O62" s="80"/>
    </row>
    <row r="63" spans="1:15" ht="19.5" customHeight="1">
      <c r="A63" s="101" t="s">
        <v>211</v>
      </c>
      <c r="B63" s="102" t="s">
        <v>212</v>
      </c>
      <c r="C63" s="101" t="s">
        <v>104</v>
      </c>
      <c r="D63" s="101" t="s">
        <v>94</v>
      </c>
      <c r="E63" s="101" t="s">
        <v>199</v>
      </c>
      <c r="F63" s="103">
        <f>'PLANILHA SEM DESONERACAO'!F27</f>
        <v>3</v>
      </c>
      <c r="G63" s="103">
        <f>'PLANILHA SEM DESONERACAO'!I27</f>
        <v>863.93</v>
      </c>
      <c r="H63" s="103">
        <f t="shared" si="2"/>
        <v>2591.79</v>
      </c>
      <c r="I63" s="104">
        <f t="shared" si="1"/>
        <v>0.02</v>
      </c>
      <c r="J63" s="104">
        <f t="shared" si="3"/>
        <v>99.61</v>
      </c>
      <c r="K63" s="101" t="s">
        <v>117</v>
      </c>
      <c r="L63" s="80"/>
      <c r="M63" s="80"/>
      <c r="N63" s="80"/>
      <c r="O63" s="80"/>
    </row>
    <row r="64" spans="1:15" ht="19.5" customHeight="1">
      <c r="A64" s="101" t="s">
        <v>208</v>
      </c>
      <c r="B64" s="102" t="s">
        <v>913</v>
      </c>
      <c r="C64" s="101" t="s">
        <v>99</v>
      </c>
      <c r="D64" s="101" t="s">
        <v>94</v>
      </c>
      <c r="E64" s="101" t="s">
        <v>95</v>
      </c>
      <c r="F64" s="103">
        <f>'PLANILHA SEM DESONERACAO'!F89</f>
        <v>10</v>
      </c>
      <c r="G64" s="103">
        <f>'PLANILHA SEM DESONERACAO'!I89</f>
        <v>220.95</v>
      </c>
      <c r="H64" s="103">
        <f t="shared" si="2"/>
        <v>2209.5</v>
      </c>
      <c r="I64" s="104">
        <f t="shared" si="1"/>
        <v>0.01</v>
      </c>
      <c r="J64" s="104">
        <f t="shared" si="3"/>
        <v>99.62</v>
      </c>
      <c r="K64" s="101" t="s">
        <v>117</v>
      </c>
      <c r="L64" s="80"/>
      <c r="M64" s="80"/>
      <c r="N64" s="80"/>
      <c r="O64" s="80"/>
    </row>
    <row r="65" spans="1:15" ht="19.5" customHeight="1">
      <c r="A65" s="101" t="s">
        <v>213</v>
      </c>
      <c r="B65" s="102" t="s">
        <v>214</v>
      </c>
      <c r="C65" s="101" t="s">
        <v>93</v>
      </c>
      <c r="D65" s="101" t="s">
        <v>94</v>
      </c>
      <c r="E65" s="101" t="s">
        <v>106</v>
      </c>
      <c r="F65" s="103">
        <f>'PLANILHA SEM DESONERACAO'!F41</f>
        <v>6.38</v>
      </c>
      <c r="G65" s="103">
        <f>'PLANILHA SEM DESONERACAO'!I41</f>
        <v>215.3</v>
      </c>
      <c r="H65" s="103">
        <f t="shared" si="2"/>
        <v>1373.61</v>
      </c>
      <c r="I65" s="104">
        <f t="shared" si="1"/>
        <v>0.01</v>
      </c>
      <c r="J65" s="104">
        <f>(J64+I65)</f>
        <v>99.63</v>
      </c>
      <c r="K65" s="101" t="s">
        <v>117</v>
      </c>
      <c r="L65" s="80"/>
      <c r="M65" s="80"/>
      <c r="N65" s="80"/>
      <c r="O65" s="80"/>
    </row>
    <row r="66" spans="1:15" ht="27.75" customHeight="1">
      <c r="A66" s="101" t="s">
        <v>217</v>
      </c>
      <c r="B66" s="102" t="s">
        <v>218</v>
      </c>
      <c r="C66" s="101" t="s">
        <v>104</v>
      </c>
      <c r="D66" s="101" t="s">
        <v>94</v>
      </c>
      <c r="E66" s="101" t="s">
        <v>95</v>
      </c>
      <c r="F66" s="103">
        <f>'PLANILHA SEM DESONERACAO'!F14</f>
        <v>25</v>
      </c>
      <c r="G66" s="103">
        <f>'PLANILHA SEM DESONERACAO'!I14</f>
        <v>53.89</v>
      </c>
      <c r="H66" s="103">
        <f t="shared" si="2"/>
        <v>1347.25</v>
      </c>
      <c r="I66" s="104">
        <f t="shared" si="1"/>
        <v>0.01</v>
      </c>
      <c r="J66" s="104">
        <f t="shared" si="3"/>
        <v>99.64</v>
      </c>
      <c r="K66" s="101" t="s">
        <v>117</v>
      </c>
      <c r="L66" s="80"/>
      <c r="M66" s="80"/>
      <c r="N66" s="80"/>
      <c r="O66" s="80"/>
    </row>
    <row r="67" spans="1:15" ht="19.5" customHeight="1">
      <c r="A67" s="101" t="s">
        <v>215</v>
      </c>
      <c r="B67" s="102" t="s">
        <v>216</v>
      </c>
      <c r="C67" s="101" t="s">
        <v>126</v>
      </c>
      <c r="D67" s="101" t="s">
        <v>94</v>
      </c>
      <c r="E67" s="101" t="s">
        <v>155</v>
      </c>
      <c r="F67" s="103">
        <f>'PLANILHA SEM DESONERACAO'!F87</f>
        <v>98.5</v>
      </c>
      <c r="G67" s="103">
        <f>'PLANILHA SEM DESONERACAO'!I87</f>
        <v>12.92</v>
      </c>
      <c r="H67" s="103">
        <f t="shared" si="2"/>
        <v>1272.6199999999999</v>
      </c>
      <c r="I67" s="104">
        <f t="shared" si="1"/>
        <v>0.01</v>
      </c>
      <c r="J67" s="104">
        <f t="shared" si="3"/>
        <v>99.65</v>
      </c>
      <c r="K67" s="101" t="s">
        <v>117</v>
      </c>
      <c r="L67" s="80"/>
      <c r="M67" s="80"/>
      <c r="N67" s="80"/>
      <c r="O67" s="80"/>
    </row>
    <row r="68" spans="1:15" ht="19.5" customHeight="1">
      <c r="A68" s="101" t="s">
        <v>219</v>
      </c>
      <c r="B68" s="102" t="s">
        <v>220</v>
      </c>
      <c r="C68" s="101" t="s">
        <v>93</v>
      </c>
      <c r="D68" s="101" t="s">
        <v>94</v>
      </c>
      <c r="E68" s="101" t="s">
        <v>170</v>
      </c>
      <c r="F68" s="103">
        <f>'PLANILHA SEM DESONERACAO'!F104</f>
        <v>21</v>
      </c>
      <c r="G68" s="103">
        <f>'PLANILHA SEM DESONERACAO'!I104</f>
        <v>44.47</v>
      </c>
      <c r="H68" s="103">
        <f t="shared" si="2"/>
        <v>933.87</v>
      </c>
      <c r="I68" s="104">
        <f t="shared" si="1"/>
        <v>0.01</v>
      </c>
      <c r="J68" s="104">
        <f t="shared" si="3"/>
        <v>99.66</v>
      </c>
      <c r="K68" s="101" t="s">
        <v>117</v>
      </c>
      <c r="L68" s="80"/>
      <c r="M68" s="80"/>
      <c r="N68" s="80"/>
      <c r="O68" s="80"/>
    </row>
    <row r="69" spans="1:15" ht="19.5" customHeight="1">
      <c r="A69" s="101" t="s">
        <v>221</v>
      </c>
      <c r="B69" s="102" t="s">
        <v>222</v>
      </c>
      <c r="C69" s="101" t="s">
        <v>104</v>
      </c>
      <c r="D69" s="101" t="s">
        <v>94</v>
      </c>
      <c r="E69" s="101" t="s">
        <v>189</v>
      </c>
      <c r="F69" s="103">
        <f>'PLANILHA SEM DESONERACAO'!F20</f>
        <v>1</v>
      </c>
      <c r="G69" s="103">
        <f>'PLANILHA SEM DESONERACAO'!I20</f>
        <v>931</v>
      </c>
      <c r="H69" s="103">
        <f t="shared" si="2"/>
        <v>931</v>
      </c>
      <c r="I69" s="104">
        <f t="shared" si="1"/>
        <v>0.01</v>
      </c>
      <c r="J69" s="104">
        <f t="shared" si="3"/>
        <v>99.67</v>
      </c>
      <c r="K69" s="101" t="s">
        <v>117</v>
      </c>
      <c r="L69" s="80"/>
      <c r="M69" s="80"/>
      <c r="N69" s="80"/>
      <c r="O69" s="80"/>
    </row>
    <row r="70" spans="1:15" ht="27.75" customHeight="1">
      <c r="A70" s="101" t="s">
        <v>226</v>
      </c>
      <c r="B70" s="102" t="s">
        <v>227</v>
      </c>
      <c r="C70" s="101" t="s">
        <v>99</v>
      </c>
      <c r="D70" s="101" t="s">
        <v>94</v>
      </c>
      <c r="E70" s="101" t="s">
        <v>228</v>
      </c>
      <c r="F70" s="103">
        <f>'PLANILHA SEM DESONERACAO'!F40+'PLANILHA SEM DESONERACAO'!F78</f>
        <v>1709.09</v>
      </c>
      <c r="G70" s="103">
        <f>'PLANILHA SEM DESONERACAO'!I40</f>
        <v>0.44</v>
      </c>
      <c r="H70" s="103">
        <f t="shared" si="2"/>
        <v>752</v>
      </c>
      <c r="I70" s="104">
        <f t="shared" si="1"/>
        <v>0</v>
      </c>
      <c r="J70" s="104">
        <f t="shared" si="3"/>
        <v>99.67</v>
      </c>
      <c r="K70" s="101" t="s">
        <v>117</v>
      </c>
      <c r="L70" s="80"/>
      <c r="M70" s="80"/>
      <c r="N70" s="80"/>
      <c r="O70" s="80"/>
    </row>
    <row r="71" spans="1:15" ht="19.5" customHeight="1">
      <c r="A71" s="101" t="s">
        <v>223</v>
      </c>
      <c r="B71" s="102" t="s">
        <v>220</v>
      </c>
      <c r="C71" s="101" t="s">
        <v>93</v>
      </c>
      <c r="D71" s="101" t="s">
        <v>94</v>
      </c>
      <c r="E71" s="101" t="s">
        <v>170</v>
      </c>
      <c r="F71" s="103">
        <f>'PLANILHA SEM DESONERACAO'!F51</f>
        <v>15</v>
      </c>
      <c r="G71" s="103">
        <f>'PLANILHA SEM DESONERACAO'!I51</f>
        <v>44.47</v>
      </c>
      <c r="H71" s="103">
        <f t="shared" si="2"/>
        <v>667.05</v>
      </c>
      <c r="I71" s="104">
        <f t="shared" si="1"/>
        <v>0</v>
      </c>
      <c r="J71" s="104">
        <f t="shared" si="3"/>
        <v>99.67</v>
      </c>
      <c r="K71" s="101" t="s">
        <v>117</v>
      </c>
      <c r="L71" s="80"/>
      <c r="M71" s="80"/>
      <c r="N71" s="80"/>
      <c r="O71" s="80"/>
    </row>
    <row r="72" spans="1:15" ht="27.75" customHeight="1">
      <c r="A72" s="101" t="s">
        <v>224</v>
      </c>
      <c r="B72" s="102" t="s">
        <v>1009</v>
      </c>
      <c r="C72" s="101" t="s">
        <v>126</v>
      </c>
      <c r="D72" s="101" t="s">
        <v>94</v>
      </c>
      <c r="E72" s="101" t="s">
        <v>155</v>
      </c>
      <c r="F72" s="103">
        <f>'PLANILHA SEM DESONERACAO'!F85</f>
        <v>94.69</v>
      </c>
      <c r="G72" s="103">
        <f>'PLANILHA SEM DESONERACAO'!I85</f>
        <v>6.45</v>
      </c>
      <c r="H72" s="103">
        <f t="shared" si="2"/>
        <v>610.75</v>
      </c>
      <c r="I72" s="104">
        <f t="shared" si="1"/>
        <v>0</v>
      </c>
      <c r="J72" s="104">
        <f t="shared" si="3"/>
        <v>99.67</v>
      </c>
      <c r="K72" s="101" t="s">
        <v>117</v>
      </c>
      <c r="L72" s="80"/>
      <c r="M72" s="80"/>
      <c r="N72" s="80"/>
      <c r="O72" s="80"/>
    </row>
    <row r="73" spans="1:15" ht="19.5" customHeight="1">
      <c r="A73" s="101" t="s">
        <v>917</v>
      </c>
      <c r="B73" s="102" t="s">
        <v>918</v>
      </c>
      <c r="C73" s="101" t="s">
        <v>126</v>
      </c>
      <c r="D73" s="101" t="s">
        <v>94</v>
      </c>
      <c r="E73" s="101" t="s">
        <v>155</v>
      </c>
      <c r="F73" s="103">
        <f>'PLANILHA SEM DESONERACAO'!F95</f>
        <v>98.72</v>
      </c>
      <c r="G73" s="103">
        <f>'PLANILHA SEM DESONERACAO'!I95</f>
        <v>5.79</v>
      </c>
      <c r="H73" s="103">
        <f t="shared" si="2"/>
        <v>571.59</v>
      </c>
      <c r="I73" s="104">
        <f t="shared" si="1"/>
        <v>0</v>
      </c>
      <c r="J73" s="104">
        <f t="shared" si="3"/>
        <v>99.67</v>
      </c>
      <c r="K73" s="101" t="s">
        <v>117</v>
      </c>
      <c r="L73" s="80"/>
      <c r="M73" s="80"/>
      <c r="N73" s="80"/>
      <c r="O73" s="80"/>
    </row>
    <row r="74" spans="1:15" ht="18">
      <c r="A74" s="101" t="s">
        <v>229</v>
      </c>
      <c r="B74" s="102" t="s">
        <v>916</v>
      </c>
      <c r="C74" s="101" t="s">
        <v>104</v>
      </c>
      <c r="D74" s="101" t="s">
        <v>105</v>
      </c>
      <c r="E74" s="101" t="s">
        <v>155</v>
      </c>
      <c r="F74" s="103">
        <f>'PLANILHA SEM DESONERACAO'!F94</f>
        <v>2.2000000000000002</v>
      </c>
      <c r="G74" s="103">
        <f>'PLANILHA SEM DESONERACAO'!I94</f>
        <v>22.67</v>
      </c>
      <c r="H74" s="103">
        <f t="shared" si="2"/>
        <v>49.87</v>
      </c>
      <c r="I74" s="104">
        <f t="shared" si="1"/>
        <v>0</v>
      </c>
      <c r="J74" s="104">
        <f>(J73+I74)</f>
        <v>99.67</v>
      </c>
      <c r="K74" s="101" t="s">
        <v>117</v>
      </c>
      <c r="L74" s="80"/>
      <c r="M74" s="80"/>
      <c r="N74" s="80"/>
      <c r="O74" s="80"/>
    </row>
    <row r="75" spans="1:15" ht="27.75" customHeight="1">
      <c r="A75" s="101" t="s">
        <v>914</v>
      </c>
      <c r="B75" s="102" t="s">
        <v>915</v>
      </c>
      <c r="C75" s="101" t="s">
        <v>126</v>
      </c>
      <c r="D75" s="101" t="s">
        <v>94</v>
      </c>
      <c r="E75" s="101" t="s">
        <v>155</v>
      </c>
      <c r="F75" s="103">
        <f>'PLANILHA SEM DESONERACAO'!F93</f>
        <v>2.2000000000000002</v>
      </c>
      <c r="G75" s="103">
        <f>'PLANILHA SEM DESONERACAO'!I93</f>
        <v>4.2300000000000004</v>
      </c>
      <c r="H75" s="103">
        <f t="shared" si="2"/>
        <v>9.31</v>
      </c>
      <c r="I75" s="104">
        <f t="shared" si="1"/>
        <v>0</v>
      </c>
      <c r="J75" s="104">
        <f>(J74+I75)</f>
        <v>99.67</v>
      </c>
      <c r="K75" s="101" t="s">
        <v>117</v>
      </c>
      <c r="L75" s="80"/>
      <c r="M75" s="80"/>
      <c r="N75" s="80"/>
      <c r="O75" s="80"/>
    </row>
    <row r="76" spans="1:15" ht="19.5" customHeight="1">
      <c r="A76" s="86"/>
      <c r="B76" s="86"/>
      <c r="C76" s="245" t="s">
        <v>230</v>
      </c>
      <c r="D76" s="246"/>
      <c r="E76" s="246"/>
      <c r="F76" s="246"/>
      <c r="G76" s="86"/>
      <c r="H76" s="86"/>
      <c r="I76" s="86"/>
      <c r="J76" s="135"/>
      <c r="K76" s="86"/>
      <c r="L76" s="80"/>
      <c r="M76" s="80"/>
      <c r="N76" s="80"/>
      <c r="O76" s="80"/>
    </row>
    <row r="77" spans="1:15" ht="18" customHeight="1">
      <c r="A77" s="86"/>
      <c r="B77" s="86"/>
      <c r="C77" s="86"/>
      <c r="D77" s="86"/>
      <c r="E77" s="86"/>
      <c r="F77" s="86"/>
      <c r="G77" s="245" t="s">
        <v>231</v>
      </c>
      <c r="H77" s="246"/>
      <c r="I77" s="247">
        <f>('PLANILHA SEM DESONERACAO'!J121)</f>
        <v>17217925.879999999</v>
      </c>
      <c r="J77" s="248"/>
      <c r="K77" s="248"/>
      <c r="L77" s="80"/>
      <c r="M77" s="80"/>
      <c r="N77" s="80"/>
      <c r="O77" s="80"/>
    </row>
    <row r="78" spans="1:15" ht="15.75" customHeight="1">
      <c r="A78" s="80"/>
      <c r="B78" s="80"/>
      <c r="C78" s="80"/>
      <c r="D78" s="80"/>
      <c r="E78" s="80"/>
      <c r="F78" s="80"/>
      <c r="G78" s="80"/>
      <c r="H78" s="80"/>
      <c r="I78" s="80"/>
      <c r="J78" s="136"/>
      <c r="K78" s="80"/>
      <c r="L78" s="80"/>
      <c r="M78" s="80"/>
      <c r="N78" s="80"/>
      <c r="O78" s="80"/>
    </row>
    <row r="79" spans="1:15" ht="15.75" customHeight="1">
      <c r="A79" s="80"/>
      <c r="B79" s="80"/>
      <c r="C79" s="80"/>
      <c r="D79" s="80"/>
      <c r="E79" s="80"/>
      <c r="F79" s="80"/>
      <c r="G79" s="80"/>
      <c r="H79" s="80"/>
      <c r="I79" s="80"/>
      <c r="J79" s="136"/>
      <c r="K79" s="80"/>
      <c r="L79" s="80"/>
      <c r="M79" s="80"/>
      <c r="N79" s="80"/>
      <c r="O79" s="80"/>
    </row>
    <row r="80" spans="1:15" ht="15.75" customHeight="1">
      <c r="A80" s="80"/>
      <c r="B80" s="80"/>
      <c r="C80" s="80"/>
      <c r="D80" s="80"/>
      <c r="E80" s="80"/>
      <c r="F80" s="80"/>
      <c r="G80" s="80"/>
      <c r="H80" s="80"/>
      <c r="I80" s="80"/>
      <c r="J80" s="136"/>
      <c r="K80" s="80"/>
      <c r="L80" s="80"/>
      <c r="M80" s="80"/>
      <c r="N80" s="80"/>
      <c r="O80" s="80"/>
    </row>
    <row r="81" spans="1:15" ht="15.75" customHeight="1">
      <c r="A81" s="80"/>
      <c r="B81" s="80"/>
      <c r="C81" s="80"/>
      <c r="D81" s="80"/>
      <c r="E81" s="80"/>
      <c r="F81" s="80"/>
      <c r="G81" s="80"/>
      <c r="H81" s="80"/>
      <c r="I81" s="80"/>
      <c r="J81" s="136"/>
      <c r="K81" s="80"/>
      <c r="L81" s="80"/>
      <c r="M81" s="80"/>
      <c r="N81" s="80"/>
      <c r="O81" s="80"/>
    </row>
    <row r="82" spans="1:15" ht="15.75" customHeight="1">
      <c r="A82" s="80"/>
      <c r="B82" s="80"/>
      <c r="C82" s="80"/>
      <c r="D82" s="80"/>
      <c r="E82" s="80"/>
      <c r="F82" s="80"/>
      <c r="G82" s="80"/>
      <c r="H82" s="80"/>
      <c r="I82" s="80"/>
      <c r="J82" s="136"/>
      <c r="K82" s="80"/>
      <c r="L82" s="80"/>
      <c r="M82" s="80"/>
      <c r="N82" s="80"/>
      <c r="O82" s="80"/>
    </row>
    <row r="83" spans="1:15" ht="15.75" customHeight="1">
      <c r="A83" s="80"/>
      <c r="B83" s="80"/>
      <c r="C83" s="80"/>
      <c r="D83" s="80"/>
      <c r="E83" s="80"/>
      <c r="F83" s="80"/>
      <c r="G83" s="80"/>
      <c r="H83" s="80"/>
      <c r="I83" s="80"/>
      <c r="J83" s="136"/>
      <c r="K83" s="80"/>
      <c r="L83" s="80"/>
      <c r="M83" s="80"/>
      <c r="N83" s="80"/>
      <c r="O83" s="80"/>
    </row>
    <row r="84" spans="1:15" ht="15.75" customHeight="1">
      <c r="A84" s="80"/>
      <c r="B84" s="80"/>
      <c r="C84" s="80"/>
      <c r="D84" s="80"/>
      <c r="E84" s="80"/>
      <c r="F84" s="80"/>
      <c r="G84" s="80"/>
      <c r="H84" s="80"/>
      <c r="I84" s="80"/>
      <c r="J84" s="136"/>
      <c r="K84" s="80"/>
      <c r="L84" s="80"/>
      <c r="M84" s="80"/>
      <c r="N84" s="80"/>
      <c r="O84" s="80"/>
    </row>
    <row r="85" spans="1:15" ht="15.75" customHeight="1">
      <c r="A85" s="80"/>
      <c r="B85" s="80"/>
      <c r="C85" s="80"/>
      <c r="D85" s="80"/>
      <c r="E85" s="80"/>
      <c r="F85" s="80"/>
      <c r="G85" s="80"/>
      <c r="H85" s="80"/>
      <c r="I85" s="80"/>
      <c r="J85" s="136"/>
      <c r="K85" s="80"/>
      <c r="L85" s="80"/>
      <c r="M85" s="80"/>
      <c r="N85" s="80"/>
      <c r="O85" s="80"/>
    </row>
    <row r="86" spans="1:15" ht="15.75" customHeight="1">
      <c r="A86" s="80"/>
      <c r="B86" s="80"/>
      <c r="C86" s="80"/>
      <c r="D86" s="80"/>
      <c r="E86" s="80"/>
      <c r="F86" s="80"/>
      <c r="G86" s="80"/>
      <c r="H86" s="80"/>
      <c r="I86" s="80"/>
      <c r="J86" s="136"/>
      <c r="K86" s="80"/>
      <c r="L86" s="80"/>
      <c r="M86" s="80"/>
      <c r="N86" s="80"/>
      <c r="O86" s="80"/>
    </row>
    <row r="87" spans="1:15" ht="15.75" customHeight="1">
      <c r="A87" s="80"/>
      <c r="B87" s="80"/>
      <c r="C87" s="80"/>
      <c r="D87" s="80"/>
      <c r="E87" s="80"/>
      <c r="F87" s="80"/>
      <c r="G87" s="80"/>
      <c r="H87" s="80"/>
      <c r="I87" s="80"/>
      <c r="J87" s="136"/>
      <c r="K87" s="80"/>
      <c r="L87" s="80"/>
      <c r="M87" s="80"/>
      <c r="N87" s="80"/>
      <c r="O87" s="80"/>
    </row>
    <row r="88" spans="1:15" ht="15.75" customHeight="1">
      <c r="A88" s="80"/>
      <c r="B88" s="80"/>
      <c r="C88" s="80"/>
      <c r="D88" s="80"/>
      <c r="E88" s="80"/>
      <c r="F88" s="80"/>
      <c r="G88" s="80"/>
      <c r="H88" s="80"/>
      <c r="I88" s="80"/>
      <c r="J88" s="136"/>
      <c r="K88" s="80"/>
      <c r="L88" s="80"/>
      <c r="M88" s="80"/>
      <c r="N88" s="80"/>
      <c r="O88" s="80"/>
    </row>
    <row r="89" spans="1:15" ht="15.75" customHeight="1">
      <c r="A89" s="80"/>
      <c r="B89" s="80"/>
      <c r="C89" s="80"/>
      <c r="D89" s="80"/>
      <c r="E89" s="80"/>
      <c r="F89" s="80"/>
      <c r="G89" s="80"/>
      <c r="H89" s="80"/>
      <c r="I89" s="80"/>
      <c r="J89" s="136"/>
      <c r="K89" s="80"/>
      <c r="L89" s="80"/>
      <c r="M89" s="80"/>
      <c r="N89" s="80"/>
      <c r="O89" s="80"/>
    </row>
    <row r="90" spans="1:15" ht="15.75" customHeight="1">
      <c r="A90" s="80"/>
      <c r="B90" s="80"/>
      <c r="C90" s="80"/>
      <c r="D90" s="80"/>
      <c r="E90" s="80"/>
      <c r="F90" s="80"/>
      <c r="G90" s="80"/>
      <c r="H90" s="80"/>
      <c r="I90" s="80"/>
      <c r="J90" s="136"/>
      <c r="K90" s="80"/>
      <c r="L90" s="80"/>
      <c r="M90" s="80"/>
      <c r="N90" s="80"/>
      <c r="O90" s="80"/>
    </row>
    <row r="91" spans="1:15" ht="15.75" customHeight="1">
      <c r="A91" s="80"/>
      <c r="B91" s="80"/>
      <c r="C91" s="80"/>
      <c r="D91" s="80"/>
      <c r="E91" s="80"/>
      <c r="F91" s="80"/>
      <c r="G91" s="80"/>
      <c r="H91" s="80"/>
      <c r="I91" s="80"/>
      <c r="J91" s="136"/>
      <c r="K91" s="80"/>
      <c r="L91" s="80"/>
      <c r="M91" s="80"/>
      <c r="N91" s="80"/>
      <c r="O91" s="80"/>
    </row>
    <row r="92" spans="1:15" ht="15.75" customHeight="1"/>
    <row r="93" spans="1:15" ht="15.75" customHeight="1"/>
    <row r="94" spans="1:15" ht="15.75" customHeight="1"/>
    <row r="95" spans="1:15" ht="15.75" customHeight="1"/>
    <row r="96" spans="1: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8">
    <mergeCell ref="G77:H77"/>
    <mergeCell ref="I77:K77"/>
    <mergeCell ref="A10:K10"/>
    <mergeCell ref="B11:C11"/>
    <mergeCell ref="C76:F76"/>
    <mergeCell ref="A1:K1"/>
    <mergeCell ref="A2:D3"/>
    <mergeCell ref="E2:F2"/>
    <mergeCell ref="H2:K9"/>
    <mergeCell ref="E3:F3"/>
    <mergeCell ref="A4:D4"/>
    <mergeCell ref="E4:F4"/>
    <mergeCell ref="A5:D9"/>
    <mergeCell ref="E5:F5"/>
    <mergeCell ref="E6:F6"/>
    <mergeCell ref="E7:F7"/>
    <mergeCell ref="E8:F8"/>
    <mergeCell ref="E9:F9"/>
  </mergeCells>
  <pageMargins left="0.27777777777777779" right="0.27777777777777779" top="0.27777777777777779" bottom="0.27777777777777779" header="0" footer="0"/>
  <pageSetup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outlinePr summaryBelow="0"/>
  </sheetPr>
  <dimension ref="A1:R1134"/>
  <sheetViews>
    <sheetView topLeftCell="A628" workbookViewId="0">
      <selection activeCell="B645" sqref="B645:F645"/>
    </sheetView>
  </sheetViews>
  <sheetFormatPr defaultColWidth="14.42578125" defaultRowHeight="15" customHeight="1"/>
  <cols>
    <col min="1" max="1" width="8.28515625" customWidth="1"/>
    <col min="2" max="2" width="31.7109375" customWidth="1"/>
    <col min="3" max="3" width="5" customWidth="1"/>
    <col min="4" max="4" width="2.42578125" customWidth="1"/>
    <col min="5" max="8" width="5" customWidth="1"/>
    <col min="9" max="9" width="6.140625" customWidth="1"/>
    <col min="10" max="10" width="5" customWidth="1"/>
    <col min="11" max="11" width="8.85546875" customWidth="1"/>
    <col min="12" max="12" width="10" style="137" customWidth="1"/>
    <col min="13" max="13" width="11.140625" bestFit="1" customWidth="1"/>
    <col min="14" max="26" width="8.7109375" customWidth="1"/>
  </cols>
  <sheetData>
    <row r="1" spans="1:18" s="52" customFormat="1" ht="15" customHeight="1">
      <c r="A1" s="308" t="s">
        <v>897</v>
      </c>
      <c r="B1" s="308"/>
      <c r="C1" s="308"/>
      <c r="D1" s="308"/>
      <c r="E1" s="308"/>
      <c r="F1" s="308"/>
      <c r="G1" s="308"/>
      <c r="H1" s="308"/>
      <c r="I1" s="308"/>
      <c r="J1" s="308"/>
      <c r="K1" s="308"/>
      <c r="L1" s="308"/>
    </row>
    <row r="2" spans="1:18" s="52" customFormat="1" ht="15" customHeight="1">
      <c r="A2" s="307" t="s">
        <v>892</v>
      </c>
      <c r="B2" s="307"/>
      <c r="C2" s="307"/>
      <c r="D2" s="307"/>
      <c r="E2" s="307"/>
      <c r="F2" s="307"/>
      <c r="G2" s="307"/>
      <c r="H2" s="307"/>
      <c r="I2" s="307"/>
      <c r="J2" s="307"/>
      <c r="K2" s="75" t="s">
        <v>882</v>
      </c>
      <c r="L2" s="141" t="s">
        <v>883</v>
      </c>
    </row>
    <row r="3" spans="1:18" s="52" customFormat="1" ht="15" customHeight="1">
      <c r="A3" s="309" t="str">
        <f>[1]CRONOGRAMA!A4</f>
        <v>Local: Vila Velha - ES</v>
      </c>
      <c r="B3" s="309"/>
      <c r="C3" s="309"/>
      <c r="D3" s="309"/>
      <c r="E3" s="309"/>
      <c r="F3" s="309"/>
      <c r="G3" s="309"/>
      <c r="H3" s="309"/>
      <c r="I3" s="309"/>
      <c r="J3" s="309"/>
      <c r="K3" s="76" t="s">
        <v>884</v>
      </c>
      <c r="L3" s="142" t="s">
        <v>888</v>
      </c>
    </row>
    <row r="4" spans="1:18" s="52" customFormat="1" ht="24" customHeight="1">
      <c r="A4" s="310" t="str">
        <f>[1]CRONOGRAMA!A5</f>
        <v>Cliente: SEDURB</v>
      </c>
      <c r="B4" s="310"/>
      <c r="C4" s="310"/>
      <c r="D4" s="310"/>
      <c r="E4" s="310"/>
      <c r="F4" s="310"/>
      <c r="G4" s="310"/>
      <c r="H4" s="310"/>
      <c r="I4" s="310"/>
      <c r="J4" s="310"/>
      <c r="K4" s="74" t="s">
        <v>886</v>
      </c>
      <c r="L4" s="143" t="s">
        <v>900</v>
      </c>
    </row>
    <row r="5" spans="1:18" s="52" customFormat="1" ht="15" customHeight="1">
      <c r="A5" s="311"/>
      <c r="B5" s="311"/>
      <c r="C5" s="311"/>
      <c r="D5" s="311"/>
      <c r="E5" s="311"/>
      <c r="F5" s="311"/>
      <c r="G5" s="311"/>
      <c r="H5" s="311"/>
      <c r="I5" s="311"/>
      <c r="J5" s="311"/>
      <c r="K5" s="73" t="s">
        <v>880</v>
      </c>
      <c r="L5" s="144" t="s">
        <v>901</v>
      </c>
    </row>
    <row r="6" spans="1:18" s="52" customFormat="1" ht="15" customHeight="1">
      <c r="A6" s="311"/>
      <c r="B6" s="311"/>
      <c r="C6" s="311"/>
      <c r="D6" s="311"/>
      <c r="E6" s="311"/>
      <c r="F6" s="311"/>
      <c r="G6" s="311"/>
      <c r="H6" s="311"/>
      <c r="I6" s="311"/>
      <c r="J6" s="311"/>
      <c r="K6" s="73" t="s">
        <v>889</v>
      </c>
      <c r="L6" s="145" t="s">
        <v>890</v>
      </c>
    </row>
    <row r="7" spans="1:18" s="52" customFormat="1" ht="15" customHeight="1">
      <c r="A7" s="311"/>
      <c r="B7" s="311"/>
      <c r="C7" s="311"/>
      <c r="D7" s="311"/>
      <c r="E7" s="311"/>
      <c r="F7" s="311"/>
      <c r="G7" s="311"/>
      <c r="H7" s="311"/>
      <c r="I7" s="311"/>
      <c r="J7" s="311"/>
      <c r="K7" s="306"/>
      <c r="L7" s="186"/>
    </row>
    <row r="8" spans="1:18" s="52" customFormat="1" ht="15" customHeight="1">
      <c r="A8" s="305" t="s">
        <v>891</v>
      </c>
      <c r="B8" s="192"/>
      <c r="C8" s="312">
        <f>'BDI sem desoneração'!G33</f>
        <v>0.21679999999999999</v>
      </c>
      <c r="D8" s="312"/>
      <c r="E8" s="312"/>
      <c r="F8" s="312"/>
      <c r="G8" s="312"/>
      <c r="H8" s="312"/>
      <c r="I8" s="312"/>
      <c r="J8" s="312"/>
      <c r="K8" s="192"/>
      <c r="L8" s="193"/>
    </row>
    <row r="9" spans="1:18" s="52" customFormat="1" ht="15" customHeight="1">
      <c r="L9" s="137"/>
    </row>
    <row r="10" spans="1:18" ht="12.75" customHeight="1">
      <c r="A10" s="48"/>
      <c r="B10" s="48"/>
      <c r="C10" s="48"/>
      <c r="D10" s="48"/>
      <c r="E10" s="313"/>
      <c r="F10" s="159"/>
      <c r="G10" s="159"/>
      <c r="H10" s="48"/>
      <c r="I10" s="48"/>
      <c r="J10" s="48"/>
      <c r="K10" s="48"/>
      <c r="L10" s="133"/>
    </row>
    <row r="11" spans="1:18" ht="19.5" customHeight="1">
      <c r="A11" s="264" t="s">
        <v>370</v>
      </c>
      <c r="B11" s="265"/>
      <c r="C11" s="265"/>
      <c r="D11" s="265"/>
      <c r="E11" s="265"/>
      <c r="F11" s="265"/>
      <c r="G11" s="265"/>
      <c r="H11" s="265"/>
      <c r="I11" s="265"/>
      <c r="J11" s="265"/>
      <c r="K11" s="265"/>
      <c r="L11" s="265"/>
      <c r="M11" s="80"/>
      <c r="N11" s="80"/>
      <c r="O11" s="80"/>
      <c r="P11" s="80"/>
      <c r="Q11" s="80"/>
      <c r="R11" s="80"/>
    </row>
    <row r="12" spans="1:18" ht="15" customHeight="1">
      <c r="A12" s="254" t="s">
        <v>921</v>
      </c>
      <c r="B12" s="255"/>
      <c r="C12" s="255"/>
      <c r="D12" s="255"/>
      <c r="E12" s="255"/>
      <c r="F12" s="255"/>
      <c r="G12" s="79" t="s">
        <v>922</v>
      </c>
      <c r="H12" s="266" t="s">
        <v>923</v>
      </c>
      <c r="I12" s="267"/>
      <c r="J12" s="266" t="s">
        <v>924</v>
      </c>
      <c r="K12" s="267"/>
      <c r="L12" s="146" t="s">
        <v>925</v>
      </c>
      <c r="M12" s="80"/>
      <c r="N12" s="80"/>
      <c r="O12" s="80"/>
      <c r="P12" s="80"/>
      <c r="Q12" s="80"/>
      <c r="R12" s="80"/>
    </row>
    <row r="13" spans="1:18" ht="15" customHeight="1">
      <c r="A13" s="84" t="s">
        <v>373</v>
      </c>
      <c r="B13" s="268" t="s">
        <v>926</v>
      </c>
      <c r="C13" s="269"/>
      <c r="D13" s="269"/>
      <c r="E13" s="269"/>
      <c r="F13" s="269"/>
      <c r="G13" s="84" t="s">
        <v>374</v>
      </c>
      <c r="H13" s="258">
        <v>0.48399999999999999</v>
      </c>
      <c r="I13" s="259"/>
      <c r="J13" s="260">
        <v>15.91</v>
      </c>
      <c r="K13" s="261"/>
      <c r="L13" s="130">
        <f>H13*J13</f>
        <v>7.7</v>
      </c>
      <c r="M13" s="80"/>
      <c r="N13" s="80"/>
      <c r="O13" s="80"/>
      <c r="P13" s="80"/>
      <c r="Q13" s="80"/>
      <c r="R13" s="80"/>
    </row>
    <row r="14" spans="1:18" ht="15" customHeight="1">
      <c r="A14" s="84" t="s">
        <v>375</v>
      </c>
      <c r="B14" s="268" t="s">
        <v>927</v>
      </c>
      <c r="C14" s="269"/>
      <c r="D14" s="269"/>
      <c r="E14" s="269"/>
      <c r="F14" s="269"/>
      <c r="G14" s="84" t="s">
        <v>374</v>
      </c>
      <c r="H14" s="258">
        <v>0.48399999999999999</v>
      </c>
      <c r="I14" s="259"/>
      <c r="J14" s="260">
        <v>10.57</v>
      </c>
      <c r="K14" s="261"/>
      <c r="L14" s="130">
        <f>H14*J14</f>
        <v>5.12</v>
      </c>
      <c r="M14" s="80"/>
      <c r="N14" s="80"/>
      <c r="O14" s="80"/>
      <c r="P14" s="80"/>
      <c r="Q14" s="80"/>
      <c r="R14" s="80"/>
    </row>
    <row r="15" spans="1:18" ht="15" customHeight="1">
      <c r="A15" s="86"/>
      <c r="B15" s="86"/>
      <c r="C15" s="86"/>
      <c r="D15" s="86"/>
      <c r="E15" s="86"/>
      <c r="F15" s="86"/>
      <c r="G15" s="86"/>
      <c r="H15" s="199" t="s">
        <v>928</v>
      </c>
      <c r="I15" s="200"/>
      <c r="J15" s="200"/>
      <c r="K15" s="200"/>
      <c r="L15" s="82">
        <f>SUM(L13:L14)</f>
        <v>12.82</v>
      </c>
      <c r="M15" s="80"/>
      <c r="N15" s="80"/>
      <c r="O15" s="80"/>
      <c r="P15" s="80"/>
      <c r="Q15" s="80"/>
      <c r="R15" s="80"/>
    </row>
    <row r="16" spans="1:18" ht="15" customHeight="1">
      <c r="A16" s="86"/>
      <c r="B16" s="86"/>
      <c r="C16" s="86"/>
      <c r="D16" s="86"/>
      <c r="E16" s="86"/>
      <c r="F16" s="86"/>
      <c r="G16" s="86"/>
      <c r="H16" s="252" t="s">
        <v>376</v>
      </c>
      <c r="I16" s="253"/>
      <c r="J16" s="253"/>
      <c r="K16" s="253"/>
      <c r="L16" s="130">
        <f>(L15)</f>
        <v>12.82</v>
      </c>
      <c r="M16" s="80"/>
      <c r="N16" s="80"/>
      <c r="O16" s="80"/>
      <c r="P16" s="80"/>
      <c r="Q16" s="80"/>
      <c r="R16" s="80"/>
    </row>
    <row r="17" spans="1:18" ht="15" customHeight="1">
      <c r="A17" s="86"/>
      <c r="B17" s="86"/>
      <c r="C17" s="86"/>
      <c r="D17" s="86"/>
      <c r="E17" s="86"/>
      <c r="F17" s="86"/>
      <c r="G17" s="86"/>
      <c r="H17" s="252" t="s">
        <v>377</v>
      </c>
      <c r="I17" s="253"/>
      <c r="J17" s="253"/>
      <c r="K17" s="253"/>
      <c r="L17" s="130">
        <v>1</v>
      </c>
      <c r="M17" s="80"/>
      <c r="N17" s="80"/>
      <c r="O17" s="80"/>
      <c r="P17" s="80"/>
      <c r="Q17" s="80"/>
      <c r="R17" s="80"/>
    </row>
    <row r="18" spans="1:18" ht="15" customHeight="1">
      <c r="A18" s="86"/>
      <c r="B18" s="86"/>
      <c r="C18" s="86"/>
      <c r="D18" s="86"/>
      <c r="E18" s="86"/>
      <c r="F18" s="86"/>
      <c r="G18" s="86"/>
      <c r="H18" s="252" t="s">
        <v>378</v>
      </c>
      <c r="I18" s="253"/>
      <c r="J18" s="253"/>
      <c r="K18" s="253"/>
      <c r="L18" s="130">
        <f>L16*L17</f>
        <v>12.82</v>
      </c>
      <c r="M18" s="80"/>
      <c r="N18" s="80"/>
      <c r="O18" s="80"/>
      <c r="P18" s="80"/>
      <c r="Q18" s="80"/>
      <c r="R18" s="80"/>
    </row>
    <row r="19" spans="1:18" ht="15" customHeight="1">
      <c r="A19" s="254" t="s">
        <v>929</v>
      </c>
      <c r="B19" s="255"/>
      <c r="C19" s="255"/>
      <c r="D19" s="255"/>
      <c r="E19" s="255"/>
      <c r="F19" s="255"/>
      <c r="G19" s="79" t="s">
        <v>922</v>
      </c>
      <c r="H19" s="266" t="s">
        <v>923</v>
      </c>
      <c r="I19" s="267"/>
      <c r="J19" s="266" t="s">
        <v>930</v>
      </c>
      <c r="K19" s="267"/>
      <c r="L19" s="146" t="s">
        <v>243</v>
      </c>
      <c r="M19" s="80"/>
      <c r="N19" s="80"/>
      <c r="O19" s="80"/>
      <c r="P19" s="80"/>
      <c r="Q19" s="80"/>
      <c r="R19" s="80"/>
    </row>
    <row r="20" spans="1:18" ht="15" customHeight="1">
      <c r="A20" s="84" t="s">
        <v>380</v>
      </c>
      <c r="B20" s="256" t="s">
        <v>381</v>
      </c>
      <c r="C20" s="257"/>
      <c r="D20" s="257"/>
      <c r="E20" s="257"/>
      <c r="F20" s="257"/>
      <c r="G20" s="84" t="s">
        <v>121</v>
      </c>
      <c r="H20" s="258">
        <v>0.04</v>
      </c>
      <c r="I20" s="259"/>
      <c r="J20" s="260">
        <v>15.02</v>
      </c>
      <c r="K20" s="261"/>
      <c r="L20" s="130">
        <f>(J20*H20)</f>
        <v>0.6</v>
      </c>
      <c r="M20" s="80"/>
      <c r="N20" s="80"/>
      <c r="O20" s="80"/>
      <c r="P20" s="80"/>
      <c r="Q20" s="80"/>
      <c r="R20" s="80"/>
    </row>
    <row r="21" spans="1:18" ht="15" customHeight="1">
      <c r="A21" s="84" t="s">
        <v>382</v>
      </c>
      <c r="B21" s="256" t="s">
        <v>383</v>
      </c>
      <c r="C21" s="257"/>
      <c r="D21" s="257"/>
      <c r="E21" s="257"/>
      <c r="F21" s="257"/>
      <c r="G21" s="84" t="s">
        <v>121</v>
      </c>
      <c r="H21" s="258">
        <v>0.12</v>
      </c>
      <c r="I21" s="259"/>
      <c r="J21" s="260">
        <v>20.92</v>
      </c>
      <c r="K21" s="261"/>
      <c r="L21" s="130">
        <f t="shared" ref="L21:L35" si="0">(J21*H21)</f>
        <v>2.5099999999999998</v>
      </c>
      <c r="M21" s="80"/>
      <c r="N21" s="80"/>
      <c r="O21" s="80"/>
      <c r="P21" s="80"/>
      <c r="Q21" s="80"/>
      <c r="R21" s="80"/>
    </row>
    <row r="22" spans="1:18" ht="15" customHeight="1">
      <c r="A22" s="84" t="s">
        <v>384</v>
      </c>
      <c r="B22" s="256" t="s">
        <v>385</v>
      </c>
      <c r="C22" s="257"/>
      <c r="D22" s="257"/>
      <c r="E22" s="257"/>
      <c r="F22" s="257"/>
      <c r="G22" s="84" t="s">
        <v>121</v>
      </c>
      <c r="H22" s="258">
        <v>0.16</v>
      </c>
      <c r="I22" s="259"/>
      <c r="J22" s="260">
        <v>2.37</v>
      </c>
      <c r="K22" s="261"/>
      <c r="L22" s="130">
        <f t="shared" si="0"/>
        <v>0.38</v>
      </c>
      <c r="M22" s="80"/>
      <c r="N22" s="80"/>
      <c r="O22" s="80"/>
      <c r="P22" s="80"/>
      <c r="Q22" s="80"/>
      <c r="R22" s="80"/>
    </row>
    <row r="23" spans="1:18" ht="15" customHeight="1">
      <c r="A23" s="84" t="s">
        <v>386</v>
      </c>
      <c r="B23" s="256" t="s">
        <v>387</v>
      </c>
      <c r="C23" s="257"/>
      <c r="D23" s="257"/>
      <c r="E23" s="257"/>
      <c r="F23" s="257"/>
      <c r="G23" s="84" t="s">
        <v>388</v>
      </c>
      <c r="H23" s="258">
        <v>3.5479999999999999E-3</v>
      </c>
      <c r="I23" s="259"/>
      <c r="J23" s="260">
        <v>80.680000000000007</v>
      </c>
      <c r="K23" s="261"/>
      <c r="L23" s="130">
        <f t="shared" si="0"/>
        <v>0.28999999999999998</v>
      </c>
      <c r="M23" s="80"/>
      <c r="N23" s="80"/>
      <c r="O23" s="80"/>
      <c r="P23" s="80"/>
      <c r="Q23" s="80"/>
      <c r="R23" s="80"/>
    </row>
    <row r="24" spans="1:18" ht="15" customHeight="1">
      <c r="A24" s="84" t="s">
        <v>389</v>
      </c>
      <c r="B24" s="256" t="s">
        <v>390</v>
      </c>
      <c r="C24" s="257"/>
      <c r="D24" s="257"/>
      <c r="E24" s="257"/>
      <c r="F24" s="257"/>
      <c r="G24" s="84" t="s">
        <v>121</v>
      </c>
      <c r="H24" s="258">
        <v>0.04</v>
      </c>
      <c r="I24" s="259"/>
      <c r="J24" s="260">
        <v>140</v>
      </c>
      <c r="K24" s="261"/>
      <c r="L24" s="130">
        <f t="shared" si="0"/>
        <v>5.6</v>
      </c>
      <c r="M24" s="80"/>
      <c r="N24" s="80"/>
      <c r="O24" s="80"/>
      <c r="P24" s="80"/>
      <c r="Q24" s="80"/>
      <c r="R24" s="80"/>
    </row>
    <row r="25" spans="1:18" ht="15" customHeight="1">
      <c r="A25" s="84" t="s">
        <v>391</v>
      </c>
      <c r="B25" s="256" t="s">
        <v>392</v>
      </c>
      <c r="C25" s="257"/>
      <c r="D25" s="257"/>
      <c r="E25" s="257"/>
      <c r="F25" s="257"/>
      <c r="G25" s="84" t="s">
        <v>155</v>
      </c>
      <c r="H25" s="258">
        <v>0.3468</v>
      </c>
      <c r="I25" s="259"/>
      <c r="J25" s="260">
        <v>0.13</v>
      </c>
      <c r="K25" s="261"/>
      <c r="L25" s="130">
        <f t="shared" si="0"/>
        <v>0.05</v>
      </c>
      <c r="M25" s="80"/>
      <c r="N25" s="80"/>
      <c r="O25" s="80"/>
      <c r="P25" s="80"/>
      <c r="Q25" s="80"/>
      <c r="R25" s="80"/>
    </row>
    <row r="26" spans="1:18" ht="15" customHeight="1">
      <c r="A26" s="84" t="s">
        <v>393</v>
      </c>
      <c r="B26" s="256" t="s">
        <v>394</v>
      </c>
      <c r="C26" s="257"/>
      <c r="D26" s="257"/>
      <c r="E26" s="257"/>
      <c r="F26" s="257"/>
      <c r="G26" s="84" t="s">
        <v>121</v>
      </c>
      <c r="H26" s="258">
        <v>0.12</v>
      </c>
      <c r="I26" s="259"/>
      <c r="J26" s="260">
        <v>1.1000000000000001</v>
      </c>
      <c r="K26" s="261"/>
      <c r="L26" s="130">
        <f t="shared" si="0"/>
        <v>0.13</v>
      </c>
      <c r="M26" s="80"/>
      <c r="N26" s="80"/>
      <c r="O26" s="80"/>
      <c r="P26" s="80"/>
      <c r="Q26" s="80"/>
      <c r="R26" s="80"/>
    </row>
    <row r="27" spans="1:18" ht="15" customHeight="1">
      <c r="A27" s="84" t="s">
        <v>395</v>
      </c>
      <c r="B27" s="256" t="s">
        <v>396</v>
      </c>
      <c r="C27" s="257"/>
      <c r="D27" s="257"/>
      <c r="E27" s="257"/>
      <c r="F27" s="257"/>
      <c r="G27" s="84" t="s">
        <v>121</v>
      </c>
      <c r="H27" s="258">
        <v>0.04</v>
      </c>
      <c r="I27" s="259"/>
      <c r="J27" s="260">
        <v>3.06</v>
      </c>
      <c r="K27" s="261"/>
      <c r="L27" s="130">
        <f t="shared" si="0"/>
        <v>0.12</v>
      </c>
      <c r="M27" s="80"/>
      <c r="N27" s="80"/>
      <c r="O27" s="80"/>
      <c r="P27" s="80"/>
      <c r="Q27" s="80"/>
      <c r="R27" s="80"/>
    </row>
    <row r="28" spans="1:18" ht="15" customHeight="1">
      <c r="A28" s="84" t="s">
        <v>397</v>
      </c>
      <c r="B28" s="256" t="s">
        <v>398</v>
      </c>
      <c r="C28" s="257"/>
      <c r="D28" s="257"/>
      <c r="E28" s="257"/>
      <c r="F28" s="257"/>
      <c r="G28" s="84" t="s">
        <v>121</v>
      </c>
      <c r="H28" s="258">
        <v>0.04</v>
      </c>
      <c r="I28" s="259"/>
      <c r="J28" s="260">
        <v>1.29</v>
      </c>
      <c r="K28" s="261"/>
      <c r="L28" s="130">
        <f t="shared" si="0"/>
        <v>0.05</v>
      </c>
      <c r="M28" s="80"/>
      <c r="N28" s="80"/>
      <c r="O28" s="80"/>
      <c r="P28" s="80"/>
      <c r="Q28" s="80"/>
      <c r="R28" s="80"/>
    </row>
    <row r="29" spans="1:18" ht="15" customHeight="1">
      <c r="A29" s="84" t="s">
        <v>399</v>
      </c>
      <c r="B29" s="256" t="s">
        <v>400</v>
      </c>
      <c r="C29" s="257"/>
      <c r="D29" s="257"/>
      <c r="E29" s="257"/>
      <c r="F29" s="257"/>
      <c r="G29" s="84" t="s">
        <v>121</v>
      </c>
      <c r="H29" s="258">
        <v>0.08</v>
      </c>
      <c r="I29" s="259"/>
      <c r="J29" s="260">
        <v>56.8</v>
      </c>
      <c r="K29" s="261"/>
      <c r="L29" s="130">
        <f t="shared" si="0"/>
        <v>4.54</v>
      </c>
      <c r="M29" s="80"/>
      <c r="N29" s="80"/>
      <c r="O29" s="80"/>
      <c r="P29" s="80"/>
      <c r="Q29" s="80"/>
      <c r="R29" s="80"/>
    </row>
    <row r="30" spans="1:18" ht="15" customHeight="1">
      <c r="A30" s="84" t="s">
        <v>401</v>
      </c>
      <c r="B30" s="256" t="s">
        <v>402</v>
      </c>
      <c r="C30" s="257"/>
      <c r="D30" s="257"/>
      <c r="E30" s="257"/>
      <c r="F30" s="257"/>
      <c r="G30" s="84" t="s">
        <v>403</v>
      </c>
      <c r="H30" s="258">
        <v>2.2399999999999998E-3</v>
      </c>
      <c r="I30" s="259"/>
      <c r="J30" s="260">
        <v>71.63</v>
      </c>
      <c r="K30" s="261"/>
      <c r="L30" s="130">
        <f t="shared" si="0"/>
        <v>0.16</v>
      </c>
      <c r="M30" s="80"/>
      <c r="N30" s="80"/>
      <c r="O30" s="80"/>
      <c r="P30" s="80"/>
      <c r="Q30" s="80"/>
      <c r="R30" s="80"/>
    </row>
    <row r="31" spans="1:18" ht="15" customHeight="1">
      <c r="A31" s="84" t="s">
        <v>404</v>
      </c>
      <c r="B31" s="256" t="s">
        <v>405</v>
      </c>
      <c r="C31" s="257"/>
      <c r="D31" s="257"/>
      <c r="E31" s="257"/>
      <c r="F31" s="257"/>
      <c r="G31" s="84" t="s">
        <v>121</v>
      </c>
      <c r="H31" s="258">
        <v>0.04</v>
      </c>
      <c r="I31" s="259"/>
      <c r="J31" s="260">
        <v>5.16</v>
      </c>
      <c r="K31" s="261"/>
      <c r="L31" s="130">
        <f t="shared" si="0"/>
        <v>0.21</v>
      </c>
      <c r="M31" s="80"/>
      <c r="N31" s="80"/>
      <c r="O31" s="80"/>
      <c r="P31" s="80"/>
      <c r="Q31" s="80"/>
      <c r="R31" s="80"/>
    </row>
    <row r="32" spans="1:18" ht="15" customHeight="1">
      <c r="A32" s="84" t="s">
        <v>406</v>
      </c>
      <c r="B32" s="256" t="s">
        <v>407</v>
      </c>
      <c r="C32" s="257"/>
      <c r="D32" s="257"/>
      <c r="E32" s="257"/>
      <c r="F32" s="257"/>
      <c r="G32" s="84" t="s">
        <v>121</v>
      </c>
      <c r="H32" s="258">
        <v>0.04</v>
      </c>
      <c r="I32" s="259"/>
      <c r="J32" s="260">
        <v>73.56</v>
      </c>
      <c r="K32" s="261"/>
      <c r="L32" s="130">
        <f t="shared" si="0"/>
        <v>2.94</v>
      </c>
      <c r="M32" s="80"/>
      <c r="N32" s="80"/>
      <c r="O32" s="80"/>
      <c r="P32" s="80"/>
      <c r="Q32" s="80"/>
      <c r="R32" s="80"/>
    </row>
    <row r="33" spans="1:18" ht="15" customHeight="1">
      <c r="A33" s="84" t="s">
        <v>408</v>
      </c>
      <c r="B33" s="256" t="s">
        <v>409</v>
      </c>
      <c r="C33" s="257"/>
      <c r="D33" s="257"/>
      <c r="E33" s="257"/>
      <c r="F33" s="257"/>
      <c r="G33" s="84" t="s">
        <v>121</v>
      </c>
      <c r="H33" s="258">
        <v>0.04</v>
      </c>
      <c r="I33" s="259"/>
      <c r="J33" s="260">
        <v>129.66</v>
      </c>
      <c r="K33" s="261"/>
      <c r="L33" s="130">
        <f t="shared" si="0"/>
        <v>5.19</v>
      </c>
      <c r="M33" s="80"/>
      <c r="N33" s="80"/>
      <c r="O33" s="80"/>
      <c r="P33" s="80"/>
      <c r="Q33" s="80"/>
      <c r="R33" s="80"/>
    </row>
    <row r="34" spans="1:18" ht="22.5" customHeight="1">
      <c r="A34" s="84" t="s">
        <v>410</v>
      </c>
      <c r="B34" s="256" t="s">
        <v>931</v>
      </c>
      <c r="C34" s="257"/>
      <c r="D34" s="257"/>
      <c r="E34" s="257"/>
      <c r="F34" s="257"/>
      <c r="G34" s="84" t="s">
        <v>155</v>
      </c>
      <c r="H34" s="258">
        <v>1.01</v>
      </c>
      <c r="I34" s="259"/>
      <c r="J34" s="260">
        <v>5.82</v>
      </c>
      <c r="K34" s="261"/>
      <c r="L34" s="130">
        <f t="shared" si="0"/>
        <v>5.88</v>
      </c>
      <c r="M34" s="80"/>
      <c r="N34" s="80"/>
      <c r="O34" s="80"/>
      <c r="P34" s="80"/>
      <c r="Q34" s="80"/>
      <c r="R34" s="80"/>
    </row>
    <row r="35" spans="1:18" ht="21" customHeight="1">
      <c r="A35" s="84" t="s">
        <v>411</v>
      </c>
      <c r="B35" s="256" t="s">
        <v>932</v>
      </c>
      <c r="C35" s="257"/>
      <c r="D35" s="257"/>
      <c r="E35" s="257"/>
      <c r="F35" s="257"/>
      <c r="G35" s="84" t="s">
        <v>155</v>
      </c>
      <c r="H35" s="258">
        <v>0.2424</v>
      </c>
      <c r="I35" s="259"/>
      <c r="J35" s="260">
        <v>11.68</v>
      </c>
      <c r="K35" s="261"/>
      <c r="L35" s="130">
        <f t="shared" si="0"/>
        <v>2.83</v>
      </c>
      <c r="M35" s="80"/>
      <c r="N35" s="80"/>
      <c r="O35" s="80"/>
      <c r="P35" s="80"/>
      <c r="Q35" s="80"/>
      <c r="R35" s="80"/>
    </row>
    <row r="36" spans="1:18" ht="15" customHeight="1">
      <c r="A36" s="86"/>
      <c r="B36" s="86"/>
      <c r="C36" s="86"/>
      <c r="D36" s="86"/>
      <c r="E36" s="86"/>
      <c r="F36" s="86"/>
      <c r="G36" s="86"/>
      <c r="H36" s="199" t="s">
        <v>933</v>
      </c>
      <c r="I36" s="200"/>
      <c r="J36" s="200"/>
      <c r="K36" s="200"/>
      <c r="L36" s="82">
        <f>SUM(L20:L35)</f>
        <v>31.48</v>
      </c>
      <c r="M36" s="80"/>
      <c r="N36" s="80"/>
      <c r="O36" s="80"/>
      <c r="P36" s="80"/>
      <c r="Q36" s="80"/>
      <c r="R36" s="80"/>
    </row>
    <row r="37" spans="1:18" ht="15" customHeight="1">
      <c r="A37" s="86"/>
      <c r="B37" s="86"/>
      <c r="C37" s="86"/>
      <c r="D37" s="86"/>
      <c r="E37" s="86"/>
      <c r="F37" s="86"/>
      <c r="G37" s="86"/>
      <c r="H37" s="252" t="s">
        <v>412</v>
      </c>
      <c r="I37" s="253"/>
      <c r="J37" s="253"/>
      <c r="K37" s="253"/>
      <c r="L37" s="130">
        <f>(L36+L15)</f>
        <v>44.3</v>
      </c>
      <c r="M37" s="80"/>
      <c r="N37" s="80"/>
      <c r="O37" s="80"/>
      <c r="P37" s="80"/>
      <c r="Q37" s="80"/>
      <c r="R37" s="80"/>
    </row>
    <row r="38" spans="1:18" ht="15" customHeight="1">
      <c r="A38" s="86"/>
      <c r="B38" s="86"/>
      <c r="C38" s="86"/>
      <c r="D38" s="86"/>
      <c r="E38" s="86"/>
      <c r="F38" s="86"/>
      <c r="G38" s="86"/>
      <c r="H38" s="252" t="s">
        <v>413</v>
      </c>
      <c r="I38" s="253"/>
      <c r="J38" s="253"/>
      <c r="K38" s="253"/>
      <c r="L38" s="82">
        <f>(L37)</f>
        <v>44.3</v>
      </c>
      <c r="M38" s="80"/>
      <c r="N38" s="80"/>
      <c r="O38" s="80"/>
      <c r="P38" s="80"/>
      <c r="Q38" s="80"/>
      <c r="R38" s="80"/>
    </row>
    <row r="39" spans="1:18" ht="15" customHeight="1">
      <c r="A39" s="86"/>
      <c r="B39" s="86"/>
      <c r="C39" s="86"/>
      <c r="D39" s="86"/>
      <c r="E39" s="86"/>
      <c r="F39" s="86"/>
      <c r="G39" s="86"/>
      <c r="H39" s="252" t="s">
        <v>414</v>
      </c>
      <c r="I39" s="253"/>
      <c r="J39" s="253"/>
      <c r="K39" s="253"/>
      <c r="L39" s="82">
        <f>L38*0.2168</f>
        <v>9.6</v>
      </c>
      <c r="M39" s="80"/>
      <c r="N39" s="80"/>
      <c r="O39" s="80"/>
      <c r="P39" s="80"/>
      <c r="Q39" s="80"/>
      <c r="R39" s="80"/>
    </row>
    <row r="40" spans="1:18" ht="15" customHeight="1">
      <c r="A40" s="86"/>
      <c r="B40" s="86"/>
      <c r="C40" s="86"/>
      <c r="D40" s="86"/>
      <c r="E40" s="86"/>
      <c r="F40" s="86"/>
      <c r="G40" s="86"/>
      <c r="H40" s="252" t="s">
        <v>415</v>
      </c>
      <c r="I40" s="253"/>
      <c r="J40" s="253"/>
      <c r="K40" s="253"/>
      <c r="L40" s="82">
        <f>(L38+L39)</f>
        <v>53.9</v>
      </c>
      <c r="M40" s="80"/>
      <c r="N40" s="80"/>
      <c r="O40" s="80"/>
      <c r="P40" s="80"/>
      <c r="Q40" s="80"/>
      <c r="R40" s="80"/>
    </row>
    <row r="41" spans="1:18" ht="9.75" customHeight="1">
      <c r="A41" s="86"/>
      <c r="B41" s="86"/>
      <c r="C41" s="86"/>
      <c r="D41" s="86"/>
      <c r="E41" s="262" t="s">
        <v>27</v>
      </c>
      <c r="F41" s="263"/>
      <c r="G41" s="263"/>
      <c r="H41" s="86"/>
      <c r="I41" s="86"/>
      <c r="J41" s="86"/>
      <c r="K41" s="86"/>
      <c r="L41" s="135"/>
      <c r="M41" s="80"/>
      <c r="N41" s="80"/>
      <c r="O41" s="80"/>
      <c r="P41" s="80"/>
      <c r="Q41" s="80"/>
      <c r="R41" s="80"/>
    </row>
    <row r="42" spans="1:18" ht="19.5" customHeight="1">
      <c r="A42" s="264" t="s">
        <v>416</v>
      </c>
      <c r="B42" s="265"/>
      <c r="C42" s="265"/>
      <c r="D42" s="265"/>
      <c r="E42" s="265"/>
      <c r="F42" s="265"/>
      <c r="G42" s="265"/>
      <c r="H42" s="265"/>
      <c r="I42" s="265"/>
      <c r="J42" s="265"/>
      <c r="K42" s="265"/>
      <c r="L42" s="265"/>
      <c r="M42" s="80"/>
      <c r="N42" s="80"/>
      <c r="O42" s="80"/>
      <c r="P42" s="80"/>
      <c r="Q42" s="80"/>
      <c r="R42" s="80"/>
    </row>
    <row r="43" spans="1:18" ht="9.75" customHeight="1">
      <c r="A43" s="279" t="s">
        <v>934</v>
      </c>
      <c r="B43" s="280"/>
      <c r="C43" s="280"/>
      <c r="D43" s="281" t="s">
        <v>417</v>
      </c>
      <c r="E43" s="282"/>
      <c r="F43" s="266" t="s">
        <v>935</v>
      </c>
      <c r="G43" s="267"/>
      <c r="H43" s="266" t="s">
        <v>936</v>
      </c>
      <c r="I43" s="267"/>
      <c r="J43" s="267"/>
      <c r="K43" s="267"/>
      <c r="L43" s="283" t="s">
        <v>925</v>
      </c>
      <c r="M43" s="80"/>
      <c r="N43" s="80"/>
      <c r="O43" s="80"/>
      <c r="P43" s="80"/>
      <c r="Q43" s="80"/>
      <c r="R43" s="80"/>
    </row>
    <row r="44" spans="1:18" ht="9.75" customHeight="1">
      <c r="A44" s="280"/>
      <c r="B44" s="280"/>
      <c r="C44" s="280"/>
      <c r="D44" s="282"/>
      <c r="E44" s="282"/>
      <c r="F44" s="87" t="s">
        <v>418</v>
      </c>
      <c r="G44" s="87" t="s">
        <v>419</v>
      </c>
      <c r="H44" s="273" t="s">
        <v>418</v>
      </c>
      <c r="I44" s="274"/>
      <c r="J44" s="273" t="s">
        <v>419</v>
      </c>
      <c r="K44" s="274"/>
      <c r="L44" s="284"/>
      <c r="M44" s="80"/>
      <c r="N44" s="80"/>
      <c r="O44" s="80"/>
      <c r="P44" s="80"/>
      <c r="Q44" s="80"/>
      <c r="R44" s="80"/>
    </row>
    <row r="45" spans="1:18" ht="15" customHeight="1">
      <c r="A45" s="84" t="s">
        <v>420</v>
      </c>
      <c r="B45" s="256" t="s">
        <v>421</v>
      </c>
      <c r="C45" s="257"/>
      <c r="D45" s="258">
        <v>2.2491000000000001E-2</v>
      </c>
      <c r="E45" s="259"/>
      <c r="F45" s="88">
        <v>1</v>
      </c>
      <c r="G45" s="88">
        <v>0</v>
      </c>
      <c r="H45" s="272">
        <v>37.200000000000003</v>
      </c>
      <c r="I45" s="261"/>
      <c r="J45" s="272">
        <v>14.05</v>
      </c>
      <c r="K45" s="261"/>
      <c r="L45" s="130">
        <f>(D45*H45)</f>
        <v>0.84</v>
      </c>
      <c r="M45" s="80"/>
      <c r="N45" s="80"/>
      <c r="O45" s="80"/>
      <c r="P45" s="80"/>
      <c r="Q45" s="80"/>
      <c r="R45" s="80"/>
    </row>
    <row r="46" spans="1:18" ht="15" customHeight="1">
      <c r="A46" s="84" t="s">
        <v>422</v>
      </c>
      <c r="B46" s="256" t="s">
        <v>423</v>
      </c>
      <c r="C46" s="257"/>
      <c r="D46" s="258">
        <v>3.2000000000000001E-2</v>
      </c>
      <c r="E46" s="259"/>
      <c r="F46" s="88">
        <v>1</v>
      </c>
      <c r="G46" s="88">
        <v>0</v>
      </c>
      <c r="H46" s="272">
        <v>120.49</v>
      </c>
      <c r="I46" s="261"/>
      <c r="J46" s="272">
        <v>14.05</v>
      </c>
      <c r="K46" s="261"/>
      <c r="L46" s="138">
        <f>(D46*H46)</f>
        <v>3.86</v>
      </c>
      <c r="M46" s="80"/>
      <c r="N46" s="80"/>
      <c r="O46" s="80"/>
      <c r="P46" s="80"/>
      <c r="Q46" s="80"/>
      <c r="R46" s="80"/>
    </row>
    <row r="47" spans="1:18" ht="15" customHeight="1">
      <c r="A47" s="86"/>
      <c r="B47" s="86"/>
      <c r="C47" s="86"/>
      <c r="D47" s="86"/>
      <c r="E47" s="86"/>
      <c r="F47" s="86"/>
      <c r="G47" s="86"/>
      <c r="H47" s="199" t="s">
        <v>424</v>
      </c>
      <c r="I47" s="200"/>
      <c r="J47" s="200"/>
      <c r="K47" s="200"/>
      <c r="L47" s="82">
        <f>SUM(L45:L46)</f>
        <v>4.7</v>
      </c>
      <c r="M47" s="80"/>
      <c r="N47" s="80"/>
      <c r="O47" s="80"/>
      <c r="P47" s="80"/>
      <c r="Q47" s="80"/>
      <c r="R47" s="80"/>
    </row>
    <row r="48" spans="1:18" ht="15" customHeight="1">
      <c r="A48" s="254" t="s">
        <v>921</v>
      </c>
      <c r="B48" s="255"/>
      <c r="C48" s="255"/>
      <c r="D48" s="255"/>
      <c r="E48" s="255"/>
      <c r="F48" s="255"/>
      <c r="G48" s="79" t="s">
        <v>922</v>
      </c>
      <c r="H48" s="266" t="s">
        <v>923</v>
      </c>
      <c r="I48" s="267"/>
      <c r="J48" s="266" t="s">
        <v>924</v>
      </c>
      <c r="K48" s="267"/>
      <c r="L48" s="146" t="s">
        <v>925</v>
      </c>
      <c r="M48" s="80"/>
      <c r="N48" s="80"/>
      <c r="O48" s="80"/>
      <c r="P48" s="80"/>
      <c r="Q48" s="80"/>
      <c r="R48" s="80"/>
    </row>
    <row r="49" spans="1:18" ht="15" customHeight="1">
      <c r="A49" s="84" t="s">
        <v>425</v>
      </c>
      <c r="B49" s="268" t="s">
        <v>937</v>
      </c>
      <c r="C49" s="269"/>
      <c r="D49" s="269"/>
      <c r="E49" s="269"/>
      <c r="F49" s="269"/>
      <c r="G49" s="84" t="s">
        <v>374</v>
      </c>
      <c r="H49" s="258">
        <v>0.128</v>
      </c>
      <c r="I49" s="259"/>
      <c r="J49" s="260">
        <v>19.59</v>
      </c>
      <c r="K49" s="261"/>
      <c r="L49" s="130">
        <f>(H49*J49)</f>
        <v>2.5099999999999998</v>
      </c>
      <c r="M49" s="80"/>
      <c r="N49" s="80"/>
      <c r="O49" s="80"/>
      <c r="P49" s="80"/>
      <c r="Q49" s="80"/>
      <c r="R49" s="80"/>
    </row>
    <row r="50" spans="1:18" ht="15" customHeight="1">
      <c r="A50" s="84" t="s">
        <v>426</v>
      </c>
      <c r="B50" s="268" t="s">
        <v>938</v>
      </c>
      <c r="C50" s="269"/>
      <c r="D50" s="269"/>
      <c r="E50" s="269"/>
      <c r="F50" s="269"/>
      <c r="G50" s="84" t="s">
        <v>374</v>
      </c>
      <c r="H50" s="258">
        <v>0.4511</v>
      </c>
      <c r="I50" s="259"/>
      <c r="J50" s="260">
        <v>17.91</v>
      </c>
      <c r="K50" s="261"/>
      <c r="L50" s="130">
        <f t="shared" ref="L50:L53" si="1">(H50*J50)</f>
        <v>8.08</v>
      </c>
      <c r="M50" s="80"/>
      <c r="N50" s="80"/>
      <c r="O50" s="80"/>
      <c r="P50" s="80"/>
      <c r="Q50" s="80"/>
      <c r="R50" s="80"/>
    </row>
    <row r="51" spans="1:18" ht="15" customHeight="1">
      <c r="A51" s="84" t="s">
        <v>373</v>
      </c>
      <c r="B51" s="268" t="s">
        <v>926</v>
      </c>
      <c r="C51" s="269"/>
      <c r="D51" s="269"/>
      <c r="E51" s="269"/>
      <c r="F51" s="269"/>
      <c r="G51" s="84" t="s">
        <v>374</v>
      </c>
      <c r="H51" s="258">
        <v>0.69288000000000005</v>
      </c>
      <c r="I51" s="259"/>
      <c r="J51" s="260">
        <v>15.91</v>
      </c>
      <c r="K51" s="261"/>
      <c r="L51" s="130">
        <f t="shared" si="1"/>
        <v>11.02</v>
      </c>
      <c r="M51" s="80"/>
      <c r="N51" s="80"/>
      <c r="O51" s="80"/>
      <c r="P51" s="80"/>
      <c r="Q51" s="80"/>
      <c r="R51" s="80"/>
    </row>
    <row r="52" spans="1:18" ht="15" customHeight="1">
      <c r="A52" s="84" t="s">
        <v>427</v>
      </c>
      <c r="B52" s="268" t="s">
        <v>939</v>
      </c>
      <c r="C52" s="269"/>
      <c r="D52" s="269"/>
      <c r="E52" s="269"/>
      <c r="F52" s="269"/>
      <c r="G52" s="84" t="s">
        <v>374</v>
      </c>
      <c r="H52" s="258">
        <v>0.35699999999999998</v>
      </c>
      <c r="I52" s="259"/>
      <c r="J52" s="260">
        <v>15.91</v>
      </c>
      <c r="K52" s="261"/>
      <c r="L52" s="130">
        <f t="shared" si="1"/>
        <v>5.68</v>
      </c>
      <c r="M52" s="80"/>
      <c r="N52" s="80"/>
      <c r="O52" s="80"/>
      <c r="P52" s="80"/>
      <c r="Q52" s="80"/>
      <c r="R52" s="80"/>
    </row>
    <row r="53" spans="1:18" ht="15" customHeight="1">
      <c r="A53" s="84" t="s">
        <v>375</v>
      </c>
      <c r="B53" s="268" t="s">
        <v>927</v>
      </c>
      <c r="C53" s="269"/>
      <c r="D53" s="269"/>
      <c r="E53" s="269"/>
      <c r="F53" s="269"/>
      <c r="G53" s="84" t="s">
        <v>374</v>
      </c>
      <c r="H53" s="258">
        <v>6.92652</v>
      </c>
      <c r="I53" s="259"/>
      <c r="J53" s="260">
        <v>10.57</v>
      </c>
      <c r="K53" s="261"/>
      <c r="L53" s="130">
        <f t="shared" si="1"/>
        <v>73.209999999999994</v>
      </c>
      <c r="M53" s="80"/>
      <c r="N53" s="80"/>
      <c r="O53" s="80"/>
      <c r="P53" s="80"/>
      <c r="Q53" s="80"/>
      <c r="R53" s="80"/>
    </row>
    <row r="54" spans="1:18" ht="15" customHeight="1">
      <c r="A54" s="86"/>
      <c r="B54" s="86"/>
      <c r="C54" s="86"/>
      <c r="D54" s="86"/>
      <c r="E54" s="86"/>
      <c r="F54" s="86"/>
      <c r="G54" s="86"/>
      <c r="H54" s="199" t="s">
        <v>928</v>
      </c>
      <c r="I54" s="200"/>
      <c r="J54" s="200"/>
      <c r="K54" s="200"/>
      <c r="L54" s="82">
        <f>SUM(L49:L53)</f>
        <v>100.5</v>
      </c>
      <c r="M54" s="80"/>
      <c r="N54" s="80"/>
      <c r="O54" s="80"/>
      <c r="P54" s="80"/>
      <c r="Q54" s="80"/>
      <c r="R54" s="80"/>
    </row>
    <row r="55" spans="1:18" ht="15" customHeight="1">
      <c r="A55" s="86"/>
      <c r="B55" s="86"/>
      <c r="C55" s="86"/>
      <c r="D55" s="86"/>
      <c r="E55" s="86"/>
      <c r="F55" s="86"/>
      <c r="G55" s="86"/>
      <c r="H55" s="252" t="s">
        <v>376</v>
      </c>
      <c r="I55" s="253"/>
      <c r="J55" s="253"/>
      <c r="K55" s="253"/>
      <c r="L55" s="130">
        <f>SUM(L54+L47)</f>
        <v>105.2</v>
      </c>
      <c r="M55" s="80"/>
      <c r="N55" s="80"/>
      <c r="O55" s="80"/>
      <c r="P55" s="80"/>
      <c r="Q55" s="80"/>
      <c r="R55" s="80"/>
    </row>
    <row r="56" spans="1:18" ht="15" customHeight="1">
      <c r="A56" s="86"/>
      <c r="B56" s="86"/>
      <c r="C56" s="86"/>
      <c r="D56" s="86"/>
      <c r="E56" s="86"/>
      <c r="F56" s="86"/>
      <c r="G56" s="86"/>
      <c r="H56" s="252" t="s">
        <v>377</v>
      </c>
      <c r="I56" s="253"/>
      <c r="J56" s="253"/>
      <c r="K56" s="253"/>
      <c r="L56" s="130">
        <v>1</v>
      </c>
      <c r="M56" s="80"/>
      <c r="N56" s="80"/>
      <c r="O56" s="80"/>
      <c r="P56" s="80"/>
      <c r="Q56" s="80"/>
      <c r="R56" s="80"/>
    </row>
    <row r="57" spans="1:18" ht="15" customHeight="1">
      <c r="A57" s="86"/>
      <c r="B57" s="86"/>
      <c r="C57" s="86"/>
      <c r="D57" s="86"/>
      <c r="E57" s="86"/>
      <c r="F57" s="86"/>
      <c r="G57" s="86"/>
      <c r="H57" s="252" t="s">
        <v>378</v>
      </c>
      <c r="I57" s="253"/>
      <c r="J57" s="253"/>
      <c r="K57" s="253"/>
      <c r="L57" s="130">
        <f>(L55)*L56</f>
        <v>105.2</v>
      </c>
      <c r="M57" s="80"/>
      <c r="N57" s="80"/>
      <c r="O57" s="80"/>
      <c r="P57" s="80"/>
      <c r="Q57" s="80"/>
      <c r="R57" s="80"/>
    </row>
    <row r="58" spans="1:18" ht="15" customHeight="1">
      <c r="A58" s="254" t="s">
        <v>929</v>
      </c>
      <c r="B58" s="255"/>
      <c r="C58" s="255"/>
      <c r="D58" s="255"/>
      <c r="E58" s="255"/>
      <c r="F58" s="255"/>
      <c r="G58" s="79" t="s">
        <v>922</v>
      </c>
      <c r="H58" s="266" t="s">
        <v>923</v>
      </c>
      <c r="I58" s="267"/>
      <c r="J58" s="266" t="s">
        <v>930</v>
      </c>
      <c r="K58" s="267"/>
      <c r="L58" s="146" t="s">
        <v>243</v>
      </c>
      <c r="M58" s="80"/>
      <c r="N58" s="80"/>
      <c r="O58" s="80"/>
      <c r="P58" s="80"/>
      <c r="Q58" s="80"/>
      <c r="R58" s="80"/>
    </row>
    <row r="59" spans="1:18" ht="15" customHeight="1">
      <c r="A59" s="84" t="s">
        <v>428</v>
      </c>
      <c r="B59" s="256" t="s">
        <v>429</v>
      </c>
      <c r="C59" s="257"/>
      <c r="D59" s="257"/>
      <c r="E59" s="257"/>
      <c r="F59" s="257"/>
      <c r="G59" s="84" t="s">
        <v>388</v>
      </c>
      <c r="H59" s="258">
        <v>1.84</v>
      </c>
      <c r="I59" s="259"/>
      <c r="J59" s="260">
        <v>6.82</v>
      </c>
      <c r="K59" s="261"/>
      <c r="L59" s="130">
        <f>(H59*J59)</f>
        <v>12.55</v>
      </c>
      <c r="M59" s="80"/>
      <c r="N59" s="80"/>
      <c r="O59" s="80"/>
      <c r="P59" s="80"/>
      <c r="Q59" s="80"/>
      <c r="R59" s="80"/>
    </row>
    <row r="60" spans="1:18" ht="15" customHeight="1">
      <c r="A60" s="84" t="s">
        <v>386</v>
      </c>
      <c r="B60" s="256" t="s">
        <v>387</v>
      </c>
      <c r="C60" s="257"/>
      <c r="D60" s="257"/>
      <c r="E60" s="257"/>
      <c r="F60" s="257"/>
      <c r="G60" s="84" t="s">
        <v>388</v>
      </c>
      <c r="H60" s="258">
        <v>3.7999999999999999E-2</v>
      </c>
      <c r="I60" s="259"/>
      <c r="J60" s="260">
        <v>80.680000000000007</v>
      </c>
      <c r="K60" s="261"/>
      <c r="L60" s="130">
        <f t="shared" ref="L60:L81" si="2">(H60*J60)</f>
        <v>3.07</v>
      </c>
      <c r="M60" s="80"/>
      <c r="N60" s="80"/>
      <c r="O60" s="80"/>
      <c r="P60" s="80"/>
      <c r="Q60" s="80"/>
      <c r="R60" s="80"/>
    </row>
    <row r="61" spans="1:18" ht="15" customHeight="1">
      <c r="A61" s="84" t="s">
        <v>430</v>
      </c>
      <c r="B61" s="256" t="s">
        <v>431</v>
      </c>
      <c r="C61" s="257"/>
      <c r="D61" s="257"/>
      <c r="E61" s="257"/>
      <c r="F61" s="257"/>
      <c r="G61" s="84" t="s">
        <v>121</v>
      </c>
      <c r="H61" s="258">
        <v>0.188</v>
      </c>
      <c r="I61" s="259"/>
      <c r="J61" s="260">
        <v>12.32</v>
      </c>
      <c r="K61" s="261"/>
      <c r="L61" s="130">
        <f t="shared" si="2"/>
        <v>2.3199999999999998</v>
      </c>
      <c r="M61" s="80"/>
      <c r="N61" s="80"/>
      <c r="O61" s="80"/>
      <c r="P61" s="80"/>
      <c r="Q61" s="80"/>
      <c r="R61" s="80"/>
    </row>
    <row r="62" spans="1:18" ht="15" customHeight="1">
      <c r="A62" s="84" t="s">
        <v>432</v>
      </c>
      <c r="B62" s="256" t="s">
        <v>433</v>
      </c>
      <c r="C62" s="257"/>
      <c r="D62" s="257"/>
      <c r="E62" s="257"/>
      <c r="F62" s="257"/>
      <c r="G62" s="84" t="s">
        <v>388</v>
      </c>
      <c r="H62" s="258">
        <v>3.2000000000000001E-2</v>
      </c>
      <c r="I62" s="259"/>
      <c r="J62" s="260">
        <v>19.93</v>
      </c>
      <c r="K62" s="261"/>
      <c r="L62" s="130">
        <f t="shared" si="2"/>
        <v>0.64</v>
      </c>
      <c r="M62" s="80"/>
      <c r="N62" s="80"/>
      <c r="O62" s="80"/>
      <c r="P62" s="80"/>
      <c r="Q62" s="80"/>
      <c r="R62" s="80"/>
    </row>
    <row r="63" spans="1:18" ht="15" customHeight="1">
      <c r="A63" s="84" t="s">
        <v>434</v>
      </c>
      <c r="B63" s="256" t="s">
        <v>435</v>
      </c>
      <c r="C63" s="257"/>
      <c r="D63" s="257"/>
      <c r="E63" s="257"/>
      <c r="F63" s="257"/>
      <c r="G63" s="84" t="s">
        <v>106</v>
      </c>
      <c r="H63" s="258">
        <v>2.5699E-2</v>
      </c>
      <c r="I63" s="259"/>
      <c r="J63" s="260">
        <v>105.56</v>
      </c>
      <c r="K63" s="261"/>
      <c r="L63" s="130">
        <f t="shared" si="2"/>
        <v>2.71</v>
      </c>
      <c r="M63" s="80"/>
      <c r="N63" s="80"/>
      <c r="O63" s="80"/>
      <c r="P63" s="80"/>
      <c r="Q63" s="80"/>
      <c r="R63" s="80"/>
    </row>
    <row r="64" spans="1:18" ht="15" customHeight="1">
      <c r="A64" s="84" t="s">
        <v>436</v>
      </c>
      <c r="B64" s="256" t="s">
        <v>437</v>
      </c>
      <c r="C64" s="257"/>
      <c r="D64" s="257"/>
      <c r="E64" s="257"/>
      <c r="F64" s="257"/>
      <c r="G64" s="84" t="s">
        <v>106</v>
      </c>
      <c r="H64" s="258">
        <v>8.0500000000000002E-2</v>
      </c>
      <c r="I64" s="259"/>
      <c r="J64" s="260">
        <v>90</v>
      </c>
      <c r="K64" s="261"/>
      <c r="L64" s="130">
        <f t="shared" si="2"/>
        <v>7.25</v>
      </c>
      <c r="M64" s="80"/>
      <c r="N64" s="80"/>
      <c r="O64" s="80"/>
      <c r="P64" s="80"/>
      <c r="Q64" s="80"/>
      <c r="R64" s="80"/>
    </row>
    <row r="65" spans="1:18" ht="15" customHeight="1">
      <c r="A65" s="84" t="s">
        <v>438</v>
      </c>
      <c r="B65" s="256" t="s">
        <v>439</v>
      </c>
      <c r="C65" s="257"/>
      <c r="D65" s="257"/>
      <c r="E65" s="257"/>
      <c r="F65" s="257"/>
      <c r="G65" s="84" t="s">
        <v>106</v>
      </c>
      <c r="H65" s="258">
        <v>1.2012E-2</v>
      </c>
      <c r="I65" s="259"/>
      <c r="J65" s="260">
        <v>120.45</v>
      </c>
      <c r="K65" s="261"/>
      <c r="L65" s="130">
        <f t="shared" si="2"/>
        <v>1.45</v>
      </c>
      <c r="M65" s="80"/>
      <c r="N65" s="80"/>
      <c r="O65" s="80"/>
      <c r="P65" s="80"/>
      <c r="Q65" s="80"/>
      <c r="R65" s="80"/>
    </row>
    <row r="66" spans="1:18" ht="15" customHeight="1">
      <c r="A66" s="84" t="s">
        <v>440</v>
      </c>
      <c r="B66" s="256" t="s">
        <v>441</v>
      </c>
      <c r="C66" s="257"/>
      <c r="D66" s="257"/>
      <c r="E66" s="257"/>
      <c r="F66" s="257"/>
      <c r="G66" s="84" t="s">
        <v>106</v>
      </c>
      <c r="H66" s="258">
        <v>1.2012E-2</v>
      </c>
      <c r="I66" s="259"/>
      <c r="J66" s="260">
        <v>120.45</v>
      </c>
      <c r="K66" s="261"/>
      <c r="L66" s="130">
        <f t="shared" si="2"/>
        <v>1.45</v>
      </c>
      <c r="M66" s="80"/>
      <c r="N66" s="80"/>
      <c r="O66" s="80"/>
      <c r="P66" s="80"/>
      <c r="Q66" s="80"/>
      <c r="R66" s="80"/>
    </row>
    <row r="67" spans="1:18" ht="15" customHeight="1">
      <c r="A67" s="84" t="s">
        <v>442</v>
      </c>
      <c r="B67" s="256" t="s">
        <v>443</v>
      </c>
      <c r="C67" s="257"/>
      <c r="D67" s="257"/>
      <c r="E67" s="257"/>
      <c r="F67" s="257"/>
      <c r="G67" s="84" t="s">
        <v>106</v>
      </c>
      <c r="H67" s="258">
        <v>4.8000000000000001E-2</v>
      </c>
      <c r="I67" s="259"/>
      <c r="J67" s="260">
        <v>120.45</v>
      </c>
      <c r="K67" s="261"/>
      <c r="L67" s="130">
        <f t="shared" si="2"/>
        <v>5.78</v>
      </c>
      <c r="M67" s="80"/>
      <c r="N67" s="80"/>
      <c r="O67" s="80"/>
      <c r="P67" s="80"/>
      <c r="Q67" s="80"/>
      <c r="R67" s="80"/>
    </row>
    <row r="68" spans="1:18" ht="15" customHeight="1">
      <c r="A68" s="84" t="s">
        <v>444</v>
      </c>
      <c r="B68" s="256" t="s">
        <v>445</v>
      </c>
      <c r="C68" s="257"/>
      <c r="D68" s="257"/>
      <c r="E68" s="257"/>
      <c r="F68" s="257"/>
      <c r="G68" s="84" t="s">
        <v>388</v>
      </c>
      <c r="H68" s="258">
        <v>0.62207999999999997</v>
      </c>
      <c r="I68" s="259"/>
      <c r="J68" s="260">
        <v>0.78</v>
      </c>
      <c r="K68" s="261"/>
      <c r="L68" s="130">
        <f t="shared" si="2"/>
        <v>0.49</v>
      </c>
      <c r="M68" s="80"/>
      <c r="N68" s="80"/>
      <c r="O68" s="80"/>
      <c r="P68" s="80"/>
      <c r="Q68" s="80"/>
      <c r="R68" s="80"/>
    </row>
    <row r="69" spans="1:18" ht="15" customHeight="1">
      <c r="A69" s="84" t="s">
        <v>446</v>
      </c>
      <c r="B69" s="256" t="s">
        <v>447</v>
      </c>
      <c r="C69" s="257"/>
      <c r="D69" s="257"/>
      <c r="E69" s="257"/>
      <c r="F69" s="257"/>
      <c r="G69" s="84" t="s">
        <v>388</v>
      </c>
      <c r="H69" s="258">
        <v>9.7885799999999996</v>
      </c>
      <c r="I69" s="259"/>
      <c r="J69" s="260">
        <v>0.46</v>
      </c>
      <c r="K69" s="261"/>
      <c r="L69" s="130">
        <f t="shared" si="2"/>
        <v>4.5</v>
      </c>
      <c r="M69" s="80"/>
      <c r="N69" s="80"/>
      <c r="O69" s="80"/>
      <c r="P69" s="80"/>
      <c r="Q69" s="80"/>
      <c r="R69" s="80"/>
    </row>
    <row r="70" spans="1:18" ht="15" customHeight="1">
      <c r="A70" s="84" t="s">
        <v>448</v>
      </c>
      <c r="B70" s="256" t="s">
        <v>449</v>
      </c>
      <c r="C70" s="257"/>
      <c r="D70" s="257"/>
      <c r="E70" s="257"/>
      <c r="F70" s="257"/>
      <c r="G70" s="84" t="s">
        <v>403</v>
      </c>
      <c r="H70" s="258">
        <v>0.13880000000000001</v>
      </c>
      <c r="I70" s="259"/>
      <c r="J70" s="260">
        <v>10.81</v>
      </c>
      <c r="K70" s="261"/>
      <c r="L70" s="130">
        <f t="shared" si="2"/>
        <v>1.5</v>
      </c>
      <c r="M70" s="80"/>
      <c r="N70" s="80"/>
      <c r="O70" s="80"/>
      <c r="P70" s="80"/>
      <c r="Q70" s="80"/>
      <c r="R70" s="80"/>
    </row>
    <row r="71" spans="1:18" ht="15" customHeight="1">
      <c r="A71" s="84" t="s">
        <v>450</v>
      </c>
      <c r="B71" s="256" t="s">
        <v>451</v>
      </c>
      <c r="C71" s="257"/>
      <c r="D71" s="257"/>
      <c r="E71" s="257"/>
      <c r="F71" s="257"/>
      <c r="G71" s="84" t="s">
        <v>121</v>
      </c>
      <c r="H71" s="258">
        <v>0.04</v>
      </c>
      <c r="I71" s="259"/>
      <c r="J71" s="260">
        <v>1387.33</v>
      </c>
      <c r="K71" s="261"/>
      <c r="L71" s="130">
        <f t="shared" si="2"/>
        <v>55.49</v>
      </c>
      <c r="M71" s="80"/>
      <c r="N71" s="80"/>
      <c r="O71" s="80"/>
      <c r="P71" s="80"/>
      <c r="Q71" s="80"/>
      <c r="R71" s="80"/>
    </row>
    <row r="72" spans="1:18" ht="15" customHeight="1">
      <c r="A72" s="84" t="s">
        <v>452</v>
      </c>
      <c r="B72" s="256" t="s">
        <v>453</v>
      </c>
      <c r="C72" s="257"/>
      <c r="D72" s="257"/>
      <c r="E72" s="257"/>
      <c r="F72" s="257"/>
      <c r="G72" s="84" t="s">
        <v>121</v>
      </c>
      <c r="H72" s="258">
        <v>0.04</v>
      </c>
      <c r="I72" s="259"/>
      <c r="J72" s="260">
        <v>1567.33</v>
      </c>
      <c r="K72" s="261"/>
      <c r="L72" s="130">
        <f t="shared" si="2"/>
        <v>62.69</v>
      </c>
      <c r="M72" s="80"/>
      <c r="N72" s="80"/>
      <c r="O72" s="80"/>
      <c r="P72" s="80"/>
      <c r="Q72" s="80"/>
      <c r="R72" s="80"/>
    </row>
    <row r="73" spans="1:18" ht="15" customHeight="1">
      <c r="A73" s="84" t="s">
        <v>454</v>
      </c>
      <c r="B73" s="256" t="s">
        <v>455</v>
      </c>
      <c r="C73" s="257"/>
      <c r="D73" s="257"/>
      <c r="E73" s="257"/>
      <c r="F73" s="257"/>
      <c r="G73" s="84" t="s">
        <v>121</v>
      </c>
      <c r="H73" s="258">
        <v>0.04</v>
      </c>
      <c r="I73" s="259"/>
      <c r="J73" s="260">
        <v>63.65</v>
      </c>
      <c r="K73" s="261"/>
      <c r="L73" s="130">
        <f t="shared" si="2"/>
        <v>2.5499999999999998</v>
      </c>
      <c r="M73" s="80"/>
      <c r="N73" s="80"/>
      <c r="O73" s="80"/>
      <c r="P73" s="80"/>
      <c r="Q73" s="80"/>
      <c r="R73" s="80"/>
    </row>
    <row r="74" spans="1:18" ht="15" customHeight="1">
      <c r="A74" s="84" t="s">
        <v>456</v>
      </c>
      <c r="B74" s="256" t="s">
        <v>457</v>
      </c>
      <c r="C74" s="257"/>
      <c r="D74" s="257"/>
      <c r="E74" s="257"/>
      <c r="F74" s="257"/>
      <c r="G74" s="84" t="s">
        <v>388</v>
      </c>
      <c r="H74" s="258">
        <v>6.2040000000000003E-3</v>
      </c>
      <c r="I74" s="259"/>
      <c r="J74" s="260">
        <v>61.91</v>
      </c>
      <c r="K74" s="261"/>
      <c r="L74" s="130">
        <f t="shared" si="2"/>
        <v>0.38</v>
      </c>
      <c r="M74" s="80"/>
      <c r="N74" s="80"/>
      <c r="O74" s="80"/>
      <c r="P74" s="80"/>
      <c r="Q74" s="80"/>
      <c r="R74" s="80"/>
    </row>
    <row r="75" spans="1:18" ht="15" customHeight="1">
      <c r="A75" s="84" t="s">
        <v>458</v>
      </c>
      <c r="B75" s="256" t="s">
        <v>459</v>
      </c>
      <c r="C75" s="257"/>
      <c r="D75" s="257"/>
      <c r="E75" s="257"/>
      <c r="F75" s="257"/>
      <c r="G75" s="84" t="s">
        <v>388</v>
      </c>
      <c r="H75" s="258">
        <v>5.2049999999999999E-2</v>
      </c>
      <c r="I75" s="259"/>
      <c r="J75" s="260">
        <v>18.829999999999998</v>
      </c>
      <c r="K75" s="261"/>
      <c r="L75" s="130">
        <f t="shared" si="2"/>
        <v>0.98</v>
      </c>
      <c r="M75" s="80"/>
      <c r="N75" s="80"/>
      <c r="O75" s="80"/>
      <c r="P75" s="80"/>
      <c r="Q75" s="80"/>
      <c r="R75" s="80"/>
    </row>
    <row r="76" spans="1:18" ht="15" customHeight="1">
      <c r="A76" s="84" t="s">
        <v>460</v>
      </c>
      <c r="B76" s="256" t="s">
        <v>461</v>
      </c>
      <c r="C76" s="257"/>
      <c r="D76" s="257"/>
      <c r="E76" s="257"/>
      <c r="F76" s="257"/>
      <c r="G76" s="84" t="s">
        <v>155</v>
      </c>
      <c r="H76" s="258">
        <v>0.17349999999999999</v>
      </c>
      <c r="I76" s="259"/>
      <c r="J76" s="260">
        <v>9.19</v>
      </c>
      <c r="K76" s="261"/>
      <c r="L76" s="130">
        <f t="shared" si="2"/>
        <v>1.59</v>
      </c>
      <c r="M76" s="80"/>
      <c r="N76" s="80"/>
      <c r="O76" s="80"/>
      <c r="P76" s="80"/>
      <c r="Q76" s="80"/>
      <c r="R76" s="80"/>
    </row>
    <row r="77" spans="1:18" ht="15" customHeight="1">
      <c r="A77" s="84" t="s">
        <v>401</v>
      </c>
      <c r="B77" s="256" t="s">
        <v>402</v>
      </c>
      <c r="C77" s="257"/>
      <c r="D77" s="257"/>
      <c r="E77" s="257"/>
      <c r="F77" s="257"/>
      <c r="G77" s="84" t="s">
        <v>403</v>
      </c>
      <c r="H77" s="258">
        <v>5.96E-2</v>
      </c>
      <c r="I77" s="259"/>
      <c r="J77" s="260">
        <v>71.63</v>
      </c>
      <c r="K77" s="261"/>
      <c r="L77" s="130">
        <f t="shared" si="2"/>
        <v>4.2699999999999996</v>
      </c>
      <c r="M77" s="80"/>
      <c r="N77" s="80"/>
      <c r="O77" s="80"/>
      <c r="P77" s="80"/>
      <c r="Q77" s="80"/>
      <c r="R77" s="80"/>
    </row>
    <row r="78" spans="1:18" ht="15" customHeight="1">
      <c r="A78" s="84" t="s">
        <v>462</v>
      </c>
      <c r="B78" s="256" t="s">
        <v>463</v>
      </c>
      <c r="C78" s="257"/>
      <c r="D78" s="257"/>
      <c r="E78" s="257"/>
      <c r="F78" s="257"/>
      <c r="G78" s="84" t="s">
        <v>155</v>
      </c>
      <c r="H78" s="258">
        <v>0.34699999999999998</v>
      </c>
      <c r="I78" s="259"/>
      <c r="J78" s="260">
        <v>15.68</v>
      </c>
      <c r="K78" s="261"/>
      <c r="L78" s="130">
        <f t="shared" si="2"/>
        <v>5.44</v>
      </c>
      <c r="M78" s="80"/>
      <c r="N78" s="80"/>
      <c r="O78" s="80"/>
      <c r="P78" s="80"/>
      <c r="Q78" s="80"/>
      <c r="R78" s="80"/>
    </row>
    <row r="79" spans="1:18" ht="15" customHeight="1">
      <c r="A79" s="84" t="s">
        <v>464</v>
      </c>
      <c r="B79" s="256" t="s">
        <v>465</v>
      </c>
      <c r="C79" s="257"/>
      <c r="D79" s="257"/>
      <c r="E79" s="257"/>
      <c r="F79" s="257"/>
      <c r="G79" s="84" t="s">
        <v>121</v>
      </c>
      <c r="H79" s="258">
        <v>0.04</v>
      </c>
      <c r="I79" s="259"/>
      <c r="J79" s="260">
        <v>65.86</v>
      </c>
      <c r="K79" s="261"/>
      <c r="L79" s="130">
        <f t="shared" si="2"/>
        <v>2.63</v>
      </c>
      <c r="M79" s="80"/>
      <c r="N79" s="80"/>
      <c r="O79" s="80"/>
      <c r="P79" s="80"/>
      <c r="Q79" s="80"/>
      <c r="R79" s="80"/>
    </row>
    <row r="80" spans="1:18" ht="15" customHeight="1">
      <c r="A80" s="84" t="s">
        <v>466</v>
      </c>
      <c r="B80" s="256" t="s">
        <v>940</v>
      </c>
      <c r="C80" s="257"/>
      <c r="D80" s="257"/>
      <c r="E80" s="257"/>
      <c r="F80" s="257"/>
      <c r="G80" s="84" t="s">
        <v>155</v>
      </c>
      <c r="H80" s="258">
        <v>0.18987999999999999</v>
      </c>
      <c r="I80" s="259"/>
      <c r="J80" s="260">
        <v>82.44</v>
      </c>
      <c r="K80" s="261"/>
      <c r="L80" s="130">
        <f t="shared" si="2"/>
        <v>15.65</v>
      </c>
      <c r="M80" s="80"/>
      <c r="N80" s="80"/>
      <c r="O80" s="80"/>
      <c r="P80" s="80"/>
      <c r="Q80" s="80"/>
      <c r="R80" s="80"/>
    </row>
    <row r="81" spans="1:18" ht="15" customHeight="1">
      <c r="A81" s="84" t="s">
        <v>229</v>
      </c>
      <c r="B81" s="256" t="s">
        <v>916</v>
      </c>
      <c r="C81" s="257"/>
      <c r="D81" s="257"/>
      <c r="E81" s="257"/>
      <c r="F81" s="257"/>
      <c r="G81" s="84" t="s">
        <v>155</v>
      </c>
      <c r="H81" s="258">
        <v>1.01</v>
      </c>
      <c r="I81" s="259"/>
      <c r="J81" s="260">
        <v>18.63</v>
      </c>
      <c r="K81" s="261"/>
      <c r="L81" s="130">
        <f t="shared" si="2"/>
        <v>18.82</v>
      </c>
      <c r="M81" s="80"/>
      <c r="N81" s="80"/>
      <c r="O81" s="80"/>
      <c r="P81" s="80"/>
      <c r="Q81" s="80"/>
      <c r="R81" s="80"/>
    </row>
    <row r="82" spans="1:18" ht="15" customHeight="1">
      <c r="A82" s="86"/>
      <c r="B82" s="86"/>
      <c r="C82" s="86"/>
      <c r="D82" s="86"/>
      <c r="E82" s="86"/>
      <c r="F82" s="86"/>
      <c r="G82" s="86"/>
      <c r="H82" s="199" t="s">
        <v>933</v>
      </c>
      <c r="I82" s="200"/>
      <c r="J82" s="200"/>
      <c r="K82" s="200"/>
      <c r="L82" s="82">
        <f>SUM(L59:L81)</f>
        <v>214.2</v>
      </c>
      <c r="M82" s="80"/>
      <c r="N82" s="80"/>
      <c r="O82" s="80"/>
      <c r="P82" s="80"/>
      <c r="Q82" s="80"/>
      <c r="R82" s="80"/>
    </row>
    <row r="83" spans="1:18" ht="15" customHeight="1">
      <c r="A83" s="86"/>
      <c r="B83" s="86"/>
      <c r="C83" s="86"/>
      <c r="D83" s="86"/>
      <c r="E83" s="86"/>
      <c r="F83" s="86"/>
      <c r="G83" s="86"/>
      <c r="H83" s="252" t="s">
        <v>412</v>
      </c>
      <c r="I83" s="253"/>
      <c r="J83" s="253"/>
      <c r="K83" s="253"/>
      <c r="L83" s="130">
        <f>(L47+L54+L82)</f>
        <v>319.39999999999998</v>
      </c>
      <c r="M83" s="80"/>
      <c r="N83" s="80"/>
      <c r="O83" s="80"/>
      <c r="P83" s="80"/>
      <c r="Q83" s="80"/>
      <c r="R83" s="80"/>
    </row>
    <row r="84" spans="1:18" ht="15" customHeight="1">
      <c r="A84" s="86"/>
      <c r="B84" s="86"/>
      <c r="C84" s="86"/>
      <c r="D84" s="86"/>
      <c r="E84" s="86"/>
      <c r="F84" s="86"/>
      <c r="G84" s="86"/>
      <c r="H84" s="252" t="s">
        <v>413</v>
      </c>
      <c r="I84" s="253"/>
      <c r="J84" s="253"/>
      <c r="K84" s="253"/>
      <c r="L84" s="82">
        <f>(L83)</f>
        <v>319.39999999999998</v>
      </c>
      <c r="M84" s="80"/>
      <c r="N84" s="80"/>
      <c r="O84" s="80"/>
      <c r="P84" s="80"/>
      <c r="Q84" s="80"/>
      <c r="R84" s="80"/>
    </row>
    <row r="85" spans="1:18" ht="15" customHeight="1">
      <c r="A85" s="86"/>
      <c r="B85" s="86"/>
      <c r="C85" s="86"/>
      <c r="D85" s="86"/>
      <c r="E85" s="86"/>
      <c r="F85" s="86"/>
      <c r="G85" s="86"/>
      <c r="H85" s="252" t="s">
        <v>414</v>
      </c>
      <c r="I85" s="253"/>
      <c r="J85" s="253"/>
      <c r="K85" s="253"/>
      <c r="L85" s="82">
        <f>L84*0.2168</f>
        <v>69.25</v>
      </c>
      <c r="M85" s="80"/>
      <c r="N85" s="80"/>
      <c r="O85" s="80"/>
      <c r="P85" s="80"/>
      <c r="Q85" s="80"/>
      <c r="R85" s="80"/>
    </row>
    <row r="86" spans="1:18" ht="15" customHeight="1">
      <c r="A86" s="86"/>
      <c r="B86" s="86"/>
      <c r="C86" s="86"/>
      <c r="D86" s="86"/>
      <c r="E86" s="86"/>
      <c r="F86" s="86"/>
      <c r="G86" s="86"/>
      <c r="H86" s="252" t="s">
        <v>415</v>
      </c>
      <c r="I86" s="253"/>
      <c r="J86" s="253"/>
      <c r="K86" s="253"/>
      <c r="L86" s="82">
        <f>(L84+L85)</f>
        <v>388.65</v>
      </c>
      <c r="M86" s="80"/>
      <c r="N86" s="80"/>
      <c r="O86" s="80"/>
      <c r="P86" s="80"/>
      <c r="Q86" s="80"/>
      <c r="R86" s="80"/>
    </row>
    <row r="87" spans="1:18" ht="9.75" customHeight="1">
      <c r="A87" s="86"/>
      <c r="B87" s="86"/>
      <c r="C87" s="86"/>
      <c r="D87" s="86"/>
      <c r="E87" s="262" t="s">
        <v>27</v>
      </c>
      <c r="F87" s="263"/>
      <c r="G87" s="263"/>
      <c r="H87" s="86"/>
      <c r="I87" s="86"/>
      <c r="J87" s="86"/>
      <c r="K87" s="86"/>
      <c r="L87" s="135"/>
      <c r="M87" s="80"/>
      <c r="N87" s="80"/>
      <c r="O87" s="80"/>
      <c r="P87" s="80"/>
      <c r="Q87" s="80"/>
      <c r="R87" s="80"/>
    </row>
    <row r="88" spans="1:18" ht="19.5" customHeight="1">
      <c r="A88" s="264" t="s">
        <v>467</v>
      </c>
      <c r="B88" s="265"/>
      <c r="C88" s="265"/>
      <c r="D88" s="265"/>
      <c r="E88" s="265"/>
      <c r="F88" s="265"/>
      <c r="G88" s="265"/>
      <c r="H88" s="265"/>
      <c r="I88" s="265"/>
      <c r="J88" s="265"/>
      <c r="K88" s="265"/>
      <c r="L88" s="265"/>
      <c r="M88" s="80"/>
      <c r="N88" s="80"/>
      <c r="O88" s="80"/>
      <c r="P88" s="80"/>
      <c r="Q88" s="80"/>
      <c r="R88" s="80"/>
    </row>
    <row r="89" spans="1:18" ht="9.75" customHeight="1">
      <c r="A89" s="279" t="s">
        <v>934</v>
      </c>
      <c r="B89" s="280"/>
      <c r="C89" s="280"/>
      <c r="D89" s="281" t="s">
        <v>417</v>
      </c>
      <c r="E89" s="282"/>
      <c r="F89" s="266" t="s">
        <v>935</v>
      </c>
      <c r="G89" s="267"/>
      <c r="H89" s="266" t="s">
        <v>936</v>
      </c>
      <c r="I89" s="267"/>
      <c r="J89" s="267"/>
      <c r="K89" s="267"/>
      <c r="L89" s="283" t="s">
        <v>925</v>
      </c>
      <c r="M89" s="80"/>
      <c r="N89" s="80"/>
      <c r="O89" s="80"/>
      <c r="P89" s="80"/>
      <c r="Q89" s="80"/>
      <c r="R89" s="80"/>
    </row>
    <row r="90" spans="1:18" ht="9.75" customHeight="1">
      <c r="A90" s="280"/>
      <c r="B90" s="280"/>
      <c r="C90" s="280"/>
      <c r="D90" s="282"/>
      <c r="E90" s="282"/>
      <c r="F90" s="87" t="s">
        <v>418</v>
      </c>
      <c r="G90" s="87" t="s">
        <v>419</v>
      </c>
      <c r="H90" s="273" t="s">
        <v>418</v>
      </c>
      <c r="I90" s="274"/>
      <c r="J90" s="273" t="s">
        <v>419</v>
      </c>
      <c r="K90" s="274"/>
      <c r="L90" s="284"/>
      <c r="M90" s="80"/>
      <c r="N90" s="80"/>
      <c r="O90" s="80"/>
      <c r="P90" s="80"/>
      <c r="Q90" s="80"/>
      <c r="R90" s="80"/>
    </row>
    <row r="91" spans="1:18" ht="15" customHeight="1">
      <c r="A91" s="84" t="s">
        <v>420</v>
      </c>
      <c r="B91" s="256" t="s">
        <v>421</v>
      </c>
      <c r="C91" s="257"/>
      <c r="D91" s="258">
        <v>3.7490000000000002E-3</v>
      </c>
      <c r="E91" s="259"/>
      <c r="F91" s="88">
        <v>1</v>
      </c>
      <c r="G91" s="88">
        <v>0</v>
      </c>
      <c r="H91" s="272">
        <v>37.200000000000003</v>
      </c>
      <c r="I91" s="261"/>
      <c r="J91" s="272">
        <v>14.05</v>
      </c>
      <c r="K91" s="261"/>
      <c r="L91" s="138">
        <f>(D91*H91)</f>
        <v>0.14000000000000001</v>
      </c>
      <c r="M91" s="80"/>
      <c r="N91" s="80"/>
      <c r="O91" s="80"/>
      <c r="P91" s="80"/>
      <c r="Q91" s="80"/>
      <c r="R91" s="80"/>
    </row>
    <row r="92" spans="1:18" ht="21" customHeight="1">
      <c r="A92" s="84" t="s">
        <v>468</v>
      </c>
      <c r="B92" s="256" t="s">
        <v>469</v>
      </c>
      <c r="C92" s="257"/>
      <c r="D92" s="258">
        <v>0.05</v>
      </c>
      <c r="E92" s="259"/>
      <c r="F92" s="88">
        <v>1</v>
      </c>
      <c r="G92" s="88">
        <v>0</v>
      </c>
      <c r="H92" s="272">
        <v>207.15</v>
      </c>
      <c r="I92" s="261"/>
      <c r="J92" s="272">
        <v>11.57</v>
      </c>
      <c r="K92" s="261"/>
      <c r="L92" s="138">
        <f>(D92*H92)</f>
        <v>10.36</v>
      </c>
      <c r="M92" s="80"/>
      <c r="N92" s="80"/>
      <c r="O92" s="80"/>
      <c r="P92" s="80"/>
      <c r="Q92" s="80"/>
      <c r="R92" s="80"/>
    </row>
    <row r="93" spans="1:18" ht="15" customHeight="1">
      <c r="A93" s="86"/>
      <c r="B93" s="86"/>
      <c r="C93" s="86"/>
      <c r="D93" s="86"/>
      <c r="E93" s="86"/>
      <c r="F93" s="86"/>
      <c r="G93" s="86"/>
      <c r="H93" s="199" t="s">
        <v>424</v>
      </c>
      <c r="I93" s="200"/>
      <c r="J93" s="200"/>
      <c r="K93" s="200"/>
      <c r="L93" s="82">
        <f>SUM(L91:L92)</f>
        <v>10.5</v>
      </c>
      <c r="M93" s="80"/>
      <c r="N93" s="80"/>
      <c r="O93" s="80"/>
      <c r="P93" s="80"/>
      <c r="Q93" s="80"/>
      <c r="R93" s="80"/>
    </row>
    <row r="94" spans="1:18" ht="15" customHeight="1">
      <c r="A94" s="254" t="s">
        <v>921</v>
      </c>
      <c r="B94" s="255"/>
      <c r="C94" s="255"/>
      <c r="D94" s="255"/>
      <c r="E94" s="255"/>
      <c r="F94" s="255"/>
      <c r="G94" s="79" t="s">
        <v>922</v>
      </c>
      <c r="H94" s="266" t="s">
        <v>923</v>
      </c>
      <c r="I94" s="267"/>
      <c r="J94" s="266" t="s">
        <v>924</v>
      </c>
      <c r="K94" s="267"/>
      <c r="L94" s="146" t="s">
        <v>925</v>
      </c>
      <c r="M94" s="80"/>
      <c r="N94" s="80"/>
      <c r="O94" s="80"/>
      <c r="P94" s="80"/>
      <c r="Q94" s="80"/>
      <c r="R94" s="80"/>
    </row>
    <row r="95" spans="1:18" ht="15" customHeight="1">
      <c r="A95" s="84" t="s">
        <v>470</v>
      </c>
      <c r="B95" s="268" t="s">
        <v>941</v>
      </c>
      <c r="C95" s="269"/>
      <c r="D95" s="269"/>
      <c r="E95" s="269"/>
      <c r="F95" s="269"/>
      <c r="G95" s="84" t="s">
        <v>374</v>
      </c>
      <c r="H95" s="258">
        <v>2.9030999999999998</v>
      </c>
      <c r="I95" s="259"/>
      <c r="J95" s="260">
        <v>15.91</v>
      </c>
      <c r="K95" s="261"/>
      <c r="L95" s="130">
        <f>(H95*J95)</f>
        <v>46.19</v>
      </c>
      <c r="M95" s="80"/>
      <c r="N95" s="80"/>
      <c r="O95" s="80"/>
      <c r="P95" s="80"/>
      <c r="Q95" s="80"/>
      <c r="R95" s="80"/>
    </row>
    <row r="96" spans="1:18" ht="15" customHeight="1">
      <c r="A96" s="84" t="s">
        <v>427</v>
      </c>
      <c r="B96" s="268" t="s">
        <v>939</v>
      </c>
      <c r="C96" s="269"/>
      <c r="D96" s="269"/>
      <c r="E96" s="269"/>
      <c r="F96" s="269"/>
      <c r="G96" s="84" t="s">
        <v>374</v>
      </c>
      <c r="H96" s="258">
        <v>1.0500000000000001E-2</v>
      </c>
      <c r="I96" s="259"/>
      <c r="J96" s="260">
        <v>15.91</v>
      </c>
      <c r="K96" s="261"/>
      <c r="L96" s="130">
        <f>(H96*J96)</f>
        <v>0.17</v>
      </c>
      <c r="M96" s="80"/>
      <c r="N96" s="80"/>
      <c r="O96" s="80"/>
      <c r="P96" s="80"/>
      <c r="Q96" s="80"/>
      <c r="R96" s="80"/>
    </row>
    <row r="97" spans="1:18" ht="15" customHeight="1">
      <c r="A97" s="84" t="s">
        <v>375</v>
      </c>
      <c r="B97" s="268" t="s">
        <v>927</v>
      </c>
      <c r="C97" s="269"/>
      <c r="D97" s="269"/>
      <c r="E97" s="269"/>
      <c r="F97" s="269"/>
      <c r="G97" s="84" t="s">
        <v>374</v>
      </c>
      <c r="H97" s="258">
        <v>3.2511000000000001</v>
      </c>
      <c r="I97" s="259"/>
      <c r="J97" s="260">
        <v>10.57</v>
      </c>
      <c r="K97" s="261"/>
      <c r="L97" s="130">
        <f>(H97*J97)</f>
        <v>34.36</v>
      </c>
      <c r="M97" s="80"/>
      <c r="N97" s="80"/>
      <c r="O97" s="80"/>
      <c r="P97" s="80"/>
      <c r="Q97" s="80"/>
      <c r="R97" s="80"/>
    </row>
    <row r="98" spans="1:18" ht="15" customHeight="1">
      <c r="A98" s="86"/>
      <c r="B98" s="86"/>
      <c r="C98" s="86"/>
      <c r="D98" s="86"/>
      <c r="E98" s="86"/>
      <c r="F98" s="86"/>
      <c r="G98" s="86"/>
      <c r="H98" s="199" t="s">
        <v>928</v>
      </c>
      <c r="I98" s="200"/>
      <c r="J98" s="200"/>
      <c r="K98" s="200"/>
      <c r="L98" s="82">
        <f>SUM(L95:L97)</f>
        <v>80.72</v>
      </c>
      <c r="M98" s="80"/>
      <c r="N98" s="80"/>
      <c r="O98" s="80"/>
      <c r="P98" s="80"/>
      <c r="Q98" s="80"/>
      <c r="R98" s="80"/>
    </row>
    <row r="99" spans="1:18" ht="15" customHeight="1">
      <c r="A99" s="86"/>
      <c r="B99" s="86"/>
      <c r="C99" s="86"/>
      <c r="D99" s="86"/>
      <c r="E99" s="86"/>
      <c r="F99" s="86"/>
      <c r="G99" s="86"/>
      <c r="H99" s="252" t="s">
        <v>376</v>
      </c>
      <c r="I99" s="253"/>
      <c r="J99" s="253"/>
      <c r="K99" s="253"/>
      <c r="L99" s="130">
        <f>SUM(L98+L93)</f>
        <v>91.22</v>
      </c>
      <c r="M99" s="80"/>
      <c r="N99" s="80"/>
      <c r="O99" s="80"/>
      <c r="P99" s="80"/>
      <c r="Q99" s="80"/>
      <c r="R99" s="80"/>
    </row>
    <row r="100" spans="1:18" ht="15" customHeight="1">
      <c r="A100" s="86"/>
      <c r="B100" s="86"/>
      <c r="C100" s="86"/>
      <c r="D100" s="86"/>
      <c r="E100" s="86"/>
      <c r="F100" s="86"/>
      <c r="G100" s="86"/>
      <c r="H100" s="252" t="s">
        <v>377</v>
      </c>
      <c r="I100" s="253"/>
      <c r="J100" s="253"/>
      <c r="K100" s="253"/>
      <c r="L100" s="130">
        <v>1</v>
      </c>
      <c r="M100" s="80"/>
      <c r="N100" s="80"/>
      <c r="O100" s="80"/>
      <c r="P100" s="80"/>
      <c r="Q100" s="80"/>
      <c r="R100" s="80"/>
    </row>
    <row r="101" spans="1:18" ht="15" customHeight="1">
      <c r="A101" s="86"/>
      <c r="B101" s="86"/>
      <c r="C101" s="86"/>
      <c r="D101" s="86"/>
      <c r="E101" s="86"/>
      <c r="F101" s="86"/>
      <c r="G101" s="86"/>
      <c r="H101" s="252" t="s">
        <v>378</v>
      </c>
      <c r="I101" s="253"/>
      <c r="J101" s="253"/>
      <c r="K101" s="253"/>
      <c r="L101" s="130">
        <f>(L99*L100)</f>
        <v>91.22</v>
      </c>
      <c r="M101" s="80"/>
      <c r="N101" s="80"/>
      <c r="O101" s="80"/>
      <c r="P101" s="80"/>
      <c r="Q101" s="80"/>
      <c r="R101" s="80"/>
    </row>
    <row r="102" spans="1:18" ht="15" customHeight="1">
      <c r="A102" s="254" t="s">
        <v>929</v>
      </c>
      <c r="B102" s="255"/>
      <c r="C102" s="255"/>
      <c r="D102" s="255"/>
      <c r="E102" s="255"/>
      <c r="F102" s="255"/>
      <c r="G102" s="79" t="s">
        <v>922</v>
      </c>
      <c r="H102" s="266" t="s">
        <v>923</v>
      </c>
      <c r="I102" s="267"/>
      <c r="J102" s="266" t="s">
        <v>930</v>
      </c>
      <c r="K102" s="267"/>
      <c r="L102" s="146" t="s">
        <v>243</v>
      </c>
      <c r="M102" s="80"/>
      <c r="N102" s="80"/>
      <c r="O102" s="80"/>
      <c r="P102" s="80"/>
      <c r="Q102" s="80"/>
      <c r="R102" s="80"/>
    </row>
    <row r="103" spans="1:18" ht="15" customHeight="1">
      <c r="A103" s="84" t="s">
        <v>434</v>
      </c>
      <c r="B103" s="256" t="s">
        <v>435</v>
      </c>
      <c r="C103" s="257"/>
      <c r="D103" s="257"/>
      <c r="E103" s="257"/>
      <c r="F103" s="257"/>
      <c r="G103" s="84" t="s">
        <v>106</v>
      </c>
      <c r="H103" s="258">
        <v>3.5279999999999999E-3</v>
      </c>
      <c r="I103" s="259"/>
      <c r="J103" s="260">
        <v>105.56</v>
      </c>
      <c r="K103" s="261"/>
      <c r="L103" s="130">
        <f>(H103*J103)</f>
        <v>0.37</v>
      </c>
      <c r="M103" s="80"/>
      <c r="N103" s="80"/>
      <c r="O103" s="80"/>
      <c r="P103" s="80"/>
      <c r="Q103" s="80"/>
      <c r="R103" s="80"/>
    </row>
    <row r="104" spans="1:18" ht="15" customHeight="1">
      <c r="A104" s="84" t="s">
        <v>438</v>
      </c>
      <c r="B104" s="256" t="s">
        <v>439</v>
      </c>
      <c r="C104" s="257"/>
      <c r="D104" s="257"/>
      <c r="E104" s="257"/>
      <c r="F104" s="257"/>
      <c r="G104" s="84" t="s">
        <v>106</v>
      </c>
      <c r="H104" s="258">
        <v>2E-3</v>
      </c>
      <c r="I104" s="259"/>
      <c r="J104" s="260">
        <v>120.45</v>
      </c>
      <c r="K104" s="261"/>
      <c r="L104" s="138">
        <f t="shared" ref="L104:L126" si="3">(H104*J104)</f>
        <v>0.24</v>
      </c>
      <c r="M104" s="80"/>
      <c r="N104" s="80"/>
      <c r="O104" s="80"/>
      <c r="P104" s="80"/>
      <c r="Q104" s="80"/>
      <c r="R104" s="80"/>
    </row>
    <row r="105" spans="1:18" ht="15" customHeight="1">
      <c r="A105" s="84" t="s">
        <v>440</v>
      </c>
      <c r="B105" s="256" t="s">
        <v>441</v>
      </c>
      <c r="C105" s="257"/>
      <c r="D105" s="257"/>
      <c r="E105" s="257"/>
      <c r="F105" s="257"/>
      <c r="G105" s="84" t="s">
        <v>106</v>
      </c>
      <c r="H105" s="258">
        <v>2E-3</v>
      </c>
      <c r="I105" s="259"/>
      <c r="J105" s="260">
        <v>120.45</v>
      </c>
      <c r="K105" s="261"/>
      <c r="L105" s="138">
        <f t="shared" si="3"/>
        <v>0.24</v>
      </c>
      <c r="M105" s="80"/>
      <c r="N105" s="80"/>
      <c r="O105" s="80"/>
      <c r="P105" s="80"/>
      <c r="Q105" s="80"/>
      <c r="R105" s="80"/>
    </row>
    <row r="106" spans="1:18" ht="15" customHeight="1">
      <c r="A106" s="84" t="s">
        <v>471</v>
      </c>
      <c r="B106" s="256" t="s">
        <v>472</v>
      </c>
      <c r="C106" s="257"/>
      <c r="D106" s="257"/>
      <c r="E106" s="257"/>
      <c r="F106" s="257"/>
      <c r="G106" s="84" t="s">
        <v>155</v>
      </c>
      <c r="H106" s="258">
        <v>1.1424000000000001</v>
      </c>
      <c r="I106" s="259"/>
      <c r="J106" s="260">
        <v>19.34</v>
      </c>
      <c r="K106" s="261"/>
      <c r="L106" s="138">
        <f t="shared" si="3"/>
        <v>22.09</v>
      </c>
      <c r="M106" s="80"/>
      <c r="N106" s="80"/>
      <c r="O106" s="80"/>
      <c r="P106" s="80"/>
      <c r="Q106" s="80"/>
      <c r="R106" s="80"/>
    </row>
    <row r="107" spans="1:18" ht="15" customHeight="1">
      <c r="A107" s="84" t="s">
        <v>473</v>
      </c>
      <c r="B107" s="256" t="s">
        <v>474</v>
      </c>
      <c r="C107" s="257"/>
      <c r="D107" s="257"/>
      <c r="E107" s="257"/>
      <c r="F107" s="257"/>
      <c r="G107" s="84" t="s">
        <v>155</v>
      </c>
      <c r="H107" s="258">
        <v>1.0863</v>
      </c>
      <c r="I107" s="259"/>
      <c r="J107" s="260">
        <v>19.579999999999998</v>
      </c>
      <c r="K107" s="261"/>
      <c r="L107" s="138">
        <f t="shared" si="3"/>
        <v>21.27</v>
      </c>
      <c r="M107" s="80"/>
      <c r="N107" s="80"/>
      <c r="O107" s="80"/>
      <c r="P107" s="80"/>
      <c r="Q107" s="80"/>
      <c r="R107" s="80"/>
    </row>
    <row r="108" spans="1:18" ht="15" customHeight="1">
      <c r="A108" s="84" t="s">
        <v>475</v>
      </c>
      <c r="B108" s="256" t="s">
        <v>476</v>
      </c>
      <c r="C108" s="257"/>
      <c r="D108" s="257"/>
      <c r="E108" s="257"/>
      <c r="F108" s="257"/>
      <c r="G108" s="84" t="s">
        <v>155</v>
      </c>
      <c r="H108" s="258">
        <v>3.2742</v>
      </c>
      <c r="I108" s="259"/>
      <c r="J108" s="260">
        <v>4.84</v>
      </c>
      <c r="K108" s="261"/>
      <c r="L108" s="138">
        <f t="shared" si="3"/>
        <v>15.85</v>
      </c>
      <c r="M108" s="80"/>
      <c r="N108" s="80"/>
      <c r="O108" s="80"/>
      <c r="P108" s="80"/>
      <c r="Q108" s="80"/>
      <c r="R108" s="80"/>
    </row>
    <row r="109" spans="1:18" ht="15" customHeight="1">
      <c r="A109" s="84" t="s">
        <v>477</v>
      </c>
      <c r="B109" s="256" t="s">
        <v>478</v>
      </c>
      <c r="C109" s="257"/>
      <c r="D109" s="257"/>
      <c r="E109" s="257"/>
      <c r="F109" s="257"/>
      <c r="G109" s="84" t="s">
        <v>155</v>
      </c>
      <c r="H109" s="258">
        <v>3.2742</v>
      </c>
      <c r="I109" s="259"/>
      <c r="J109" s="260">
        <v>22.2</v>
      </c>
      <c r="K109" s="261"/>
      <c r="L109" s="138">
        <f t="shared" si="3"/>
        <v>72.69</v>
      </c>
      <c r="M109" s="80"/>
      <c r="N109" s="80"/>
      <c r="O109" s="80"/>
      <c r="P109" s="80"/>
      <c r="Q109" s="80"/>
      <c r="R109" s="80"/>
    </row>
    <row r="110" spans="1:18" ht="15" customHeight="1">
      <c r="A110" s="84" t="s">
        <v>479</v>
      </c>
      <c r="B110" s="256" t="s">
        <v>480</v>
      </c>
      <c r="C110" s="257"/>
      <c r="D110" s="257"/>
      <c r="E110" s="257"/>
      <c r="F110" s="257"/>
      <c r="G110" s="84" t="s">
        <v>155</v>
      </c>
      <c r="H110" s="258">
        <v>1.0863</v>
      </c>
      <c r="I110" s="259"/>
      <c r="J110" s="260">
        <v>83.87</v>
      </c>
      <c r="K110" s="261"/>
      <c r="L110" s="138">
        <f t="shared" si="3"/>
        <v>91.11</v>
      </c>
      <c r="M110" s="80"/>
      <c r="N110" s="80"/>
      <c r="O110" s="80"/>
      <c r="P110" s="80"/>
      <c r="Q110" s="80"/>
      <c r="R110" s="80"/>
    </row>
    <row r="111" spans="1:18" ht="15" customHeight="1">
      <c r="A111" s="84" t="s">
        <v>481</v>
      </c>
      <c r="B111" s="256" t="s">
        <v>482</v>
      </c>
      <c r="C111" s="257"/>
      <c r="D111" s="257"/>
      <c r="E111" s="257"/>
      <c r="F111" s="257"/>
      <c r="G111" s="84" t="s">
        <v>109</v>
      </c>
      <c r="H111" s="258">
        <v>0.06</v>
      </c>
      <c r="I111" s="259"/>
      <c r="J111" s="260">
        <v>57.74</v>
      </c>
      <c r="K111" s="261"/>
      <c r="L111" s="138">
        <f t="shared" si="3"/>
        <v>3.46</v>
      </c>
      <c r="M111" s="80"/>
      <c r="N111" s="80"/>
      <c r="O111" s="80"/>
      <c r="P111" s="80"/>
      <c r="Q111" s="80"/>
      <c r="R111" s="80"/>
    </row>
    <row r="112" spans="1:18" ht="15" customHeight="1">
      <c r="A112" s="84" t="s">
        <v>483</v>
      </c>
      <c r="B112" s="256" t="s">
        <v>484</v>
      </c>
      <c r="C112" s="257"/>
      <c r="D112" s="257"/>
      <c r="E112" s="257"/>
      <c r="F112" s="257"/>
      <c r="G112" s="84" t="s">
        <v>121</v>
      </c>
      <c r="H112" s="258">
        <v>0.1</v>
      </c>
      <c r="I112" s="259"/>
      <c r="J112" s="260">
        <v>288.87</v>
      </c>
      <c r="K112" s="261"/>
      <c r="L112" s="138">
        <f t="shared" si="3"/>
        <v>28.89</v>
      </c>
      <c r="M112" s="80"/>
      <c r="N112" s="80"/>
      <c r="O112" s="80"/>
      <c r="P112" s="80"/>
      <c r="Q112" s="80"/>
      <c r="R112" s="80"/>
    </row>
    <row r="113" spans="1:18" ht="15" customHeight="1">
      <c r="A113" s="84" t="s">
        <v>446</v>
      </c>
      <c r="B113" s="256" t="s">
        <v>447</v>
      </c>
      <c r="C113" s="257"/>
      <c r="D113" s="257"/>
      <c r="E113" s="257"/>
      <c r="F113" s="257"/>
      <c r="G113" s="84" t="s">
        <v>388</v>
      </c>
      <c r="H113" s="258">
        <v>1.8374999999999999</v>
      </c>
      <c r="I113" s="259"/>
      <c r="J113" s="260">
        <v>0.46</v>
      </c>
      <c r="K113" s="261"/>
      <c r="L113" s="138">
        <f t="shared" si="3"/>
        <v>0.85</v>
      </c>
      <c r="M113" s="80"/>
      <c r="N113" s="80"/>
      <c r="O113" s="80"/>
      <c r="P113" s="80"/>
      <c r="Q113" s="80"/>
      <c r="R113" s="80"/>
    </row>
    <row r="114" spans="1:18" ht="15" customHeight="1">
      <c r="A114" s="84" t="s">
        <v>485</v>
      </c>
      <c r="B114" s="256" t="s">
        <v>486</v>
      </c>
      <c r="C114" s="257"/>
      <c r="D114" s="257"/>
      <c r="E114" s="257"/>
      <c r="F114" s="257"/>
      <c r="G114" s="84" t="s">
        <v>121</v>
      </c>
      <c r="H114" s="258">
        <v>0.05</v>
      </c>
      <c r="I114" s="259"/>
      <c r="J114" s="260">
        <v>36.53</v>
      </c>
      <c r="K114" s="261"/>
      <c r="L114" s="138">
        <f t="shared" si="3"/>
        <v>1.83</v>
      </c>
      <c r="M114" s="80"/>
      <c r="N114" s="80"/>
      <c r="O114" s="80"/>
      <c r="P114" s="80"/>
      <c r="Q114" s="80"/>
      <c r="R114" s="80"/>
    </row>
    <row r="115" spans="1:18" ht="15" customHeight="1">
      <c r="A115" s="84" t="s">
        <v>487</v>
      </c>
      <c r="B115" s="256" t="s">
        <v>488</v>
      </c>
      <c r="C115" s="257"/>
      <c r="D115" s="257"/>
      <c r="E115" s="257"/>
      <c r="F115" s="257"/>
      <c r="G115" s="84" t="s">
        <v>121</v>
      </c>
      <c r="H115" s="258">
        <v>0.45</v>
      </c>
      <c r="I115" s="259"/>
      <c r="J115" s="260">
        <v>36.53</v>
      </c>
      <c r="K115" s="261"/>
      <c r="L115" s="138">
        <f t="shared" si="3"/>
        <v>16.440000000000001</v>
      </c>
      <c r="M115" s="80"/>
      <c r="N115" s="80"/>
      <c r="O115" s="80"/>
      <c r="P115" s="80"/>
      <c r="Q115" s="80"/>
      <c r="R115" s="80"/>
    </row>
    <row r="116" spans="1:18" ht="15" customHeight="1">
      <c r="A116" s="84" t="s">
        <v>489</v>
      </c>
      <c r="B116" s="256" t="s">
        <v>490</v>
      </c>
      <c r="C116" s="257"/>
      <c r="D116" s="257"/>
      <c r="E116" s="257"/>
      <c r="F116" s="257"/>
      <c r="G116" s="84" t="s">
        <v>121</v>
      </c>
      <c r="H116" s="258">
        <v>0.15</v>
      </c>
      <c r="I116" s="259"/>
      <c r="J116" s="260">
        <v>172.14</v>
      </c>
      <c r="K116" s="261"/>
      <c r="L116" s="138">
        <f t="shared" si="3"/>
        <v>25.82</v>
      </c>
      <c r="M116" s="80"/>
      <c r="N116" s="80"/>
      <c r="O116" s="80"/>
      <c r="P116" s="80"/>
      <c r="Q116" s="80"/>
      <c r="R116" s="80"/>
    </row>
    <row r="117" spans="1:18" ht="15" customHeight="1">
      <c r="A117" s="84" t="s">
        <v>491</v>
      </c>
      <c r="B117" s="256" t="s">
        <v>492</v>
      </c>
      <c r="C117" s="257"/>
      <c r="D117" s="257"/>
      <c r="E117" s="257"/>
      <c r="F117" s="257"/>
      <c r="G117" s="84" t="s">
        <v>121</v>
      </c>
      <c r="H117" s="258">
        <v>0.2</v>
      </c>
      <c r="I117" s="259"/>
      <c r="J117" s="260">
        <v>172.14</v>
      </c>
      <c r="K117" s="261"/>
      <c r="L117" s="138">
        <f t="shared" si="3"/>
        <v>34.43</v>
      </c>
      <c r="M117" s="80"/>
      <c r="N117" s="80"/>
      <c r="O117" s="80"/>
      <c r="P117" s="80"/>
      <c r="Q117" s="80"/>
      <c r="R117" s="80"/>
    </row>
    <row r="118" spans="1:18" ht="15" customHeight="1">
      <c r="A118" s="84" t="s">
        <v>493</v>
      </c>
      <c r="B118" s="256" t="s">
        <v>494</v>
      </c>
      <c r="C118" s="257"/>
      <c r="D118" s="257"/>
      <c r="E118" s="257"/>
      <c r="F118" s="257"/>
      <c r="G118" s="84" t="s">
        <v>121</v>
      </c>
      <c r="H118" s="258">
        <v>0.15</v>
      </c>
      <c r="I118" s="259"/>
      <c r="J118" s="260">
        <v>176.65</v>
      </c>
      <c r="K118" s="261"/>
      <c r="L118" s="138">
        <f t="shared" si="3"/>
        <v>26.5</v>
      </c>
      <c r="M118" s="80"/>
      <c r="N118" s="80"/>
      <c r="O118" s="80"/>
      <c r="P118" s="80"/>
      <c r="Q118" s="80"/>
      <c r="R118" s="80"/>
    </row>
    <row r="119" spans="1:18" ht="15" customHeight="1">
      <c r="A119" s="84" t="s">
        <v>495</v>
      </c>
      <c r="B119" s="256" t="s">
        <v>496</v>
      </c>
      <c r="C119" s="257"/>
      <c r="D119" s="257"/>
      <c r="E119" s="257"/>
      <c r="F119" s="257"/>
      <c r="G119" s="84" t="s">
        <v>121</v>
      </c>
      <c r="H119" s="258">
        <v>0.2</v>
      </c>
      <c r="I119" s="259"/>
      <c r="J119" s="260">
        <v>6.45</v>
      </c>
      <c r="K119" s="261"/>
      <c r="L119" s="138">
        <f t="shared" si="3"/>
        <v>1.29</v>
      </c>
      <c r="M119" s="80"/>
      <c r="N119" s="80"/>
      <c r="O119" s="80"/>
      <c r="P119" s="80"/>
      <c r="Q119" s="80"/>
      <c r="R119" s="80"/>
    </row>
    <row r="120" spans="1:18" ht="15" customHeight="1">
      <c r="A120" s="84" t="s">
        <v>497</v>
      </c>
      <c r="B120" s="256" t="s">
        <v>942</v>
      </c>
      <c r="C120" s="257"/>
      <c r="D120" s="257"/>
      <c r="E120" s="257"/>
      <c r="F120" s="257"/>
      <c r="G120" s="84" t="s">
        <v>121</v>
      </c>
      <c r="H120" s="258">
        <v>0.05</v>
      </c>
      <c r="I120" s="259"/>
      <c r="J120" s="260">
        <v>156.30000000000001</v>
      </c>
      <c r="K120" s="261"/>
      <c r="L120" s="138">
        <f t="shared" si="3"/>
        <v>7.82</v>
      </c>
      <c r="M120" s="80"/>
      <c r="N120" s="80"/>
      <c r="O120" s="80"/>
      <c r="P120" s="80"/>
      <c r="Q120" s="80"/>
      <c r="R120" s="80"/>
    </row>
    <row r="121" spans="1:18" ht="15" customHeight="1">
      <c r="A121" s="84" t="s">
        <v>498</v>
      </c>
      <c r="B121" s="256" t="s">
        <v>499</v>
      </c>
      <c r="C121" s="257"/>
      <c r="D121" s="257"/>
      <c r="E121" s="257"/>
      <c r="F121" s="257"/>
      <c r="G121" s="84" t="s">
        <v>121</v>
      </c>
      <c r="H121" s="258">
        <v>0.2</v>
      </c>
      <c r="I121" s="259"/>
      <c r="J121" s="260">
        <v>18.25</v>
      </c>
      <c r="K121" s="261"/>
      <c r="L121" s="138">
        <f t="shared" si="3"/>
        <v>3.65</v>
      </c>
      <c r="M121" s="80"/>
      <c r="N121" s="80"/>
      <c r="O121" s="80"/>
      <c r="P121" s="80"/>
      <c r="Q121" s="80"/>
      <c r="R121" s="80"/>
    </row>
    <row r="122" spans="1:18" ht="15" customHeight="1">
      <c r="A122" s="84" t="s">
        <v>500</v>
      </c>
      <c r="B122" s="256" t="s">
        <v>501</v>
      </c>
      <c r="C122" s="257"/>
      <c r="D122" s="257"/>
      <c r="E122" s="257"/>
      <c r="F122" s="257"/>
      <c r="G122" s="84" t="s">
        <v>121</v>
      </c>
      <c r="H122" s="258">
        <v>0.1</v>
      </c>
      <c r="I122" s="259"/>
      <c r="J122" s="260">
        <v>39.880000000000003</v>
      </c>
      <c r="K122" s="261"/>
      <c r="L122" s="138">
        <f t="shared" si="3"/>
        <v>3.99</v>
      </c>
      <c r="M122" s="80"/>
      <c r="N122" s="80"/>
      <c r="O122" s="80"/>
      <c r="P122" s="80"/>
      <c r="Q122" s="80"/>
      <c r="R122" s="80"/>
    </row>
    <row r="123" spans="1:18" ht="15" customHeight="1">
      <c r="A123" s="84" t="s">
        <v>502</v>
      </c>
      <c r="B123" s="256" t="s">
        <v>503</v>
      </c>
      <c r="C123" s="257"/>
      <c r="D123" s="257"/>
      <c r="E123" s="257"/>
      <c r="F123" s="257"/>
      <c r="G123" s="84" t="s">
        <v>121</v>
      </c>
      <c r="H123" s="258">
        <v>0.2</v>
      </c>
      <c r="I123" s="259"/>
      <c r="J123" s="260">
        <v>39.880000000000003</v>
      </c>
      <c r="K123" s="261"/>
      <c r="L123" s="138">
        <f t="shared" si="3"/>
        <v>7.98</v>
      </c>
      <c r="M123" s="80"/>
      <c r="N123" s="80"/>
      <c r="O123" s="80"/>
      <c r="P123" s="80"/>
      <c r="Q123" s="80"/>
      <c r="R123" s="80"/>
    </row>
    <row r="124" spans="1:18" ht="15" customHeight="1">
      <c r="A124" s="84" t="s">
        <v>504</v>
      </c>
      <c r="B124" s="256" t="s">
        <v>505</v>
      </c>
      <c r="C124" s="257"/>
      <c r="D124" s="257"/>
      <c r="E124" s="257"/>
      <c r="F124" s="257"/>
      <c r="G124" s="84" t="s">
        <v>121</v>
      </c>
      <c r="H124" s="258">
        <v>0.1</v>
      </c>
      <c r="I124" s="259"/>
      <c r="J124" s="260">
        <v>35.99</v>
      </c>
      <c r="K124" s="261"/>
      <c r="L124" s="138">
        <f t="shared" si="3"/>
        <v>3.6</v>
      </c>
      <c r="M124" s="80"/>
      <c r="N124" s="80"/>
      <c r="O124" s="80"/>
      <c r="P124" s="80"/>
      <c r="Q124" s="80"/>
      <c r="R124" s="80"/>
    </row>
    <row r="125" spans="1:18" ht="15" customHeight="1">
      <c r="A125" s="84" t="s">
        <v>506</v>
      </c>
      <c r="B125" s="256" t="s">
        <v>507</v>
      </c>
      <c r="C125" s="257"/>
      <c r="D125" s="257"/>
      <c r="E125" s="257"/>
      <c r="F125" s="257"/>
      <c r="G125" s="84" t="s">
        <v>121</v>
      </c>
      <c r="H125" s="258">
        <v>0.05</v>
      </c>
      <c r="I125" s="259"/>
      <c r="J125" s="260">
        <v>2181.7399999999998</v>
      </c>
      <c r="K125" s="261"/>
      <c r="L125" s="138">
        <f t="shared" si="3"/>
        <v>109.09</v>
      </c>
      <c r="M125" s="80"/>
      <c r="N125" s="80"/>
      <c r="O125" s="80"/>
      <c r="P125" s="80"/>
      <c r="Q125" s="80"/>
      <c r="R125" s="80"/>
    </row>
    <row r="126" spans="1:18" ht="15" customHeight="1">
      <c r="A126" s="84" t="s">
        <v>508</v>
      </c>
      <c r="B126" s="256" t="s">
        <v>509</v>
      </c>
      <c r="C126" s="257"/>
      <c r="D126" s="257"/>
      <c r="E126" s="257"/>
      <c r="F126" s="257"/>
      <c r="G126" s="84" t="s">
        <v>121</v>
      </c>
      <c r="H126" s="258">
        <v>0.05</v>
      </c>
      <c r="I126" s="259"/>
      <c r="J126" s="260">
        <v>793.2</v>
      </c>
      <c r="K126" s="261"/>
      <c r="L126" s="138">
        <f t="shared" si="3"/>
        <v>39.659999999999997</v>
      </c>
      <c r="M126" s="80"/>
      <c r="N126" s="80"/>
      <c r="O126" s="80"/>
      <c r="P126" s="80"/>
      <c r="Q126" s="80"/>
      <c r="R126" s="80"/>
    </row>
    <row r="127" spans="1:18" ht="15" customHeight="1">
      <c r="A127" s="86"/>
      <c r="B127" s="86"/>
      <c r="C127" s="86"/>
      <c r="D127" s="86"/>
      <c r="E127" s="86"/>
      <c r="F127" s="86"/>
      <c r="G127" s="86"/>
      <c r="H127" s="199" t="s">
        <v>933</v>
      </c>
      <c r="I127" s="200"/>
      <c r="J127" s="200"/>
      <c r="K127" s="200"/>
      <c r="L127" s="82">
        <f>SUM(L103:L126)</f>
        <v>539.16</v>
      </c>
      <c r="M127" s="80"/>
      <c r="N127" s="80"/>
      <c r="O127" s="80"/>
      <c r="P127" s="80"/>
      <c r="Q127" s="80"/>
      <c r="R127" s="80"/>
    </row>
    <row r="128" spans="1:18" ht="15" customHeight="1">
      <c r="A128" s="86"/>
      <c r="B128" s="86"/>
      <c r="C128" s="86"/>
      <c r="D128" s="86"/>
      <c r="E128" s="86"/>
      <c r="F128" s="86"/>
      <c r="G128" s="86"/>
      <c r="H128" s="252" t="s">
        <v>412</v>
      </c>
      <c r="I128" s="253"/>
      <c r="J128" s="253"/>
      <c r="K128" s="253"/>
      <c r="L128" s="130">
        <f>(L127+L98+L93)</f>
        <v>630.38</v>
      </c>
      <c r="M128" s="80"/>
      <c r="N128" s="80"/>
      <c r="O128" s="80"/>
      <c r="P128" s="80"/>
      <c r="Q128" s="80"/>
      <c r="R128" s="80"/>
    </row>
    <row r="129" spans="1:18" ht="15" customHeight="1">
      <c r="A129" s="86"/>
      <c r="B129" s="86"/>
      <c r="C129" s="86"/>
      <c r="D129" s="86"/>
      <c r="E129" s="86"/>
      <c r="F129" s="86"/>
      <c r="G129" s="86"/>
      <c r="H129" s="252" t="s">
        <v>413</v>
      </c>
      <c r="I129" s="253"/>
      <c r="J129" s="253"/>
      <c r="K129" s="253"/>
      <c r="L129" s="82">
        <f>(L128)</f>
        <v>630.38</v>
      </c>
      <c r="M129" s="80"/>
      <c r="N129" s="80"/>
      <c r="O129" s="80"/>
      <c r="P129" s="80"/>
      <c r="Q129" s="80"/>
      <c r="R129" s="80"/>
    </row>
    <row r="130" spans="1:18" ht="15" customHeight="1">
      <c r="A130" s="86"/>
      <c r="B130" s="86"/>
      <c r="C130" s="86"/>
      <c r="D130" s="86"/>
      <c r="E130" s="86"/>
      <c r="F130" s="86"/>
      <c r="G130" s="86"/>
      <c r="H130" s="252" t="s">
        <v>414</v>
      </c>
      <c r="I130" s="253"/>
      <c r="J130" s="253"/>
      <c r="K130" s="253"/>
      <c r="L130" s="82">
        <f>(L129*0.2168)</f>
        <v>136.66999999999999</v>
      </c>
      <c r="M130" s="80"/>
      <c r="N130" s="80"/>
      <c r="O130" s="80"/>
      <c r="P130" s="80"/>
      <c r="Q130" s="80"/>
      <c r="R130" s="80"/>
    </row>
    <row r="131" spans="1:18" ht="15" customHeight="1">
      <c r="A131" s="86"/>
      <c r="B131" s="86"/>
      <c r="C131" s="86"/>
      <c r="D131" s="86"/>
      <c r="E131" s="86"/>
      <c r="F131" s="86"/>
      <c r="G131" s="86"/>
      <c r="H131" s="252" t="s">
        <v>415</v>
      </c>
      <c r="I131" s="253"/>
      <c r="J131" s="253"/>
      <c r="K131" s="253"/>
      <c r="L131" s="82">
        <f>(L129+L130)</f>
        <v>767.05</v>
      </c>
      <c r="M131" s="80"/>
      <c r="N131" s="80"/>
      <c r="O131" s="80"/>
      <c r="P131" s="80"/>
      <c r="Q131" s="80"/>
      <c r="R131" s="80"/>
    </row>
    <row r="132" spans="1:18" ht="9.75" customHeight="1">
      <c r="A132" s="86"/>
      <c r="B132" s="86"/>
      <c r="C132" s="86"/>
      <c r="D132" s="86"/>
      <c r="E132" s="262" t="s">
        <v>27</v>
      </c>
      <c r="F132" s="263"/>
      <c r="G132" s="263"/>
      <c r="H132" s="86"/>
      <c r="I132" s="86"/>
      <c r="J132" s="86"/>
      <c r="K132" s="86"/>
      <c r="L132" s="135"/>
      <c r="M132" s="80"/>
      <c r="N132" s="80"/>
      <c r="O132" s="80"/>
      <c r="P132" s="80"/>
      <c r="Q132" s="80"/>
      <c r="R132" s="80"/>
    </row>
    <row r="133" spans="1:18" ht="19.5" customHeight="1">
      <c r="A133" s="264" t="s">
        <v>510</v>
      </c>
      <c r="B133" s="265"/>
      <c r="C133" s="265"/>
      <c r="D133" s="265"/>
      <c r="E133" s="265"/>
      <c r="F133" s="265"/>
      <c r="G133" s="265"/>
      <c r="H133" s="265"/>
      <c r="I133" s="265"/>
      <c r="J133" s="265"/>
      <c r="K133" s="265"/>
      <c r="L133" s="265"/>
      <c r="M133" s="80"/>
      <c r="N133" s="80"/>
      <c r="O133" s="80"/>
      <c r="P133" s="80"/>
      <c r="Q133" s="80"/>
      <c r="R133" s="80"/>
    </row>
    <row r="134" spans="1:18" ht="15" customHeight="1">
      <c r="A134" s="254" t="s">
        <v>921</v>
      </c>
      <c r="B134" s="255"/>
      <c r="C134" s="255"/>
      <c r="D134" s="255"/>
      <c r="E134" s="255"/>
      <c r="F134" s="255"/>
      <c r="G134" s="79" t="s">
        <v>922</v>
      </c>
      <c r="H134" s="266" t="s">
        <v>923</v>
      </c>
      <c r="I134" s="267"/>
      <c r="J134" s="266" t="s">
        <v>924</v>
      </c>
      <c r="K134" s="267"/>
      <c r="L134" s="146" t="s">
        <v>925</v>
      </c>
      <c r="M134" s="80"/>
      <c r="N134" s="80"/>
      <c r="O134" s="80"/>
      <c r="P134" s="80"/>
      <c r="Q134" s="80"/>
      <c r="R134" s="80"/>
    </row>
    <row r="135" spans="1:18" ht="15" customHeight="1">
      <c r="A135" s="84" t="s">
        <v>426</v>
      </c>
      <c r="B135" s="268" t="s">
        <v>938</v>
      </c>
      <c r="C135" s="269"/>
      <c r="D135" s="269"/>
      <c r="E135" s="269"/>
      <c r="F135" s="269"/>
      <c r="G135" s="84" t="s">
        <v>374</v>
      </c>
      <c r="H135" s="258">
        <v>2.6709999999999998</v>
      </c>
      <c r="I135" s="259"/>
      <c r="J135" s="260">
        <v>17.91</v>
      </c>
      <c r="K135" s="261"/>
      <c r="L135" s="138">
        <f>(H135*J135)</f>
        <v>47.84</v>
      </c>
      <c r="M135" s="80"/>
      <c r="N135" s="80"/>
      <c r="O135" s="80"/>
      <c r="P135" s="80"/>
      <c r="Q135" s="80"/>
      <c r="R135" s="80"/>
    </row>
    <row r="136" spans="1:18" ht="15" customHeight="1">
      <c r="A136" s="84" t="s">
        <v>375</v>
      </c>
      <c r="B136" s="268" t="s">
        <v>927</v>
      </c>
      <c r="C136" s="269"/>
      <c r="D136" s="269"/>
      <c r="E136" s="269"/>
      <c r="F136" s="269"/>
      <c r="G136" s="84" t="s">
        <v>374</v>
      </c>
      <c r="H136" s="258">
        <v>8.3324999999999996</v>
      </c>
      <c r="I136" s="259"/>
      <c r="J136" s="260">
        <v>10.57</v>
      </c>
      <c r="K136" s="261"/>
      <c r="L136" s="138">
        <f>(H136*J136)</f>
        <v>88.07</v>
      </c>
      <c r="M136" s="80"/>
      <c r="N136" s="80"/>
      <c r="O136" s="80"/>
      <c r="P136" s="80"/>
      <c r="Q136" s="80"/>
      <c r="R136" s="80"/>
    </row>
    <row r="137" spans="1:18" ht="15" customHeight="1">
      <c r="A137" s="86"/>
      <c r="B137" s="86"/>
      <c r="C137" s="86"/>
      <c r="D137" s="86"/>
      <c r="E137" s="86"/>
      <c r="F137" s="86"/>
      <c r="G137" s="86"/>
      <c r="H137" s="199" t="s">
        <v>928</v>
      </c>
      <c r="I137" s="200"/>
      <c r="J137" s="200"/>
      <c r="K137" s="200"/>
      <c r="L137" s="82">
        <f>SUM(L135:L136)</f>
        <v>135.91</v>
      </c>
      <c r="M137" s="80"/>
      <c r="N137" s="80"/>
      <c r="O137" s="80"/>
      <c r="P137" s="80"/>
      <c r="Q137" s="80"/>
      <c r="R137" s="80"/>
    </row>
    <row r="138" spans="1:18" ht="15" customHeight="1">
      <c r="A138" s="86"/>
      <c r="B138" s="86"/>
      <c r="C138" s="86"/>
      <c r="D138" s="86"/>
      <c r="E138" s="86"/>
      <c r="F138" s="86"/>
      <c r="G138" s="86"/>
      <c r="H138" s="252" t="s">
        <v>376</v>
      </c>
      <c r="I138" s="253"/>
      <c r="J138" s="253"/>
      <c r="K138" s="253"/>
      <c r="L138" s="130">
        <f>(L137)</f>
        <v>135.91</v>
      </c>
      <c r="M138" s="80"/>
      <c r="N138" s="80"/>
      <c r="O138" s="80"/>
      <c r="P138" s="80"/>
      <c r="Q138" s="80"/>
      <c r="R138" s="80"/>
    </row>
    <row r="139" spans="1:18" ht="15" customHeight="1">
      <c r="A139" s="86"/>
      <c r="B139" s="86"/>
      <c r="C139" s="86"/>
      <c r="D139" s="86"/>
      <c r="E139" s="86"/>
      <c r="F139" s="86"/>
      <c r="G139" s="86"/>
      <c r="H139" s="252" t="s">
        <v>377</v>
      </c>
      <c r="I139" s="253"/>
      <c r="J139" s="253"/>
      <c r="K139" s="253"/>
      <c r="L139" s="130">
        <v>1</v>
      </c>
      <c r="M139" s="80"/>
      <c r="N139" s="80"/>
      <c r="O139" s="80"/>
      <c r="P139" s="80"/>
      <c r="Q139" s="80"/>
      <c r="R139" s="80"/>
    </row>
    <row r="140" spans="1:18" ht="15" customHeight="1">
      <c r="A140" s="86"/>
      <c r="B140" s="86"/>
      <c r="C140" s="86"/>
      <c r="D140" s="86"/>
      <c r="E140" s="86"/>
      <c r="F140" s="86"/>
      <c r="G140" s="86"/>
      <c r="H140" s="252" t="s">
        <v>378</v>
      </c>
      <c r="I140" s="253"/>
      <c r="J140" s="253"/>
      <c r="K140" s="253"/>
      <c r="L140" s="130">
        <f>(L138*L139)</f>
        <v>135.91</v>
      </c>
      <c r="M140" s="80"/>
      <c r="N140" s="80"/>
      <c r="O140" s="80"/>
      <c r="P140" s="80"/>
      <c r="Q140" s="80"/>
      <c r="R140" s="80"/>
    </row>
    <row r="141" spans="1:18" ht="15" customHeight="1">
      <c r="A141" s="254" t="s">
        <v>929</v>
      </c>
      <c r="B141" s="255"/>
      <c r="C141" s="255"/>
      <c r="D141" s="255"/>
      <c r="E141" s="255"/>
      <c r="F141" s="255"/>
      <c r="G141" s="79" t="s">
        <v>922</v>
      </c>
      <c r="H141" s="266" t="s">
        <v>923</v>
      </c>
      <c r="I141" s="267"/>
      <c r="J141" s="266" t="s">
        <v>930</v>
      </c>
      <c r="K141" s="267"/>
      <c r="L141" s="146" t="s">
        <v>243</v>
      </c>
      <c r="M141" s="80"/>
      <c r="N141" s="80"/>
      <c r="O141" s="80"/>
      <c r="P141" s="80"/>
      <c r="Q141" s="80"/>
      <c r="R141" s="80"/>
    </row>
    <row r="142" spans="1:18" ht="15" customHeight="1">
      <c r="A142" s="84" t="s">
        <v>511</v>
      </c>
      <c r="B142" s="256" t="s">
        <v>512</v>
      </c>
      <c r="C142" s="257"/>
      <c r="D142" s="257"/>
      <c r="E142" s="257"/>
      <c r="F142" s="257"/>
      <c r="G142" s="84" t="s">
        <v>155</v>
      </c>
      <c r="H142" s="258">
        <v>29.6</v>
      </c>
      <c r="I142" s="259"/>
      <c r="J142" s="260">
        <v>74</v>
      </c>
      <c r="K142" s="261"/>
      <c r="L142" s="130">
        <f>(H142*J142)</f>
        <v>2190.4</v>
      </c>
      <c r="M142" s="80"/>
      <c r="N142" s="80"/>
      <c r="O142" s="80"/>
      <c r="P142" s="80"/>
      <c r="Q142" s="80"/>
      <c r="R142" s="80"/>
    </row>
    <row r="143" spans="1:18" ht="15" customHeight="1">
      <c r="A143" s="84" t="s">
        <v>513</v>
      </c>
      <c r="B143" s="256" t="s">
        <v>514</v>
      </c>
      <c r="C143" s="257"/>
      <c r="D143" s="257"/>
      <c r="E143" s="257"/>
      <c r="F143" s="257"/>
      <c r="G143" s="84" t="s">
        <v>155</v>
      </c>
      <c r="H143" s="258">
        <v>11.2</v>
      </c>
      <c r="I143" s="259"/>
      <c r="J143" s="260">
        <v>31.61</v>
      </c>
      <c r="K143" s="261"/>
      <c r="L143" s="138">
        <f t="shared" ref="L143:L145" si="4">(H143*J143)</f>
        <v>354.03</v>
      </c>
      <c r="M143" s="80"/>
      <c r="N143" s="80"/>
      <c r="O143" s="80"/>
      <c r="P143" s="80"/>
      <c r="Q143" s="80"/>
      <c r="R143" s="80"/>
    </row>
    <row r="144" spans="1:18" ht="15" customHeight="1">
      <c r="A144" s="84" t="s">
        <v>515</v>
      </c>
      <c r="B144" s="256" t="s">
        <v>516</v>
      </c>
      <c r="C144" s="257"/>
      <c r="D144" s="257"/>
      <c r="E144" s="257"/>
      <c r="F144" s="257"/>
      <c r="G144" s="84" t="s">
        <v>388</v>
      </c>
      <c r="H144" s="258">
        <v>0.504</v>
      </c>
      <c r="I144" s="259"/>
      <c r="J144" s="260">
        <v>20.53</v>
      </c>
      <c r="K144" s="261"/>
      <c r="L144" s="138">
        <f t="shared" si="4"/>
        <v>10.35</v>
      </c>
      <c r="M144" s="80"/>
      <c r="N144" s="80"/>
      <c r="O144" s="80"/>
      <c r="P144" s="80"/>
      <c r="Q144" s="80"/>
      <c r="R144" s="80"/>
    </row>
    <row r="145" spans="1:18" ht="15" customHeight="1">
      <c r="A145" s="84" t="s">
        <v>517</v>
      </c>
      <c r="B145" s="256" t="s">
        <v>518</v>
      </c>
      <c r="C145" s="257"/>
      <c r="D145" s="257"/>
      <c r="E145" s="257"/>
      <c r="F145" s="257"/>
      <c r="G145" s="84" t="s">
        <v>121</v>
      </c>
      <c r="H145" s="258">
        <v>1</v>
      </c>
      <c r="I145" s="259"/>
      <c r="J145" s="260">
        <v>449.8</v>
      </c>
      <c r="K145" s="261"/>
      <c r="L145" s="138">
        <f t="shared" si="4"/>
        <v>449.8</v>
      </c>
      <c r="M145" s="80"/>
      <c r="N145" s="80"/>
      <c r="O145" s="80"/>
      <c r="P145" s="80"/>
      <c r="Q145" s="80"/>
      <c r="R145" s="80"/>
    </row>
    <row r="146" spans="1:18" ht="15" customHeight="1">
      <c r="A146" s="86"/>
      <c r="B146" s="86"/>
      <c r="C146" s="86"/>
      <c r="D146" s="86"/>
      <c r="E146" s="86"/>
      <c r="F146" s="86"/>
      <c r="G146" s="86"/>
      <c r="H146" s="199" t="s">
        <v>933</v>
      </c>
      <c r="I146" s="200"/>
      <c r="J146" s="200"/>
      <c r="K146" s="200"/>
      <c r="L146" s="82">
        <f>SUM(L142:L145)</f>
        <v>3004.58</v>
      </c>
      <c r="M146" s="80"/>
      <c r="N146" s="80"/>
      <c r="O146" s="80"/>
      <c r="P146" s="80"/>
      <c r="Q146" s="80"/>
      <c r="R146" s="80"/>
    </row>
    <row r="147" spans="1:18" ht="15" customHeight="1">
      <c r="A147" s="86"/>
      <c r="B147" s="86"/>
      <c r="C147" s="86"/>
      <c r="D147" s="86"/>
      <c r="E147" s="86"/>
      <c r="F147" s="86"/>
      <c r="G147" s="86"/>
      <c r="H147" s="252" t="s">
        <v>412</v>
      </c>
      <c r="I147" s="253"/>
      <c r="J147" s="253"/>
      <c r="K147" s="253"/>
      <c r="L147" s="130">
        <f>SUM(L146+L137)</f>
        <v>3140.49</v>
      </c>
      <c r="M147" s="80"/>
      <c r="N147" s="80"/>
      <c r="O147" s="80"/>
      <c r="P147" s="80"/>
      <c r="Q147" s="80"/>
      <c r="R147" s="80"/>
    </row>
    <row r="148" spans="1:18" ht="15" customHeight="1">
      <c r="A148" s="86"/>
      <c r="B148" s="86"/>
      <c r="C148" s="86"/>
      <c r="D148" s="86"/>
      <c r="E148" s="86"/>
      <c r="F148" s="86"/>
      <c r="G148" s="86"/>
      <c r="H148" s="252" t="s">
        <v>413</v>
      </c>
      <c r="I148" s="253"/>
      <c r="J148" s="253"/>
      <c r="K148" s="253"/>
      <c r="L148" s="82">
        <f>(L147)</f>
        <v>3140.49</v>
      </c>
      <c r="M148" s="80"/>
      <c r="N148" s="80"/>
      <c r="O148" s="80"/>
      <c r="P148" s="80"/>
      <c r="Q148" s="80"/>
      <c r="R148" s="80"/>
    </row>
    <row r="149" spans="1:18" ht="15" customHeight="1">
      <c r="A149" s="86"/>
      <c r="B149" s="86"/>
      <c r="C149" s="86"/>
      <c r="D149" s="86"/>
      <c r="E149" s="86"/>
      <c r="F149" s="86"/>
      <c r="G149" s="86"/>
      <c r="H149" s="252" t="s">
        <v>414</v>
      </c>
      <c r="I149" s="253"/>
      <c r="J149" s="253"/>
      <c r="K149" s="253"/>
      <c r="L149" s="82">
        <f>(L148*0.2168)</f>
        <v>680.86</v>
      </c>
      <c r="M149" s="80"/>
      <c r="N149" s="80"/>
      <c r="O149" s="80"/>
      <c r="P149" s="80"/>
      <c r="Q149" s="80"/>
      <c r="R149" s="80"/>
    </row>
    <row r="150" spans="1:18" ht="15" customHeight="1">
      <c r="A150" s="86"/>
      <c r="B150" s="86"/>
      <c r="C150" s="86"/>
      <c r="D150" s="86"/>
      <c r="E150" s="86"/>
      <c r="F150" s="86"/>
      <c r="G150" s="86"/>
      <c r="H150" s="252" t="s">
        <v>415</v>
      </c>
      <c r="I150" s="253"/>
      <c r="J150" s="253"/>
      <c r="K150" s="253"/>
      <c r="L150" s="82">
        <f>(L148+L149)</f>
        <v>3821.35</v>
      </c>
      <c r="M150" s="80"/>
      <c r="N150" s="80"/>
      <c r="O150" s="80"/>
      <c r="P150" s="80"/>
      <c r="Q150" s="80"/>
      <c r="R150" s="80"/>
    </row>
    <row r="151" spans="1:18" ht="9.75" customHeight="1">
      <c r="A151" s="86"/>
      <c r="B151" s="86"/>
      <c r="C151" s="86"/>
      <c r="D151" s="86"/>
      <c r="E151" s="262" t="s">
        <v>27</v>
      </c>
      <c r="F151" s="263"/>
      <c r="G151" s="263"/>
      <c r="H151" s="86"/>
      <c r="I151" s="86"/>
      <c r="J151" s="86"/>
      <c r="K151" s="86"/>
      <c r="L151" s="135"/>
      <c r="M151" s="80"/>
      <c r="N151" s="80"/>
      <c r="O151" s="80"/>
      <c r="P151" s="80"/>
      <c r="Q151" s="80"/>
      <c r="R151" s="80"/>
    </row>
    <row r="152" spans="1:18" ht="19.5" customHeight="1">
      <c r="A152" s="264" t="s">
        <v>519</v>
      </c>
      <c r="B152" s="265"/>
      <c r="C152" s="265"/>
      <c r="D152" s="265"/>
      <c r="E152" s="265"/>
      <c r="F152" s="265"/>
      <c r="G152" s="265"/>
      <c r="H152" s="265"/>
      <c r="I152" s="265"/>
      <c r="J152" s="265"/>
      <c r="K152" s="265"/>
      <c r="L152" s="265"/>
      <c r="M152" s="80"/>
      <c r="N152" s="80"/>
      <c r="O152" s="80"/>
      <c r="P152" s="80"/>
      <c r="Q152" s="80"/>
      <c r="R152" s="80"/>
    </row>
    <row r="153" spans="1:18" ht="15" customHeight="1">
      <c r="A153" s="254" t="s">
        <v>921</v>
      </c>
      <c r="B153" s="255"/>
      <c r="C153" s="255"/>
      <c r="D153" s="255"/>
      <c r="E153" s="255"/>
      <c r="F153" s="255"/>
      <c r="G153" s="79" t="s">
        <v>922</v>
      </c>
      <c r="H153" s="266" t="s">
        <v>923</v>
      </c>
      <c r="I153" s="267"/>
      <c r="J153" s="266" t="s">
        <v>924</v>
      </c>
      <c r="K153" s="267"/>
      <c r="L153" s="146" t="s">
        <v>925</v>
      </c>
      <c r="M153" s="80"/>
      <c r="N153" s="80"/>
      <c r="O153" s="80"/>
      <c r="P153" s="80"/>
      <c r="Q153" s="80"/>
      <c r="R153" s="80"/>
    </row>
    <row r="154" spans="1:18" ht="15" customHeight="1">
      <c r="A154" s="84" t="s">
        <v>520</v>
      </c>
      <c r="B154" s="268" t="s">
        <v>943</v>
      </c>
      <c r="C154" s="269"/>
      <c r="D154" s="269"/>
      <c r="E154" s="269"/>
      <c r="F154" s="269"/>
      <c r="G154" s="84" t="s">
        <v>374</v>
      </c>
      <c r="H154" s="258">
        <v>0.08</v>
      </c>
      <c r="I154" s="259"/>
      <c r="J154" s="260">
        <v>13.43</v>
      </c>
      <c r="K154" s="261"/>
      <c r="L154" s="130">
        <f>(H154*J154)</f>
        <v>1.07</v>
      </c>
      <c r="M154" s="80"/>
      <c r="N154" s="80"/>
      <c r="O154" s="80"/>
      <c r="P154" s="80"/>
      <c r="Q154" s="80"/>
      <c r="R154" s="80"/>
    </row>
    <row r="155" spans="1:18" ht="15" customHeight="1">
      <c r="A155" s="84" t="s">
        <v>426</v>
      </c>
      <c r="B155" s="268" t="s">
        <v>938</v>
      </c>
      <c r="C155" s="269"/>
      <c r="D155" s="269"/>
      <c r="E155" s="269"/>
      <c r="F155" s="269"/>
      <c r="G155" s="84" t="s">
        <v>374</v>
      </c>
      <c r="H155" s="258">
        <v>1.76</v>
      </c>
      <c r="I155" s="259"/>
      <c r="J155" s="260">
        <v>17.91</v>
      </c>
      <c r="K155" s="261"/>
      <c r="L155" s="138">
        <f t="shared" ref="L155:L157" si="5">(H155*J155)</f>
        <v>31.52</v>
      </c>
      <c r="M155" s="80"/>
      <c r="N155" s="80"/>
      <c r="O155" s="80"/>
      <c r="P155" s="80"/>
      <c r="Q155" s="80"/>
      <c r="R155" s="80"/>
    </row>
    <row r="156" spans="1:18" ht="15" customHeight="1">
      <c r="A156" s="84" t="s">
        <v>521</v>
      </c>
      <c r="B156" s="268" t="s">
        <v>944</v>
      </c>
      <c r="C156" s="269"/>
      <c r="D156" s="269"/>
      <c r="E156" s="269"/>
      <c r="F156" s="269"/>
      <c r="G156" s="84" t="s">
        <v>374</v>
      </c>
      <c r="H156" s="258">
        <v>0.08</v>
      </c>
      <c r="I156" s="259"/>
      <c r="J156" s="260">
        <v>15.91</v>
      </c>
      <c r="K156" s="261"/>
      <c r="L156" s="138">
        <f t="shared" si="5"/>
        <v>1.27</v>
      </c>
      <c r="M156" s="80"/>
      <c r="N156" s="80"/>
      <c r="O156" s="80"/>
      <c r="P156" s="80"/>
      <c r="Q156" s="80"/>
      <c r="R156" s="80"/>
    </row>
    <row r="157" spans="1:18" ht="15" customHeight="1">
      <c r="A157" s="84" t="s">
        <v>375</v>
      </c>
      <c r="B157" s="268" t="s">
        <v>927</v>
      </c>
      <c r="C157" s="269"/>
      <c r="D157" s="269"/>
      <c r="E157" s="269"/>
      <c r="F157" s="269"/>
      <c r="G157" s="84" t="s">
        <v>374</v>
      </c>
      <c r="H157" s="258">
        <v>1.7760499999999999</v>
      </c>
      <c r="I157" s="259"/>
      <c r="J157" s="260">
        <v>10.57</v>
      </c>
      <c r="K157" s="261"/>
      <c r="L157" s="138">
        <f t="shared" si="5"/>
        <v>18.77</v>
      </c>
      <c r="M157" s="80"/>
      <c r="N157" s="80"/>
      <c r="O157" s="80"/>
      <c r="P157" s="80"/>
      <c r="Q157" s="80"/>
      <c r="R157" s="80"/>
    </row>
    <row r="158" spans="1:18" ht="15" customHeight="1">
      <c r="A158" s="86"/>
      <c r="B158" s="86"/>
      <c r="C158" s="86"/>
      <c r="D158" s="86"/>
      <c r="E158" s="86"/>
      <c r="F158" s="86"/>
      <c r="G158" s="86"/>
      <c r="H158" s="199" t="s">
        <v>928</v>
      </c>
      <c r="I158" s="200"/>
      <c r="J158" s="200"/>
      <c r="K158" s="200"/>
      <c r="L158" s="82">
        <f>SUM(L154:L157)</f>
        <v>52.63</v>
      </c>
      <c r="M158" s="80"/>
      <c r="N158" s="80"/>
      <c r="O158" s="80"/>
      <c r="P158" s="80"/>
      <c r="Q158" s="80"/>
      <c r="R158" s="80"/>
    </row>
    <row r="159" spans="1:18" ht="15" customHeight="1">
      <c r="A159" s="86"/>
      <c r="B159" s="86"/>
      <c r="C159" s="86"/>
      <c r="D159" s="86"/>
      <c r="E159" s="86"/>
      <c r="F159" s="86"/>
      <c r="G159" s="86"/>
      <c r="H159" s="252" t="s">
        <v>376</v>
      </c>
      <c r="I159" s="253"/>
      <c r="J159" s="253"/>
      <c r="K159" s="253"/>
      <c r="L159" s="130">
        <f>(L158)</f>
        <v>52.63</v>
      </c>
      <c r="M159" s="80"/>
      <c r="N159" s="80"/>
      <c r="O159" s="80"/>
      <c r="P159" s="80"/>
      <c r="Q159" s="80"/>
      <c r="R159" s="80"/>
    </row>
    <row r="160" spans="1:18" ht="15" customHeight="1">
      <c r="A160" s="86"/>
      <c r="B160" s="86"/>
      <c r="C160" s="86"/>
      <c r="D160" s="86"/>
      <c r="E160" s="86"/>
      <c r="F160" s="86"/>
      <c r="G160" s="86"/>
      <c r="H160" s="252" t="s">
        <v>377</v>
      </c>
      <c r="I160" s="253"/>
      <c r="J160" s="253"/>
      <c r="K160" s="253"/>
      <c r="L160" s="130">
        <v>1</v>
      </c>
      <c r="M160" s="80"/>
      <c r="N160" s="80"/>
      <c r="O160" s="80"/>
      <c r="P160" s="80"/>
      <c r="Q160" s="80"/>
      <c r="R160" s="80"/>
    </row>
    <row r="161" spans="1:18" ht="15" customHeight="1">
      <c r="A161" s="86"/>
      <c r="B161" s="86"/>
      <c r="C161" s="86"/>
      <c r="D161" s="86"/>
      <c r="E161" s="86"/>
      <c r="F161" s="86"/>
      <c r="G161" s="86"/>
      <c r="H161" s="252" t="s">
        <v>378</v>
      </c>
      <c r="I161" s="253"/>
      <c r="J161" s="253"/>
      <c r="K161" s="253"/>
      <c r="L161" s="130">
        <f>(L159*L160)</f>
        <v>52.63</v>
      </c>
      <c r="M161" s="80"/>
      <c r="N161" s="80"/>
      <c r="O161" s="80"/>
      <c r="P161" s="80"/>
      <c r="Q161" s="80"/>
      <c r="R161" s="80"/>
    </row>
    <row r="162" spans="1:18" ht="15" customHeight="1">
      <c r="A162" s="254" t="s">
        <v>929</v>
      </c>
      <c r="B162" s="255"/>
      <c r="C162" s="255"/>
      <c r="D162" s="255"/>
      <c r="E162" s="255"/>
      <c r="F162" s="255"/>
      <c r="G162" s="79" t="s">
        <v>922</v>
      </c>
      <c r="H162" s="266" t="s">
        <v>923</v>
      </c>
      <c r="I162" s="267"/>
      <c r="J162" s="266" t="s">
        <v>930</v>
      </c>
      <c r="K162" s="267"/>
      <c r="L162" s="146" t="s">
        <v>243</v>
      </c>
      <c r="M162" s="80"/>
      <c r="N162" s="80"/>
      <c r="O162" s="80"/>
      <c r="P162" s="80"/>
      <c r="Q162" s="80"/>
      <c r="R162" s="80"/>
    </row>
    <row r="163" spans="1:18" ht="15" customHeight="1">
      <c r="A163" s="84" t="s">
        <v>522</v>
      </c>
      <c r="B163" s="256" t="s">
        <v>523</v>
      </c>
      <c r="C163" s="257"/>
      <c r="D163" s="257"/>
      <c r="E163" s="257"/>
      <c r="F163" s="257"/>
      <c r="G163" s="84" t="s">
        <v>121</v>
      </c>
      <c r="H163" s="258">
        <v>0.1</v>
      </c>
      <c r="I163" s="259"/>
      <c r="J163" s="260">
        <v>19.670000000000002</v>
      </c>
      <c r="K163" s="261"/>
      <c r="L163" s="130">
        <f>(H163*J163)</f>
        <v>1.97</v>
      </c>
      <c r="M163" s="80"/>
      <c r="N163" s="80"/>
      <c r="O163" s="80"/>
      <c r="P163" s="80"/>
      <c r="Q163" s="80"/>
      <c r="R163" s="80"/>
    </row>
    <row r="164" spans="1:18" ht="15" customHeight="1">
      <c r="A164" s="84" t="s">
        <v>524</v>
      </c>
      <c r="B164" s="256" t="s">
        <v>525</v>
      </c>
      <c r="C164" s="257"/>
      <c r="D164" s="257"/>
      <c r="E164" s="257"/>
      <c r="F164" s="257"/>
      <c r="G164" s="84" t="s">
        <v>403</v>
      </c>
      <c r="H164" s="258">
        <v>8.0000000000000002E-3</v>
      </c>
      <c r="I164" s="259"/>
      <c r="J164" s="260">
        <v>14.17</v>
      </c>
      <c r="K164" s="261"/>
      <c r="L164" s="138">
        <f t="shared" ref="L164:L170" si="6">(H164*J164)</f>
        <v>0.11</v>
      </c>
      <c r="M164" s="80"/>
      <c r="N164" s="80"/>
      <c r="O164" s="80"/>
      <c r="P164" s="80"/>
      <c r="Q164" s="80"/>
      <c r="R164" s="80"/>
    </row>
    <row r="165" spans="1:18" ht="15" customHeight="1">
      <c r="A165" s="84" t="s">
        <v>526</v>
      </c>
      <c r="B165" s="256" t="s">
        <v>527</v>
      </c>
      <c r="C165" s="257"/>
      <c r="D165" s="257"/>
      <c r="E165" s="257"/>
      <c r="F165" s="257"/>
      <c r="G165" s="84" t="s">
        <v>121</v>
      </c>
      <c r="H165" s="258">
        <v>3</v>
      </c>
      <c r="I165" s="259"/>
      <c r="J165" s="260">
        <v>0.69</v>
      </c>
      <c r="K165" s="261"/>
      <c r="L165" s="138">
        <f t="shared" si="6"/>
        <v>2.0699999999999998</v>
      </c>
      <c r="M165" s="80"/>
      <c r="N165" s="80"/>
      <c r="O165" s="80"/>
      <c r="P165" s="80"/>
      <c r="Q165" s="80"/>
      <c r="R165" s="80"/>
    </row>
    <row r="166" spans="1:18" ht="15" customHeight="1">
      <c r="A166" s="84" t="s">
        <v>528</v>
      </c>
      <c r="B166" s="256" t="s">
        <v>529</v>
      </c>
      <c r="C166" s="257"/>
      <c r="D166" s="257"/>
      <c r="E166" s="257"/>
      <c r="F166" s="257"/>
      <c r="G166" s="84" t="s">
        <v>403</v>
      </c>
      <c r="H166" s="258">
        <v>7.1999999999999995E-2</v>
      </c>
      <c r="I166" s="259"/>
      <c r="J166" s="260">
        <v>31.57</v>
      </c>
      <c r="K166" s="261"/>
      <c r="L166" s="138">
        <f t="shared" si="6"/>
        <v>2.27</v>
      </c>
      <c r="M166" s="80"/>
      <c r="N166" s="80"/>
      <c r="O166" s="80"/>
      <c r="P166" s="80"/>
      <c r="Q166" s="80"/>
      <c r="R166" s="80"/>
    </row>
    <row r="167" spans="1:18" ht="15" customHeight="1">
      <c r="A167" s="84" t="s">
        <v>530</v>
      </c>
      <c r="B167" s="256" t="s">
        <v>531</v>
      </c>
      <c r="C167" s="257"/>
      <c r="D167" s="257"/>
      <c r="E167" s="257"/>
      <c r="F167" s="257"/>
      <c r="G167" s="84" t="s">
        <v>155</v>
      </c>
      <c r="H167" s="258">
        <v>1.6379999999999999</v>
      </c>
      <c r="I167" s="259"/>
      <c r="J167" s="260">
        <v>14.75</v>
      </c>
      <c r="K167" s="261"/>
      <c r="L167" s="138">
        <f t="shared" si="6"/>
        <v>24.16</v>
      </c>
      <c r="M167" s="80"/>
      <c r="N167" s="80"/>
      <c r="O167" s="80"/>
      <c r="P167" s="80"/>
      <c r="Q167" s="80"/>
      <c r="R167" s="80"/>
    </row>
    <row r="168" spans="1:18" ht="15" customHeight="1">
      <c r="A168" s="84" t="s">
        <v>532</v>
      </c>
      <c r="B168" s="256" t="s">
        <v>533</v>
      </c>
      <c r="C168" s="257"/>
      <c r="D168" s="257"/>
      <c r="E168" s="257"/>
      <c r="F168" s="257"/>
      <c r="G168" s="84" t="s">
        <v>388</v>
      </c>
      <c r="H168" s="258">
        <v>0.15</v>
      </c>
      <c r="I168" s="259"/>
      <c r="J168" s="260">
        <v>30.65</v>
      </c>
      <c r="K168" s="261"/>
      <c r="L168" s="138">
        <f t="shared" si="6"/>
        <v>4.5999999999999996</v>
      </c>
      <c r="M168" s="80"/>
      <c r="N168" s="80"/>
      <c r="O168" s="80"/>
      <c r="P168" s="80"/>
      <c r="Q168" s="80"/>
      <c r="R168" s="80"/>
    </row>
    <row r="169" spans="1:18" ht="15" customHeight="1">
      <c r="A169" s="84" t="s">
        <v>534</v>
      </c>
      <c r="B169" s="256" t="s">
        <v>535</v>
      </c>
      <c r="C169" s="257"/>
      <c r="D169" s="257"/>
      <c r="E169" s="257"/>
      <c r="F169" s="257"/>
      <c r="G169" s="84" t="s">
        <v>155</v>
      </c>
      <c r="H169" s="258">
        <v>3.7904</v>
      </c>
      <c r="I169" s="259"/>
      <c r="J169" s="260">
        <v>5.43</v>
      </c>
      <c r="K169" s="261"/>
      <c r="L169" s="138">
        <f t="shared" si="6"/>
        <v>20.58</v>
      </c>
      <c r="M169" s="80"/>
      <c r="N169" s="80"/>
      <c r="O169" s="80"/>
      <c r="P169" s="80"/>
      <c r="Q169" s="80"/>
      <c r="R169" s="80"/>
    </row>
    <row r="170" spans="1:18" ht="15" customHeight="1">
      <c r="A170" s="84" t="s">
        <v>945</v>
      </c>
      <c r="B170" s="256" t="s">
        <v>946</v>
      </c>
      <c r="C170" s="257"/>
      <c r="D170" s="257"/>
      <c r="E170" s="257"/>
      <c r="F170" s="257"/>
      <c r="G170" s="84" t="s">
        <v>109</v>
      </c>
      <c r="H170" s="258">
        <v>1.155</v>
      </c>
      <c r="I170" s="259"/>
      <c r="J170" s="260">
        <v>78.8</v>
      </c>
      <c r="K170" s="261"/>
      <c r="L170" s="138">
        <f t="shared" si="6"/>
        <v>91.01</v>
      </c>
      <c r="M170" s="80"/>
      <c r="N170" s="80"/>
      <c r="O170" s="80"/>
      <c r="P170" s="80"/>
      <c r="Q170" s="80"/>
      <c r="R170" s="80"/>
    </row>
    <row r="171" spans="1:18" ht="15" customHeight="1">
      <c r="A171" s="86"/>
      <c r="B171" s="86"/>
      <c r="C171" s="86"/>
      <c r="D171" s="86"/>
      <c r="E171" s="86"/>
      <c r="F171" s="86"/>
      <c r="G171" s="86"/>
      <c r="H171" s="199" t="s">
        <v>933</v>
      </c>
      <c r="I171" s="200"/>
      <c r="J171" s="200"/>
      <c r="K171" s="200"/>
      <c r="L171" s="82">
        <f>SUM(L163:L170)</f>
        <v>146.77000000000001</v>
      </c>
      <c r="M171" s="80"/>
      <c r="N171" s="80"/>
      <c r="O171" s="80"/>
      <c r="P171" s="80"/>
      <c r="Q171" s="80"/>
      <c r="R171" s="80"/>
    </row>
    <row r="172" spans="1:18" ht="15" customHeight="1">
      <c r="A172" s="86"/>
      <c r="B172" s="86"/>
      <c r="C172" s="86"/>
      <c r="D172" s="86"/>
      <c r="E172" s="86"/>
      <c r="F172" s="86"/>
      <c r="G172" s="86"/>
      <c r="H172" s="252" t="s">
        <v>412</v>
      </c>
      <c r="I172" s="253"/>
      <c r="J172" s="253"/>
      <c r="K172" s="253"/>
      <c r="L172" s="130">
        <f>(L171+L158)</f>
        <v>199.4</v>
      </c>
      <c r="M172" s="80"/>
      <c r="N172" s="80"/>
      <c r="O172" s="80"/>
      <c r="P172" s="80"/>
      <c r="Q172" s="80"/>
      <c r="R172" s="80"/>
    </row>
    <row r="173" spans="1:18" ht="15" customHeight="1">
      <c r="A173" s="86"/>
      <c r="B173" s="86"/>
      <c r="C173" s="86"/>
      <c r="D173" s="86"/>
      <c r="E173" s="86"/>
      <c r="F173" s="86"/>
      <c r="G173" s="86"/>
      <c r="H173" s="252" t="s">
        <v>413</v>
      </c>
      <c r="I173" s="253"/>
      <c r="J173" s="253"/>
      <c r="K173" s="253"/>
      <c r="L173" s="82">
        <f>(L172)</f>
        <v>199.4</v>
      </c>
      <c r="M173" s="80"/>
      <c r="N173" s="80"/>
      <c r="O173" s="80"/>
      <c r="P173" s="80"/>
      <c r="Q173" s="80"/>
      <c r="R173" s="80"/>
    </row>
    <row r="174" spans="1:18" ht="15" customHeight="1">
      <c r="A174" s="86"/>
      <c r="B174" s="86"/>
      <c r="C174" s="86"/>
      <c r="D174" s="86"/>
      <c r="E174" s="86"/>
      <c r="F174" s="86"/>
      <c r="G174" s="86"/>
      <c r="H174" s="252" t="s">
        <v>414</v>
      </c>
      <c r="I174" s="253"/>
      <c r="J174" s="253"/>
      <c r="K174" s="253"/>
      <c r="L174" s="82">
        <f>(L173*0.2168)</f>
        <v>43.23</v>
      </c>
      <c r="M174" s="80"/>
      <c r="N174" s="80"/>
      <c r="O174" s="80"/>
      <c r="P174" s="80"/>
      <c r="Q174" s="80"/>
      <c r="R174" s="80"/>
    </row>
    <row r="175" spans="1:18" ht="15" customHeight="1">
      <c r="A175" s="86"/>
      <c r="B175" s="86"/>
      <c r="C175" s="86"/>
      <c r="D175" s="86"/>
      <c r="E175" s="86"/>
      <c r="F175" s="86"/>
      <c r="G175" s="86"/>
      <c r="H175" s="252" t="s">
        <v>415</v>
      </c>
      <c r="I175" s="253"/>
      <c r="J175" s="253"/>
      <c r="K175" s="253"/>
      <c r="L175" s="82">
        <f>SUM(L173:L174)</f>
        <v>242.63</v>
      </c>
      <c r="M175" s="80"/>
      <c r="N175" s="80"/>
      <c r="O175" s="80"/>
      <c r="P175" s="80"/>
      <c r="Q175" s="80"/>
      <c r="R175" s="80"/>
    </row>
    <row r="176" spans="1:18" ht="9.75" customHeight="1">
      <c r="A176" s="86"/>
      <c r="B176" s="86"/>
      <c r="C176" s="86"/>
      <c r="D176" s="86"/>
      <c r="E176" s="262" t="s">
        <v>27</v>
      </c>
      <c r="F176" s="263"/>
      <c r="G176" s="263"/>
      <c r="H176" s="86"/>
      <c r="I176" s="86"/>
      <c r="J176" s="86"/>
      <c r="K176" s="86"/>
      <c r="L176" s="135"/>
      <c r="M176" s="80"/>
      <c r="N176" s="80"/>
      <c r="O176" s="80"/>
      <c r="P176" s="80"/>
      <c r="Q176" s="80"/>
      <c r="R176" s="80"/>
    </row>
    <row r="177" spans="1:18" ht="19.5" customHeight="1">
      <c r="A177" s="264" t="s">
        <v>947</v>
      </c>
      <c r="B177" s="265"/>
      <c r="C177" s="265"/>
      <c r="D177" s="265"/>
      <c r="E177" s="265"/>
      <c r="F177" s="265"/>
      <c r="G177" s="265"/>
      <c r="H177" s="265"/>
      <c r="I177" s="265"/>
      <c r="J177" s="265"/>
      <c r="K177" s="265"/>
      <c r="L177" s="265"/>
      <c r="M177" s="80"/>
      <c r="N177" s="80"/>
      <c r="O177" s="80"/>
      <c r="P177" s="80"/>
      <c r="Q177" s="80"/>
      <c r="R177" s="80"/>
    </row>
    <row r="178" spans="1:18" ht="15" customHeight="1">
      <c r="A178" s="254" t="s">
        <v>921</v>
      </c>
      <c r="B178" s="255"/>
      <c r="C178" s="255"/>
      <c r="D178" s="255"/>
      <c r="E178" s="255"/>
      <c r="F178" s="255"/>
      <c r="G178" s="79" t="s">
        <v>922</v>
      </c>
      <c r="H178" s="266" t="s">
        <v>923</v>
      </c>
      <c r="I178" s="267"/>
      <c r="J178" s="266" t="s">
        <v>924</v>
      </c>
      <c r="K178" s="267"/>
      <c r="L178" s="146" t="s">
        <v>925</v>
      </c>
      <c r="M178" s="80"/>
      <c r="N178" s="80"/>
      <c r="O178" s="80"/>
      <c r="P178" s="80"/>
      <c r="Q178" s="80"/>
      <c r="R178" s="80"/>
    </row>
    <row r="179" spans="1:18" ht="15" customHeight="1">
      <c r="A179" s="84" t="s">
        <v>426</v>
      </c>
      <c r="B179" s="268" t="s">
        <v>938</v>
      </c>
      <c r="C179" s="269"/>
      <c r="D179" s="269"/>
      <c r="E179" s="269"/>
      <c r="F179" s="269"/>
      <c r="G179" s="84" t="s">
        <v>374</v>
      </c>
      <c r="H179" s="258">
        <v>0.5</v>
      </c>
      <c r="I179" s="259"/>
      <c r="J179" s="260">
        <v>17.91</v>
      </c>
      <c r="K179" s="261"/>
      <c r="L179" s="130">
        <f>J179*H179</f>
        <v>8.9600000000000009</v>
      </c>
      <c r="M179" s="80"/>
      <c r="N179" s="80"/>
      <c r="O179" s="80"/>
      <c r="P179" s="80"/>
      <c r="Q179" s="80"/>
      <c r="R179" s="80"/>
    </row>
    <row r="180" spans="1:18" ht="15" customHeight="1">
      <c r="A180" s="84" t="s">
        <v>375</v>
      </c>
      <c r="B180" s="268" t="s">
        <v>927</v>
      </c>
      <c r="C180" s="269"/>
      <c r="D180" s="269"/>
      <c r="E180" s="269"/>
      <c r="F180" s="269"/>
      <c r="G180" s="84" t="s">
        <v>374</v>
      </c>
      <c r="H180" s="258">
        <v>0.5</v>
      </c>
      <c r="I180" s="259"/>
      <c r="J180" s="260">
        <v>10.57</v>
      </c>
      <c r="K180" s="261"/>
      <c r="L180" s="138">
        <f>J180*H180</f>
        <v>5.29</v>
      </c>
      <c r="M180" s="80"/>
      <c r="N180" s="80"/>
      <c r="O180" s="80"/>
      <c r="P180" s="80"/>
      <c r="Q180" s="80"/>
      <c r="R180" s="80"/>
    </row>
    <row r="181" spans="1:18" ht="15" customHeight="1">
      <c r="A181" s="86"/>
      <c r="B181" s="86"/>
      <c r="C181" s="86"/>
      <c r="D181" s="86"/>
      <c r="E181" s="86"/>
      <c r="F181" s="86"/>
      <c r="G181" s="86"/>
      <c r="H181" s="199" t="s">
        <v>928</v>
      </c>
      <c r="I181" s="200"/>
      <c r="J181" s="200"/>
      <c r="K181" s="200"/>
      <c r="L181" s="82">
        <f>SUM(L179:L180)</f>
        <v>14.25</v>
      </c>
      <c r="M181" s="80"/>
      <c r="N181" s="80"/>
      <c r="O181" s="80"/>
      <c r="P181" s="80"/>
      <c r="Q181" s="80"/>
      <c r="R181" s="80"/>
    </row>
    <row r="182" spans="1:18" ht="15" customHeight="1">
      <c r="A182" s="86"/>
      <c r="B182" s="86"/>
      <c r="C182" s="86"/>
      <c r="D182" s="86"/>
      <c r="E182" s="86"/>
      <c r="F182" s="86"/>
      <c r="G182" s="86"/>
      <c r="H182" s="252" t="s">
        <v>376</v>
      </c>
      <c r="I182" s="253"/>
      <c r="J182" s="253"/>
      <c r="K182" s="253"/>
      <c r="L182" s="130">
        <f>(L181)</f>
        <v>14.25</v>
      </c>
      <c r="M182" s="80"/>
      <c r="N182" s="80"/>
      <c r="O182" s="80"/>
      <c r="P182" s="80"/>
      <c r="Q182" s="80"/>
      <c r="R182" s="80"/>
    </row>
    <row r="183" spans="1:18" ht="15" customHeight="1">
      <c r="A183" s="86"/>
      <c r="B183" s="86"/>
      <c r="C183" s="86"/>
      <c r="D183" s="86"/>
      <c r="E183" s="86"/>
      <c r="F183" s="86"/>
      <c r="G183" s="86"/>
      <c r="H183" s="252" t="s">
        <v>377</v>
      </c>
      <c r="I183" s="253"/>
      <c r="J183" s="253"/>
      <c r="K183" s="253"/>
      <c r="L183" s="130">
        <v>1</v>
      </c>
      <c r="M183" s="80"/>
      <c r="N183" s="80"/>
      <c r="O183" s="80"/>
      <c r="P183" s="80"/>
      <c r="Q183" s="80"/>
      <c r="R183" s="80"/>
    </row>
    <row r="184" spans="1:18" ht="15" customHeight="1">
      <c r="A184" s="86"/>
      <c r="B184" s="86"/>
      <c r="C184" s="86"/>
      <c r="D184" s="86"/>
      <c r="E184" s="86"/>
      <c r="F184" s="86"/>
      <c r="G184" s="86"/>
      <c r="H184" s="252" t="s">
        <v>378</v>
      </c>
      <c r="I184" s="253"/>
      <c r="J184" s="253"/>
      <c r="K184" s="253"/>
      <c r="L184" s="130">
        <f>(L182*L183)</f>
        <v>14.25</v>
      </c>
      <c r="M184" s="80"/>
      <c r="N184" s="80"/>
      <c r="O184" s="80"/>
      <c r="P184" s="80"/>
      <c r="Q184" s="80"/>
      <c r="R184" s="80"/>
    </row>
    <row r="185" spans="1:18" ht="15" customHeight="1">
      <c r="A185" s="254" t="s">
        <v>929</v>
      </c>
      <c r="B185" s="255"/>
      <c r="C185" s="255"/>
      <c r="D185" s="255"/>
      <c r="E185" s="255"/>
      <c r="F185" s="255"/>
      <c r="G185" s="79" t="s">
        <v>922</v>
      </c>
      <c r="H185" s="266" t="s">
        <v>923</v>
      </c>
      <c r="I185" s="267"/>
      <c r="J185" s="266" t="s">
        <v>930</v>
      </c>
      <c r="K185" s="267"/>
      <c r="L185" s="146" t="s">
        <v>243</v>
      </c>
      <c r="M185" s="80"/>
      <c r="N185" s="80"/>
      <c r="O185" s="80"/>
      <c r="P185" s="80"/>
      <c r="Q185" s="80"/>
      <c r="R185" s="80"/>
    </row>
    <row r="186" spans="1:18" ht="15" customHeight="1">
      <c r="A186" s="84" t="s">
        <v>536</v>
      </c>
      <c r="B186" s="256" t="s">
        <v>537</v>
      </c>
      <c r="C186" s="257"/>
      <c r="D186" s="257"/>
      <c r="E186" s="257"/>
      <c r="F186" s="257"/>
      <c r="G186" s="84" t="s">
        <v>109</v>
      </c>
      <c r="H186" s="258">
        <v>1</v>
      </c>
      <c r="I186" s="259"/>
      <c r="J186" s="260">
        <v>225.94</v>
      </c>
      <c r="K186" s="261"/>
      <c r="L186" s="130">
        <f>(J186*H186)</f>
        <v>225.94</v>
      </c>
      <c r="M186" s="80"/>
      <c r="N186" s="80"/>
      <c r="O186" s="80"/>
      <c r="P186" s="80"/>
      <c r="Q186" s="80"/>
      <c r="R186" s="80"/>
    </row>
    <row r="187" spans="1:18" ht="15" customHeight="1">
      <c r="A187" s="84" t="s">
        <v>530</v>
      </c>
      <c r="B187" s="256" t="s">
        <v>531</v>
      </c>
      <c r="C187" s="257"/>
      <c r="D187" s="257"/>
      <c r="E187" s="257"/>
      <c r="F187" s="257"/>
      <c r="G187" s="84" t="s">
        <v>155</v>
      </c>
      <c r="H187" s="258">
        <v>1.5</v>
      </c>
      <c r="I187" s="259"/>
      <c r="J187" s="260">
        <v>14.75</v>
      </c>
      <c r="K187" s="261"/>
      <c r="L187" s="138">
        <f t="shared" ref="L187:L189" si="7">(J187*H187)</f>
        <v>22.13</v>
      </c>
      <c r="M187" s="80"/>
      <c r="N187" s="80"/>
      <c r="O187" s="80"/>
      <c r="P187" s="80"/>
      <c r="Q187" s="80"/>
      <c r="R187" s="80"/>
    </row>
    <row r="188" spans="1:18" ht="15" customHeight="1">
      <c r="A188" s="84" t="s">
        <v>458</v>
      </c>
      <c r="B188" s="256" t="s">
        <v>459</v>
      </c>
      <c r="C188" s="257"/>
      <c r="D188" s="257"/>
      <c r="E188" s="257"/>
      <c r="F188" s="257"/>
      <c r="G188" s="84" t="s">
        <v>388</v>
      </c>
      <c r="H188" s="258">
        <v>0.125</v>
      </c>
      <c r="I188" s="259"/>
      <c r="J188" s="260">
        <v>18.829999999999998</v>
      </c>
      <c r="K188" s="261"/>
      <c r="L188" s="138">
        <f t="shared" si="7"/>
        <v>2.35</v>
      </c>
      <c r="M188" s="80"/>
      <c r="N188" s="80"/>
      <c r="O188" s="80"/>
      <c r="P188" s="80"/>
      <c r="Q188" s="80"/>
      <c r="R188" s="80"/>
    </row>
    <row r="189" spans="1:18" ht="15" customHeight="1">
      <c r="A189" s="84" t="s">
        <v>460</v>
      </c>
      <c r="B189" s="256" t="s">
        <v>461</v>
      </c>
      <c r="C189" s="257"/>
      <c r="D189" s="257"/>
      <c r="E189" s="257"/>
      <c r="F189" s="257"/>
      <c r="G189" s="84" t="s">
        <v>155</v>
      </c>
      <c r="H189" s="258">
        <v>0.25</v>
      </c>
      <c r="I189" s="259"/>
      <c r="J189" s="260">
        <v>9.19</v>
      </c>
      <c r="K189" s="261"/>
      <c r="L189" s="138">
        <f t="shared" si="7"/>
        <v>2.2999999999999998</v>
      </c>
      <c r="M189" s="80"/>
      <c r="N189" s="80"/>
      <c r="O189" s="80"/>
      <c r="P189" s="80"/>
      <c r="Q189" s="80"/>
      <c r="R189" s="80"/>
    </row>
    <row r="190" spans="1:18" ht="15" customHeight="1">
      <c r="A190" s="86"/>
      <c r="B190" s="86"/>
      <c r="C190" s="86"/>
      <c r="D190" s="86"/>
      <c r="E190" s="86"/>
      <c r="F190" s="86"/>
      <c r="G190" s="86"/>
      <c r="H190" s="199" t="s">
        <v>933</v>
      </c>
      <c r="I190" s="200"/>
      <c r="J190" s="200"/>
      <c r="K190" s="200"/>
      <c r="L190" s="82">
        <f>SUM(L186:L189)</f>
        <v>252.72</v>
      </c>
      <c r="M190" s="80"/>
      <c r="N190" s="80"/>
      <c r="O190" s="80"/>
      <c r="P190" s="80"/>
      <c r="Q190" s="80"/>
      <c r="R190" s="80"/>
    </row>
    <row r="191" spans="1:18" ht="15" customHeight="1">
      <c r="A191" s="86"/>
      <c r="B191" s="86"/>
      <c r="C191" s="86"/>
      <c r="D191" s="86"/>
      <c r="E191" s="86"/>
      <c r="F191" s="86"/>
      <c r="G191" s="86"/>
      <c r="H191" s="252" t="s">
        <v>412</v>
      </c>
      <c r="I191" s="253"/>
      <c r="J191" s="253"/>
      <c r="K191" s="253"/>
      <c r="L191" s="130">
        <f>SUM(L181+L190)</f>
        <v>266.97000000000003</v>
      </c>
      <c r="M191" s="80"/>
      <c r="N191" s="80"/>
      <c r="O191" s="80"/>
      <c r="P191" s="80"/>
      <c r="Q191" s="80"/>
      <c r="R191" s="80"/>
    </row>
    <row r="192" spans="1:18" ht="15" customHeight="1">
      <c r="A192" s="86"/>
      <c r="B192" s="86"/>
      <c r="C192" s="86"/>
      <c r="D192" s="86"/>
      <c r="E192" s="86"/>
      <c r="F192" s="86"/>
      <c r="G192" s="86"/>
      <c r="H192" s="252" t="s">
        <v>413</v>
      </c>
      <c r="I192" s="253"/>
      <c r="J192" s="253"/>
      <c r="K192" s="253"/>
      <c r="L192" s="82">
        <f>(L191)</f>
        <v>266.97000000000003</v>
      </c>
      <c r="M192" s="80"/>
      <c r="N192" s="80"/>
      <c r="O192" s="80"/>
      <c r="P192" s="80"/>
      <c r="Q192" s="80"/>
      <c r="R192" s="80"/>
    </row>
    <row r="193" spans="1:18" ht="15" customHeight="1">
      <c r="A193" s="86"/>
      <c r="B193" s="86"/>
      <c r="C193" s="86"/>
      <c r="D193" s="86"/>
      <c r="E193" s="86"/>
      <c r="F193" s="86"/>
      <c r="G193" s="86"/>
      <c r="H193" s="252" t="s">
        <v>414</v>
      </c>
      <c r="I193" s="253"/>
      <c r="J193" s="253"/>
      <c r="K193" s="253"/>
      <c r="L193" s="82">
        <f>(L192*0.2168)</f>
        <v>57.88</v>
      </c>
      <c r="M193" s="80"/>
      <c r="N193" s="80"/>
      <c r="O193" s="80"/>
      <c r="P193" s="80"/>
      <c r="Q193" s="80"/>
      <c r="R193" s="80"/>
    </row>
    <row r="194" spans="1:18" ht="15" customHeight="1">
      <c r="A194" s="86"/>
      <c r="B194" s="86"/>
      <c r="C194" s="86"/>
      <c r="D194" s="86"/>
      <c r="E194" s="86"/>
      <c r="F194" s="86"/>
      <c r="G194" s="86"/>
      <c r="H194" s="252" t="s">
        <v>415</v>
      </c>
      <c r="I194" s="253"/>
      <c r="J194" s="253"/>
      <c r="K194" s="253"/>
      <c r="L194" s="82">
        <f>SUM(L192:L193)</f>
        <v>324.85000000000002</v>
      </c>
      <c r="M194" s="80"/>
      <c r="N194" s="80"/>
      <c r="O194" s="80"/>
      <c r="P194" s="80"/>
      <c r="Q194" s="80"/>
      <c r="R194" s="80"/>
    </row>
    <row r="195" spans="1:18" ht="9.75" customHeight="1">
      <c r="A195" s="86"/>
      <c r="B195" s="86"/>
      <c r="C195" s="86"/>
      <c r="D195" s="86"/>
      <c r="E195" s="262" t="s">
        <v>27</v>
      </c>
      <c r="F195" s="263"/>
      <c r="G195" s="263"/>
      <c r="H195" s="86"/>
      <c r="I195" s="86"/>
      <c r="J195" s="86"/>
      <c r="K195" s="86"/>
      <c r="L195" s="135"/>
      <c r="M195" s="80"/>
      <c r="N195" s="80"/>
      <c r="O195" s="80"/>
      <c r="P195" s="80"/>
      <c r="Q195" s="80"/>
      <c r="R195" s="80"/>
    </row>
    <row r="196" spans="1:18" ht="19.5" customHeight="1">
      <c r="A196" s="264" t="s">
        <v>538</v>
      </c>
      <c r="B196" s="265"/>
      <c r="C196" s="265"/>
      <c r="D196" s="265"/>
      <c r="E196" s="265"/>
      <c r="F196" s="265"/>
      <c r="G196" s="265"/>
      <c r="H196" s="265"/>
      <c r="I196" s="265"/>
      <c r="J196" s="265"/>
      <c r="K196" s="265"/>
      <c r="L196" s="265"/>
      <c r="M196" s="80"/>
      <c r="N196" s="80"/>
      <c r="O196" s="80"/>
      <c r="P196" s="80"/>
      <c r="Q196" s="80"/>
      <c r="R196" s="80"/>
    </row>
    <row r="197" spans="1:18" ht="15" customHeight="1">
      <c r="A197" s="285"/>
      <c r="B197" s="285"/>
      <c r="C197" s="285"/>
      <c r="D197" s="285"/>
      <c r="E197" s="285"/>
      <c r="F197" s="285"/>
      <c r="G197" s="285"/>
      <c r="H197" s="285"/>
      <c r="I197" s="285"/>
      <c r="J197" s="285"/>
      <c r="K197" s="285"/>
      <c r="L197" s="285"/>
      <c r="M197" s="80"/>
      <c r="N197" s="80"/>
      <c r="O197" s="80"/>
      <c r="P197" s="80"/>
      <c r="Q197" s="80"/>
      <c r="R197" s="80"/>
    </row>
    <row r="198" spans="1:18" ht="15" customHeight="1">
      <c r="A198" s="254" t="s">
        <v>921</v>
      </c>
      <c r="B198" s="255"/>
      <c r="C198" s="255"/>
      <c r="D198" s="255"/>
      <c r="E198" s="255"/>
      <c r="F198" s="255"/>
      <c r="G198" s="79" t="s">
        <v>922</v>
      </c>
      <c r="H198" s="266" t="s">
        <v>923</v>
      </c>
      <c r="I198" s="267"/>
      <c r="J198" s="266" t="s">
        <v>924</v>
      </c>
      <c r="K198" s="267"/>
      <c r="L198" s="146" t="s">
        <v>925</v>
      </c>
      <c r="M198" s="80"/>
      <c r="N198" s="80"/>
      <c r="O198" s="80"/>
      <c r="P198" s="80"/>
      <c r="Q198" s="80"/>
      <c r="R198" s="80"/>
    </row>
    <row r="199" spans="1:18" ht="15" customHeight="1">
      <c r="A199" s="84" t="s">
        <v>427</v>
      </c>
      <c r="B199" s="268" t="s">
        <v>939</v>
      </c>
      <c r="C199" s="269"/>
      <c r="D199" s="269"/>
      <c r="E199" s="269"/>
      <c r="F199" s="269"/>
      <c r="G199" s="84" t="s">
        <v>374</v>
      </c>
      <c r="H199" s="258">
        <v>0.5</v>
      </c>
      <c r="I199" s="259"/>
      <c r="J199" s="260">
        <v>15.91</v>
      </c>
      <c r="K199" s="261"/>
      <c r="L199" s="130">
        <f>H199*J199</f>
        <v>7.96</v>
      </c>
      <c r="M199" s="80"/>
      <c r="N199" s="80"/>
      <c r="O199" s="80"/>
      <c r="P199" s="80"/>
      <c r="Q199" s="80"/>
      <c r="R199" s="80"/>
    </row>
    <row r="200" spans="1:18" ht="15" customHeight="1">
      <c r="A200" s="84" t="s">
        <v>375</v>
      </c>
      <c r="B200" s="268" t="s">
        <v>927</v>
      </c>
      <c r="C200" s="269"/>
      <c r="D200" s="269"/>
      <c r="E200" s="269"/>
      <c r="F200" s="269"/>
      <c r="G200" s="84" t="s">
        <v>374</v>
      </c>
      <c r="H200" s="258">
        <v>0.5</v>
      </c>
      <c r="I200" s="259"/>
      <c r="J200" s="260">
        <v>10.57</v>
      </c>
      <c r="K200" s="261"/>
      <c r="L200" s="138">
        <f>H200*J200</f>
        <v>5.29</v>
      </c>
      <c r="M200" s="80"/>
      <c r="N200" s="80"/>
      <c r="O200" s="80"/>
      <c r="P200" s="80"/>
      <c r="Q200" s="80"/>
      <c r="R200" s="80"/>
    </row>
    <row r="201" spans="1:18" ht="15" customHeight="1">
      <c r="A201" s="86"/>
      <c r="B201" s="86"/>
      <c r="C201" s="86"/>
      <c r="D201" s="86"/>
      <c r="E201" s="86"/>
      <c r="F201" s="86"/>
      <c r="G201" s="86"/>
      <c r="H201" s="199" t="s">
        <v>928</v>
      </c>
      <c r="I201" s="200"/>
      <c r="J201" s="200"/>
      <c r="K201" s="200"/>
      <c r="L201" s="82">
        <f>SUM(L199:L200)</f>
        <v>13.25</v>
      </c>
      <c r="M201" s="80"/>
      <c r="N201" s="80"/>
      <c r="O201" s="80"/>
      <c r="P201" s="80"/>
      <c r="Q201" s="80"/>
      <c r="R201" s="80"/>
    </row>
    <row r="202" spans="1:18" ht="15" customHeight="1">
      <c r="A202" s="86"/>
      <c r="B202" s="86"/>
      <c r="C202" s="86"/>
      <c r="D202" s="86"/>
      <c r="E202" s="86"/>
      <c r="F202" s="86"/>
      <c r="G202" s="86"/>
      <c r="H202" s="252" t="s">
        <v>376</v>
      </c>
      <c r="I202" s="253"/>
      <c r="J202" s="253"/>
      <c r="K202" s="253"/>
      <c r="L202" s="130">
        <f>(L201)</f>
        <v>13.25</v>
      </c>
      <c r="M202" s="80"/>
      <c r="N202" s="80"/>
      <c r="O202" s="80"/>
      <c r="P202" s="80"/>
      <c r="Q202" s="80"/>
      <c r="R202" s="80"/>
    </row>
    <row r="203" spans="1:18" ht="15" customHeight="1">
      <c r="A203" s="86"/>
      <c r="B203" s="86"/>
      <c r="C203" s="86"/>
      <c r="D203" s="86"/>
      <c r="E203" s="86"/>
      <c r="F203" s="86"/>
      <c r="G203" s="86"/>
      <c r="H203" s="252" t="s">
        <v>377</v>
      </c>
      <c r="I203" s="253"/>
      <c r="J203" s="253"/>
      <c r="K203" s="253"/>
      <c r="L203" s="130">
        <v>1</v>
      </c>
      <c r="M203" s="80"/>
      <c r="N203" s="80"/>
      <c r="O203" s="80"/>
      <c r="P203" s="80"/>
      <c r="Q203" s="80"/>
      <c r="R203" s="80"/>
    </row>
    <row r="204" spans="1:18" ht="15" customHeight="1">
      <c r="A204" s="86"/>
      <c r="B204" s="86"/>
      <c r="C204" s="86"/>
      <c r="D204" s="86"/>
      <c r="E204" s="86"/>
      <c r="F204" s="86"/>
      <c r="G204" s="86"/>
      <c r="H204" s="252" t="s">
        <v>378</v>
      </c>
      <c r="I204" s="253"/>
      <c r="J204" s="253"/>
      <c r="K204" s="253"/>
      <c r="L204" s="130">
        <f>(L202*L203)</f>
        <v>13.25</v>
      </c>
      <c r="M204" s="80"/>
      <c r="N204" s="80"/>
      <c r="O204" s="80"/>
      <c r="P204" s="80"/>
      <c r="Q204" s="80"/>
      <c r="R204" s="80"/>
    </row>
    <row r="205" spans="1:18" ht="15" customHeight="1">
      <c r="A205" s="254" t="s">
        <v>929</v>
      </c>
      <c r="B205" s="255"/>
      <c r="C205" s="255"/>
      <c r="D205" s="255"/>
      <c r="E205" s="255"/>
      <c r="F205" s="255"/>
      <c r="G205" s="79" t="s">
        <v>922</v>
      </c>
      <c r="H205" s="266" t="s">
        <v>923</v>
      </c>
      <c r="I205" s="267"/>
      <c r="J205" s="266" t="s">
        <v>930</v>
      </c>
      <c r="K205" s="267"/>
      <c r="L205" s="146" t="s">
        <v>243</v>
      </c>
      <c r="M205" s="80"/>
      <c r="N205" s="80"/>
      <c r="O205" s="80"/>
      <c r="P205" s="80"/>
      <c r="Q205" s="80"/>
      <c r="R205" s="80"/>
    </row>
    <row r="206" spans="1:18" ht="15" customHeight="1">
      <c r="A206" s="84" t="s">
        <v>539</v>
      </c>
      <c r="B206" s="256" t="s">
        <v>540</v>
      </c>
      <c r="C206" s="257"/>
      <c r="D206" s="257"/>
      <c r="E206" s="257"/>
      <c r="F206" s="257"/>
      <c r="G206" s="84" t="s">
        <v>121</v>
      </c>
      <c r="H206" s="258">
        <v>4</v>
      </c>
      <c r="I206" s="259"/>
      <c r="J206" s="260">
        <v>0.47</v>
      </c>
      <c r="K206" s="261"/>
      <c r="L206" s="130">
        <f>(H206*J206)</f>
        <v>1.88</v>
      </c>
      <c r="M206" s="80"/>
      <c r="N206" s="80"/>
      <c r="O206" s="80"/>
      <c r="P206" s="80"/>
      <c r="Q206" s="80"/>
      <c r="R206" s="80"/>
    </row>
    <row r="207" spans="1:18" ht="15" customHeight="1">
      <c r="A207" s="84" t="s">
        <v>541</v>
      </c>
      <c r="B207" s="256" t="s">
        <v>542</v>
      </c>
      <c r="C207" s="257"/>
      <c r="D207" s="257"/>
      <c r="E207" s="257"/>
      <c r="F207" s="257"/>
      <c r="G207" s="84" t="s">
        <v>121</v>
      </c>
      <c r="H207" s="258">
        <v>1</v>
      </c>
      <c r="I207" s="259"/>
      <c r="J207" s="260">
        <v>750</v>
      </c>
      <c r="K207" s="261"/>
      <c r="L207" s="138">
        <f>(H207*J207)</f>
        <v>750</v>
      </c>
      <c r="M207" s="80"/>
      <c r="N207" s="80"/>
      <c r="O207" s="80"/>
      <c r="P207" s="80"/>
      <c r="Q207" s="80"/>
      <c r="R207" s="80"/>
    </row>
    <row r="208" spans="1:18" ht="15" customHeight="1">
      <c r="A208" s="86"/>
      <c r="B208" s="86"/>
      <c r="C208" s="86"/>
      <c r="D208" s="86"/>
      <c r="E208" s="86"/>
      <c r="F208" s="86"/>
      <c r="G208" s="86"/>
      <c r="H208" s="199" t="s">
        <v>933</v>
      </c>
      <c r="I208" s="200"/>
      <c r="J208" s="200"/>
      <c r="K208" s="200"/>
      <c r="L208" s="82">
        <f>SUM(L206:L207)</f>
        <v>751.88</v>
      </c>
      <c r="M208" s="80"/>
      <c r="N208" s="80"/>
      <c r="O208" s="80"/>
      <c r="P208" s="80"/>
      <c r="Q208" s="80"/>
      <c r="R208" s="80"/>
    </row>
    <row r="209" spans="1:18" ht="15" customHeight="1">
      <c r="A209" s="86"/>
      <c r="B209" s="86"/>
      <c r="C209" s="86"/>
      <c r="D209" s="86"/>
      <c r="E209" s="86"/>
      <c r="F209" s="86"/>
      <c r="G209" s="86"/>
      <c r="H209" s="252" t="s">
        <v>412</v>
      </c>
      <c r="I209" s="253"/>
      <c r="J209" s="253"/>
      <c r="K209" s="253"/>
      <c r="L209" s="130">
        <f>(L208+L201)</f>
        <v>765.13</v>
      </c>
      <c r="M209" s="80"/>
      <c r="N209" s="80"/>
      <c r="O209" s="80"/>
      <c r="P209" s="80"/>
      <c r="Q209" s="80"/>
      <c r="R209" s="80"/>
    </row>
    <row r="210" spans="1:18" ht="15" customHeight="1">
      <c r="A210" s="86"/>
      <c r="B210" s="86"/>
      <c r="C210" s="86"/>
      <c r="D210" s="86"/>
      <c r="E210" s="86"/>
      <c r="F210" s="86"/>
      <c r="G210" s="86"/>
      <c r="H210" s="252" t="s">
        <v>413</v>
      </c>
      <c r="I210" s="253"/>
      <c r="J210" s="253"/>
      <c r="K210" s="253"/>
      <c r="L210" s="82">
        <f>(L209)</f>
        <v>765.13</v>
      </c>
      <c r="M210" s="80"/>
      <c r="N210" s="80"/>
      <c r="O210" s="80"/>
      <c r="P210" s="80"/>
      <c r="Q210" s="80"/>
      <c r="R210" s="80"/>
    </row>
    <row r="211" spans="1:18" ht="15" customHeight="1">
      <c r="A211" s="86"/>
      <c r="B211" s="86"/>
      <c r="C211" s="86"/>
      <c r="D211" s="86"/>
      <c r="E211" s="86"/>
      <c r="F211" s="86"/>
      <c r="G211" s="86"/>
      <c r="H211" s="252" t="s">
        <v>414</v>
      </c>
      <c r="I211" s="253"/>
      <c r="J211" s="253"/>
      <c r="K211" s="253"/>
      <c r="L211" s="82">
        <f>(L210*0.2168)</f>
        <v>165.88</v>
      </c>
      <c r="M211" s="80"/>
      <c r="N211" s="80"/>
      <c r="O211" s="80"/>
      <c r="P211" s="80"/>
      <c r="Q211" s="80"/>
      <c r="R211" s="80"/>
    </row>
    <row r="212" spans="1:18" ht="9.75" customHeight="1">
      <c r="A212" s="86"/>
      <c r="B212" s="86"/>
      <c r="C212" s="86"/>
      <c r="D212" s="86"/>
      <c r="E212" s="86"/>
      <c r="F212" s="86"/>
      <c r="G212" s="86"/>
      <c r="H212" s="252" t="s">
        <v>415</v>
      </c>
      <c r="I212" s="253"/>
      <c r="J212" s="253"/>
      <c r="K212" s="253"/>
      <c r="L212" s="82">
        <f>SUM(L210:L211)</f>
        <v>931.01</v>
      </c>
      <c r="M212" s="80"/>
      <c r="N212" s="80"/>
      <c r="O212" s="80"/>
      <c r="P212" s="80"/>
      <c r="Q212" s="80"/>
      <c r="R212" s="80"/>
    </row>
    <row r="213" spans="1:18" ht="19.5" customHeight="1">
      <c r="A213" s="86"/>
      <c r="B213" s="86"/>
      <c r="C213" s="86"/>
      <c r="D213" s="86"/>
      <c r="E213" s="262" t="s">
        <v>27</v>
      </c>
      <c r="F213" s="263"/>
      <c r="G213" s="263"/>
      <c r="H213" s="86"/>
      <c r="I213" s="86"/>
      <c r="J213" s="86"/>
      <c r="K213" s="86"/>
      <c r="L213" s="135"/>
      <c r="M213" s="80"/>
      <c r="N213" s="80"/>
      <c r="O213" s="80"/>
      <c r="P213" s="80"/>
      <c r="Q213" s="80"/>
      <c r="R213" s="80"/>
    </row>
    <row r="214" spans="1:18" ht="15" customHeight="1">
      <c r="A214" s="264" t="s">
        <v>543</v>
      </c>
      <c r="B214" s="265"/>
      <c r="C214" s="265"/>
      <c r="D214" s="265"/>
      <c r="E214" s="265"/>
      <c r="F214" s="265"/>
      <c r="G214" s="265"/>
      <c r="H214" s="265"/>
      <c r="I214" s="265"/>
      <c r="J214" s="265"/>
      <c r="K214" s="265"/>
      <c r="L214" s="265"/>
      <c r="M214" s="80"/>
      <c r="N214" s="80"/>
      <c r="O214" s="80"/>
      <c r="P214" s="80"/>
      <c r="Q214" s="80"/>
      <c r="R214" s="80"/>
    </row>
    <row r="215" spans="1:18" ht="15" customHeight="1">
      <c r="A215" s="254" t="s">
        <v>929</v>
      </c>
      <c r="B215" s="255"/>
      <c r="C215" s="255"/>
      <c r="D215" s="255"/>
      <c r="E215" s="255"/>
      <c r="F215" s="255"/>
      <c r="G215" s="79" t="s">
        <v>922</v>
      </c>
      <c r="H215" s="266" t="s">
        <v>923</v>
      </c>
      <c r="I215" s="267"/>
      <c r="J215" s="266" t="s">
        <v>930</v>
      </c>
      <c r="K215" s="267"/>
      <c r="L215" s="146" t="s">
        <v>243</v>
      </c>
      <c r="M215" s="80"/>
      <c r="N215" s="80"/>
      <c r="O215" s="80"/>
      <c r="P215" s="80"/>
      <c r="Q215" s="80"/>
      <c r="R215" s="80"/>
    </row>
    <row r="216" spans="1:18" ht="15" customHeight="1">
      <c r="A216" s="84" t="s">
        <v>544</v>
      </c>
      <c r="B216" s="256" t="s">
        <v>545</v>
      </c>
      <c r="C216" s="257"/>
      <c r="D216" s="257"/>
      <c r="E216" s="257"/>
      <c r="F216" s="257"/>
      <c r="G216" s="84" t="s">
        <v>121</v>
      </c>
      <c r="H216" s="258">
        <v>1</v>
      </c>
      <c r="I216" s="259"/>
      <c r="J216" s="260">
        <v>1400</v>
      </c>
      <c r="K216" s="261"/>
      <c r="L216" s="130">
        <f>(H216*J216)</f>
        <v>1400</v>
      </c>
      <c r="M216" s="80"/>
      <c r="N216" s="80"/>
      <c r="O216" s="80"/>
      <c r="P216" s="80"/>
      <c r="Q216" s="80"/>
      <c r="R216" s="80"/>
    </row>
    <row r="217" spans="1:18" ht="15" customHeight="1">
      <c r="A217" s="86"/>
      <c r="B217" s="86"/>
      <c r="C217" s="86"/>
      <c r="D217" s="86"/>
      <c r="E217" s="86"/>
      <c r="F217" s="86"/>
      <c r="G217" s="86"/>
      <c r="H217" s="199" t="s">
        <v>933</v>
      </c>
      <c r="I217" s="200"/>
      <c r="J217" s="200"/>
      <c r="K217" s="200"/>
      <c r="L217" s="82">
        <f>(L216)</f>
        <v>1400</v>
      </c>
      <c r="M217" s="80"/>
      <c r="N217" s="80"/>
      <c r="O217" s="80"/>
      <c r="P217" s="80"/>
      <c r="Q217" s="80"/>
      <c r="R217" s="80"/>
    </row>
    <row r="218" spans="1:18" ht="15" customHeight="1">
      <c r="A218" s="86"/>
      <c r="B218" s="86"/>
      <c r="C218" s="86"/>
      <c r="D218" s="86"/>
      <c r="E218" s="86"/>
      <c r="F218" s="86"/>
      <c r="G218" s="86"/>
      <c r="H218" s="252" t="s">
        <v>412</v>
      </c>
      <c r="I218" s="253"/>
      <c r="J218" s="253"/>
      <c r="K218" s="253"/>
      <c r="L218" s="130">
        <f>(L217)</f>
        <v>1400</v>
      </c>
      <c r="M218" s="80"/>
      <c r="N218" s="80"/>
      <c r="O218" s="80"/>
      <c r="P218" s="80"/>
      <c r="Q218" s="80"/>
      <c r="R218" s="80"/>
    </row>
    <row r="219" spans="1:18" ht="15" customHeight="1">
      <c r="A219" s="86"/>
      <c r="B219" s="86"/>
      <c r="C219" s="86"/>
      <c r="D219" s="86"/>
      <c r="E219" s="86"/>
      <c r="F219" s="86"/>
      <c r="G219" s="86"/>
      <c r="H219" s="252" t="s">
        <v>413</v>
      </c>
      <c r="I219" s="253"/>
      <c r="J219" s="253"/>
      <c r="K219" s="253"/>
      <c r="L219" s="82">
        <f>L218</f>
        <v>1400</v>
      </c>
      <c r="M219" s="80"/>
      <c r="N219" s="80"/>
      <c r="O219" s="80"/>
      <c r="P219" s="80"/>
      <c r="Q219" s="80"/>
      <c r="R219" s="80"/>
    </row>
    <row r="220" spans="1:18" ht="15" customHeight="1">
      <c r="A220" s="86"/>
      <c r="B220" s="86"/>
      <c r="C220" s="86"/>
      <c r="D220" s="86"/>
      <c r="E220" s="86"/>
      <c r="F220" s="86"/>
      <c r="G220" s="86"/>
      <c r="H220" s="252" t="s">
        <v>414</v>
      </c>
      <c r="I220" s="253"/>
      <c r="J220" s="253"/>
      <c r="K220" s="253"/>
      <c r="L220" s="82">
        <f>(L219*0.2168)</f>
        <v>303.52</v>
      </c>
      <c r="M220" s="80"/>
      <c r="N220" s="80"/>
      <c r="O220" s="80"/>
      <c r="P220" s="80"/>
      <c r="Q220" s="80"/>
      <c r="R220" s="80"/>
    </row>
    <row r="221" spans="1:18" ht="9.75" customHeight="1">
      <c r="A221" s="86"/>
      <c r="B221" s="86"/>
      <c r="C221" s="86"/>
      <c r="D221" s="86"/>
      <c r="E221" s="86"/>
      <c r="F221" s="86"/>
      <c r="G221" s="86"/>
      <c r="H221" s="252" t="s">
        <v>415</v>
      </c>
      <c r="I221" s="253"/>
      <c r="J221" s="253"/>
      <c r="K221" s="253"/>
      <c r="L221" s="82">
        <f>SUM(L219:L220)</f>
        <v>1703.52</v>
      </c>
      <c r="M221" s="80"/>
      <c r="N221" s="80"/>
      <c r="O221" s="80"/>
      <c r="P221" s="80"/>
      <c r="Q221" s="80"/>
      <c r="R221" s="80"/>
    </row>
    <row r="222" spans="1:18" ht="19.5" customHeight="1">
      <c r="A222" s="86"/>
      <c r="B222" s="86"/>
      <c r="C222" s="86"/>
      <c r="D222" s="86"/>
      <c r="E222" s="262" t="s">
        <v>27</v>
      </c>
      <c r="F222" s="263"/>
      <c r="G222" s="263"/>
      <c r="H222" s="86"/>
      <c r="I222" s="86"/>
      <c r="J222" s="86"/>
      <c r="K222" s="86"/>
      <c r="L222" s="135"/>
      <c r="M222" s="80"/>
      <c r="N222" s="80"/>
      <c r="O222" s="80"/>
      <c r="P222" s="80"/>
      <c r="Q222" s="80"/>
      <c r="R222" s="80"/>
    </row>
    <row r="223" spans="1:18" ht="15" customHeight="1">
      <c r="A223" s="264" t="s">
        <v>546</v>
      </c>
      <c r="B223" s="265"/>
      <c r="C223" s="265"/>
      <c r="D223" s="265"/>
      <c r="E223" s="265"/>
      <c r="F223" s="265"/>
      <c r="G223" s="265"/>
      <c r="H223" s="265"/>
      <c r="I223" s="265"/>
      <c r="J223" s="265"/>
      <c r="K223" s="265"/>
      <c r="L223" s="265"/>
      <c r="M223" s="80"/>
      <c r="N223" s="80"/>
      <c r="O223" s="80"/>
      <c r="P223" s="80"/>
      <c r="Q223" s="80"/>
      <c r="R223" s="80"/>
    </row>
    <row r="224" spans="1:18" ht="15" customHeight="1">
      <c r="A224" s="254" t="s">
        <v>929</v>
      </c>
      <c r="B224" s="255"/>
      <c r="C224" s="255"/>
      <c r="D224" s="255"/>
      <c r="E224" s="255"/>
      <c r="F224" s="255"/>
      <c r="G224" s="79" t="s">
        <v>922</v>
      </c>
      <c r="H224" s="266" t="s">
        <v>923</v>
      </c>
      <c r="I224" s="267"/>
      <c r="J224" s="266" t="s">
        <v>930</v>
      </c>
      <c r="K224" s="267"/>
      <c r="L224" s="146" t="s">
        <v>243</v>
      </c>
      <c r="M224" s="80"/>
      <c r="N224" s="80"/>
      <c r="O224" s="80"/>
      <c r="P224" s="80"/>
      <c r="Q224" s="80"/>
      <c r="R224" s="80"/>
    </row>
    <row r="225" spans="1:18" ht="15" customHeight="1">
      <c r="A225" s="84" t="s">
        <v>547</v>
      </c>
      <c r="B225" s="256" t="s">
        <v>548</v>
      </c>
      <c r="C225" s="257"/>
      <c r="D225" s="257"/>
      <c r="E225" s="257"/>
      <c r="F225" s="257"/>
      <c r="G225" s="84" t="s">
        <v>549</v>
      </c>
      <c r="H225" s="258">
        <v>1</v>
      </c>
      <c r="I225" s="259"/>
      <c r="J225" s="260">
        <v>1000</v>
      </c>
      <c r="K225" s="261"/>
      <c r="L225" s="130">
        <f>(H225*J225)</f>
        <v>1000</v>
      </c>
      <c r="M225" s="80"/>
      <c r="N225" s="80"/>
      <c r="O225" s="80"/>
      <c r="P225" s="80"/>
      <c r="Q225" s="80"/>
      <c r="R225" s="80"/>
    </row>
    <row r="226" spans="1:18" ht="15" customHeight="1">
      <c r="A226" s="86"/>
      <c r="B226" s="86"/>
      <c r="C226" s="86"/>
      <c r="D226" s="86"/>
      <c r="E226" s="86"/>
      <c r="F226" s="86"/>
      <c r="G226" s="86"/>
      <c r="H226" s="199" t="s">
        <v>933</v>
      </c>
      <c r="I226" s="200"/>
      <c r="J226" s="200"/>
      <c r="K226" s="200"/>
      <c r="L226" s="82">
        <f>(L225)</f>
        <v>1000</v>
      </c>
      <c r="M226" s="80"/>
      <c r="N226" s="80"/>
      <c r="O226" s="80"/>
      <c r="P226" s="80"/>
      <c r="Q226" s="80"/>
      <c r="R226" s="80"/>
    </row>
    <row r="227" spans="1:18" ht="15" customHeight="1">
      <c r="A227" s="86"/>
      <c r="B227" s="86"/>
      <c r="C227" s="86"/>
      <c r="D227" s="86"/>
      <c r="E227" s="86"/>
      <c r="F227" s="86"/>
      <c r="G227" s="86"/>
      <c r="H227" s="252" t="s">
        <v>412</v>
      </c>
      <c r="I227" s="253"/>
      <c r="J227" s="253"/>
      <c r="K227" s="253"/>
      <c r="L227" s="130">
        <f>L226</f>
        <v>1000</v>
      </c>
      <c r="M227" s="80"/>
      <c r="N227" s="80"/>
      <c r="O227" s="80"/>
      <c r="P227" s="80"/>
      <c r="Q227" s="80"/>
      <c r="R227" s="80"/>
    </row>
    <row r="228" spans="1:18" ht="15" customHeight="1">
      <c r="A228" s="86"/>
      <c r="B228" s="86"/>
      <c r="C228" s="86"/>
      <c r="D228" s="86"/>
      <c r="E228" s="86"/>
      <c r="F228" s="86"/>
      <c r="G228" s="86"/>
      <c r="H228" s="252" t="s">
        <v>413</v>
      </c>
      <c r="I228" s="253"/>
      <c r="J228" s="253"/>
      <c r="K228" s="253"/>
      <c r="L228" s="82">
        <f>(L227)</f>
        <v>1000</v>
      </c>
      <c r="M228" s="80"/>
      <c r="N228" s="80"/>
      <c r="O228" s="80"/>
      <c r="P228" s="80"/>
      <c r="Q228" s="80"/>
      <c r="R228" s="80"/>
    </row>
    <row r="229" spans="1:18" ht="15" customHeight="1">
      <c r="A229" s="86"/>
      <c r="B229" s="86"/>
      <c r="C229" s="86"/>
      <c r="D229" s="86"/>
      <c r="E229" s="86"/>
      <c r="F229" s="86"/>
      <c r="G229" s="86"/>
      <c r="H229" s="252" t="s">
        <v>414</v>
      </c>
      <c r="I229" s="253"/>
      <c r="J229" s="253"/>
      <c r="K229" s="253"/>
      <c r="L229" s="82">
        <f>(L228*0.2168)</f>
        <v>216.8</v>
      </c>
      <c r="M229" s="80"/>
      <c r="N229" s="80"/>
      <c r="O229" s="80"/>
      <c r="P229" s="80"/>
      <c r="Q229" s="80"/>
      <c r="R229" s="80"/>
    </row>
    <row r="230" spans="1:18" ht="9.75" customHeight="1">
      <c r="A230" s="86"/>
      <c r="B230" s="86"/>
      <c r="C230" s="86"/>
      <c r="D230" s="86"/>
      <c r="E230" s="86"/>
      <c r="F230" s="86"/>
      <c r="G230" s="86"/>
      <c r="H230" s="252" t="s">
        <v>415</v>
      </c>
      <c r="I230" s="253"/>
      <c r="J230" s="253"/>
      <c r="K230" s="253"/>
      <c r="L230" s="82">
        <f>SUM(L228:L229)</f>
        <v>1216.8</v>
      </c>
      <c r="M230" s="80"/>
      <c r="N230" s="80"/>
      <c r="O230" s="80"/>
      <c r="P230" s="80"/>
      <c r="Q230" s="80"/>
      <c r="R230" s="80"/>
    </row>
    <row r="231" spans="1:18" ht="19.5" customHeight="1">
      <c r="A231" s="86"/>
      <c r="B231" s="86"/>
      <c r="C231" s="86"/>
      <c r="D231" s="86"/>
      <c r="E231" s="262" t="s">
        <v>27</v>
      </c>
      <c r="F231" s="263"/>
      <c r="G231" s="263"/>
      <c r="H231" s="86"/>
      <c r="I231" s="86"/>
      <c r="J231" s="86"/>
      <c r="K231" s="86"/>
      <c r="L231" s="135"/>
      <c r="M231" s="80"/>
      <c r="N231" s="80"/>
      <c r="O231" s="80"/>
      <c r="P231" s="80"/>
      <c r="Q231" s="80"/>
      <c r="R231" s="80"/>
    </row>
    <row r="232" spans="1:18" ht="15" customHeight="1">
      <c r="A232" s="264" t="s">
        <v>550</v>
      </c>
      <c r="B232" s="265"/>
      <c r="C232" s="265"/>
      <c r="D232" s="265"/>
      <c r="E232" s="265"/>
      <c r="F232" s="265"/>
      <c r="G232" s="265"/>
      <c r="H232" s="265"/>
      <c r="I232" s="265"/>
      <c r="J232" s="265"/>
      <c r="K232" s="265"/>
      <c r="L232" s="265"/>
      <c r="M232" s="80"/>
      <c r="N232" s="80"/>
      <c r="O232" s="80"/>
      <c r="P232" s="80"/>
      <c r="Q232" s="80"/>
      <c r="R232" s="80"/>
    </row>
    <row r="233" spans="1:18" ht="15" customHeight="1">
      <c r="A233" s="254" t="s">
        <v>929</v>
      </c>
      <c r="B233" s="255"/>
      <c r="C233" s="255"/>
      <c r="D233" s="255"/>
      <c r="E233" s="255"/>
      <c r="F233" s="255"/>
      <c r="G233" s="79" t="s">
        <v>922</v>
      </c>
      <c r="H233" s="266" t="s">
        <v>923</v>
      </c>
      <c r="I233" s="267"/>
      <c r="J233" s="266" t="s">
        <v>930</v>
      </c>
      <c r="K233" s="267"/>
      <c r="L233" s="146" t="s">
        <v>243</v>
      </c>
      <c r="M233" s="80"/>
      <c r="N233" s="80"/>
      <c r="O233" s="80"/>
      <c r="P233" s="80"/>
      <c r="Q233" s="80"/>
      <c r="R233" s="80"/>
    </row>
    <row r="234" spans="1:18" ht="15" customHeight="1">
      <c r="A234" s="84" t="s">
        <v>551</v>
      </c>
      <c r="B234" s="256" t="s">
        <v>552</v>
      </c>
      <c r="C234" s="257"/>
      <c r="D234" s="257"/>
      <c r="E234" s="257"/>
      <c r="F234" s="257"/>
      <c r="G234" s="84" t="s">
        <v>549</v>
      </c>
      <c r="H234" s="258">
        <v>1</v>
      </c>
      <c r="I234" s="259"/>
      <c r="J234" s="260">
        <v>1033.33</v>
      </c>
      <c r="K234" s="261"/>
      <c r="L234" s="130">
        <f>(J234*H234)</f>
        <v>1033.33</v>
      </c>
      <c r="M234" s="80"/>
      <c r="N234" s="80"/>
      <c r="O234" s="80"/>
      <c r="P234" s="80"/>
      <c r="Q234" s="80"/>
      <c r="R234" s="80"/>
    </row>
    <row r="235" spans="1:18" ht="15" customHeight="1">
      <c r="A235" s="86"/>
      <c r="B235" s="86"/>
      <c r="C235" s="86"/>
      <c r="D235" s="86"/>
      <c r="E235" s="86"/>
      <c r="F235" s="86"/>
      <c r="G235" s="86"/>
      <c r="H235" s="199" t="s">
        <v>933</v>
      </c>
      <c r="I235" s="200"/>
      <c r="J235" s="200"/>
      <c r="K235" s="200"/>
      <c r="L235" s="82">
        <f>SUM(L234)</f>
        <v>1033.33</v>
      </c>
      <c r="M235" s="80"/>
      <c r="N235" s="80"/>
      <c r="O235" s="80"/>
      <c r="P235" s="80"/>
      <c r="Q235" s="80"/>
      <c r="R235" s="80"/>
    </row>
    <row r="236" spans="1:18" ht="15" customHeight="1">
      <c r="A236" s="86"/>
      <c r="B236" s="86"/>
      <c r="C236" s="86"/>
      <c r="D236" s="86"/>
      <c r="E236" s="86"/>
      <c r="F236" s="86"/>
      <c r="G236" s="86"/>
      <c r="H236" s="252" t="s">
        <v>412</v>
      </c>
      <c r="I236" s="253"/>
      <c r="J236" s="253"/>
      <c r="K236" s="253"/>
      <c r="L236" s="130">
        <f>(L235)</f>
        <v>1033.33</v>
      </c>
      <c r="M236" s="80"/>
      <c r="N236" s="80"/>
      <c r="O236" s="80"/>
      <c r="P236" s="80"/>
      <c r="Q236" s="80"/>
      <c r="R236" s="80"/>
    </row>
    <row r="237" spans="1:18" ht="15" customHeight="1">
      <c r="A237" s="86"/>
      <c r="B237" s="86"/>
      <c r="C237" s="86"/>
      <c r="D237" s="86"/>
      <c r="E237" s="86"/>
      <c r="F237" s="86"/>
      <c r="G237" s="86"/>
      <c r="H237" s="252" t="s">
        <v>413</v>
      </c>
      <c r="I237" s="253"/>
      <c r="J237" s="253"/>
      <c r="K237" s="253"/>
      <c r="L237" s="82">
        <f>(L236)</f>
        <v>1033.33</v>
      </c>
      <c r="M237" s="80"/>
      <c r="N237" s="80"/>
      <c r="O237" s="80"/>
      <c r="P237" s="80"/>
      <c r="Q237" s="80"/>
      <c r="R237" s="80"/>
    </row>
    <row r="238" spans="1:18" ht="15" customHeight="1">
      <c r="A238" s="86"/>
      <c r="B238" s="86"/>
      <c r="C238" s="86"/>
      <c r="D238" s="86"/>
      <c r="E238" s="86"/>
      <c r="F238" s="86"/>
      <c r="G238" s="86"/>
      <c r="H238" s="252" t="s">
        <v>414</v>
      </c>
      <c r="I238" s="253"/>
      <c r="J238" s="253"/>
      <c r="K238" s="253"/>
      <c r="L238" s="82">
        <f>(L237*0.2168)</f>
        <v>224.03</v>
      </c>
      <c r="M238" s="80"/>
      <c r="N238" s="80"/>
      <c r="O238" s="80"/>
      <c r="P238" s="80"/>
      <c r="Q238" s="80"/>
      <c r="R238" s="80"/>
    </row>
    <row r="239" spans="1:18" ht="9.75" customHeight="1">
      <c r="A239" s="86"/>
      <c r="B239" s="86"/>
      <c r="C239" s="86"/>
      <c r="D239" s="86"/>
      <c r="E239" s="86"/>
      <c r="F239" s="86"/>
      <c r="G239" s="86"/>
      <c r="H239" s="252" t="s">
        <v>415</v>
      </c>
      <c r="I239" s="253"/>
      <c r="J239" s="253"/>
      <c r="K239" s="253"/>
      <c r="L239" s="82">
        <f>SUM(L237:L238)</f>
        <v>1257.3599999999999</v>
      </c>
      <c r="M239" s="80"/>
      <c r="N239" s="80"/>
      <c r="O239" s="80"/>
      <c r="P239" s="80"/>
      <c r="Q239" s="80"/>
      <c r="R239" s="80"/>
    </row>
    <row r="240" spans="1:18" ht="27" customHeight="1">
      <c r="A240" s="86"/>
      <c r="B240" s="86"/>
      <c r="C240" s="86"/>
      <c r="D240" s="86"/>
      <c r="E240" s="262" t="s">
        <v>27</v>
      </c>
      <c r="F240" s="263"/>
      <c r="G240" s="263"/>
      <c r="H240" s="86"/>
      <c r="I240" s="86"/>
      <c r="J240" s="86"/>
      <c r="K240" s="86"/>
      <c r="L240" s="135"/>
      <c r="M240" s="80"/>
      <c r="N240" s="80"/>
      <c r="O240" s="80"/>
      <c r="P240" s="80"/>
      <c r="Q240" s="80"/>
      <c r="R240" s="80"/>
    </row>
    <row r="241" spans="1:18" ht="15" customHeight="1">
      <c r="A241" s="264" t="s">
        <v>553</v>
      </c>
      <c r="B241" s="265"/>
      <c r="C241" s="265"/>
      <c r="D241" s="265"/>
      <c r="E241" s="265"/>
      <c r="F241" s="265"/>
      <c r="G241" s="265"/>
      <c r="H241" s="265"/>
      <c r="I241" s="265"/>
      <c r="J241" s="265"/>
      <c r="K241" s="265"/>
      <c r="L241" s="265"/>
      <c r="M241" s="80"/>
      <c r="N241" s="80"/>
      <c r="O241" s="80"/>
      <c r="P241" s="80"/>
      <c r="Q241" s="80"/>
      <c r="R241" s="80"/>
    </row>
    <row r="242" spans="1:18" ht="15" customHeight="1">
      <c r="A242" s="254" t="s">
        <v>929</v>
      </c>
      <c r="B242" s="255"/>
      <c r="C242" s="255"/>
      <c r="D242" s="255"/>
      <c r="E242" s="255"/>
      <c r="F242" s="255"/>
      <c r="G242" s="79" t="s">
        <v>922</v>
      </c>
      <c r="H242" s="266" t="s">
        <v>923</v>
      </c>
      <c r="I242" s="267"/>
      <c r="J242" s="266" t="s">
        <v>930</v>
      </c>
      <c r="K242" s="267"/>
      <c r="L242" s="146" t="s">
        <v>243</v>
      </c>
      <c r="M242" s="80"/>
      <c r="N242" s="80"/>
      <c r="O242" s="80"/>
      <c r="P242" s="80"/>
      <c r="Q242" s="80"/>
      <c r="R242" s="80"/>
    </row>
    <row r="243" spans="1:18" ht="15" customHeight="1">
      <c r="A243" s="84" t="s">
        <v>554</v>
      </c>
      <c r="B243" s="256" t="s">
        <v>555</v>
      </c>
      <c r="C243" s="257"/>
      <c r="D243" s="257"/>
      <c r="E243" s="257"/>
      <c r="F243" s="257"/>
      <c r="G243" s="84" t="s">
        <v>549</v>
      </c>
      <c r="H243" s="258">
        <v>1</v>
      </c>
      <c r="I243" s="259"/>
      <c r="J243" s="260">
        <v>1050</v>
      </c>
      <c r="K243" s="261"/>
      <c r="L243" s="130">
        <f>(J243*H243)</f>
        <v>1050</v>
      </c>
      <c r="M243" s="80"/>
      <c r="N243" s="80"/>
      <c r="O243" s="80"/>
      <c r="P243" s="80"/>
      <c r="Q243" s="80"/>
      <c r="R243" s="80"/>
    </row>
    <row r="244" spans="1:18" ht="15" customHeight="1">
      <c r="A244" s="86"/>
      <c r="B244" s="86"/>
      <c r="C244" s="86"/>
      <c r="D244" s="86"/>
      <c r="E244" s="86"/>
      <c r="F244" s="86"/>
      <c r="G244" s="86"/>
      <c r="H244" s="199" t="s">
        <v>933</v>
      </c>
      <c r="I244" s="200"/>
      <c r="J244" s="200"/>
      <c r="K244" s="200"/>
      <c r="L244" s="82">
        <f>(L243)</f>
        <v>1050</v>
      </c>
      <c r="M244" s="80"/>
      <c r="N244" s="80"/>
      <c r="O244" s="80"/>
      <c r="P244" s="80"/>
      <c r="Q244" s="80"/>
      <c r="R244" s="80"/>
    </row>
    <row r="245" spans="1:18" ht="15" customHeight="1">
      <c r="A245" s="86"/>
      <c r="B245" s="86"/>
      <c r="C245" s="86"/>
      <c r="D245" s="86"/>
      <c r="E245" s="86"/>
      <c r="F245" s="86"/>
      <c r="G245" s="86"/>
      <c r="H245" s="252" t="s">
        <v>412</v>
      </c>
      <c r="I245" s="253"/>
      <c r="J245" s="253"/>
      <c r="K245" s="253"/>
      <c r="L245" s="130">
        <f>(L244)</f>
        <v>1050</v>
      </c>
      <c r="M245" s="80"/>
      <c r="N245" s="80"/>
      <c r="O245" s="80"/>
      <c r="P245" s="80"/>
      <c r="Q245" s="80"/>
      <c r="R245" s="80"/>
    </row>
    <row r="246" spans="1:18" ht="15" customHeight="1">
      <c r="A246" s="86"/>
      <c r="B246" s="86"/>
      <c r="C246" s="86"/>
      <c r="D246" s="86"/>
      <c r="E246" s="86"/>
      <c r="F246" s="86"/>
      <c r="G246" s="86"/>
      <c r="H246" s="252" t="s">
        <v>413</v>
      </c>
      <c r="I246" s="253"/>
      <c r="J246" s="253"/>
      <c r="K246" s="253"/>
      <c r="L246" s="82">
        <f>(L245)</f>
        <v>1050</v>
      </c>
      <c r="M246" s="80"/>
      <c r="N246" s="80"/>
      <c r="O246" s="80"/>
      <c r="P246" s="80"/>
      <c r="Q246" s="80"/>
      <c r="R246" s="80"/>
    </row>
    <row r="247" spans="1:18" ht="15" customHeight="1">
      <c r="A247" s="86"/>
      <c r="B247" s="86"/>
      <c r="C247" s="86"/>
      <c r="D247" s="86"/>
      <c r="E247" s="86"/>
      <c r="F247" s="86"/>
      <c r="G247" s="86"/>
      <c r="H247" s="252" t="s">
        <v>414</v>
      </c>
      <c r="I247" s="253"/>
      <c r="J247" s="253"/>
      <c r="K247" s="253"/>
      <c r="L247" s="82">
        <f>(L246*0.2168)</f>
        <v>227.64</v>
      </c>
      <c r="M247" s="80"/>
      <c r="N247" s="80"/>
      <c r="O247" s="80"/>
      <c r="P247" s="80"/>
      <c r="Q247" s="80"/>
      <c r="R247" s="80"/>
    </row>
    <row r="248" spans="1:18" ht="9.75" customHeight="1">
      <c r="A248" s="86"/>
      <c r="B248" s="86"/>
      <c r="C248" s="86"/>
      <c r="D248" s="86"/>
      <c r="E248" s="86"/>
      <c r="F248" s="86"/>
      <c r="G248" s="86"/>
      <c r="H248" s="252" t="s">
        <v>415</v>
      </c>
      <c r="I248" s="253"/>
      <c r="J248" s="253"/>
      <c r="K248" s="253"/>
      <c r="L248" s="82">
        <f>SUM(L246:L247)</f>
        <v>1277.6400000000001</v>
      </c>
      <c r="M248" s="80"/>
      <c r="N248" s="80"/>
      <c r="O248" s="80"/>
      <c r="P248" s="80"/>
      <c r="Q248" s="80"/>
      <c r="R248" s="80"/>
    </row>
    <row r="249" spans="1:18" ht="19.5" customHeight="1">
      <c r="A249" s="86"/>
      <c r="B249" s="86"/>
      <c r="C249" s="86"/>
      <c r="D249" s="86"/>
      <c r="E249" s="262" t="s">
        <v>27</v>
      </c>
      <c r="F249" s="263"/>
      <c r="G249" s="263"/>
      <c r="H249" s="86"/>
      <c r="I249" s="86"/>
      <c r="J249" s="86"/>
      <c r="K249" s="86"/>
      <c r="L249" s="135"/>
      <c r="M249" s="80"/>
      <c r="N249" s="80"/>
      <c r="O249" s="80"/>
      <c r="P249" s="80"/>
      <c r="Q249" s="80"/>
      <c r="R249" s="80"/>
    </row>
    <row r="250" spans="1:18" ht="15" customHeight="1">
      <c r="A250" s="264" t="s">
        <v>556</v>
      </c>
      <c r="B250" s="265"/>
      <c r="C250" s="265"/>
      <c r="D250" s="265"/>
      <c r="E250" s="265"/>
      <c r="F250" s="265"/>
      <c r="G250" s="265"/>
      <c r="H250" s="265"/>
      <c r="I250" s="265"/>
      <c r="J250" s="265"/>
      <c r="K250" s="265"/>
      <c r="L250" s="265"/>
      <c r="M250" s="80"/>
      <c r="N250" s="80"/>
      <c r="O250" s="80"/>
      <c r="P250" s="80"/>
      <c r="Q250" s="80"/>
      <c r="R250" s="80"/>
    </row>
    <row r="251" spans="1:18" ht="15" customHeight="1">
      <c r="A251" s="254" t="s">
        <v>929</v>
      </c>
      <c r="B251" s="255"/>
      <c r="C251" s="255"/>
      <c r="D251" s="255"/>
      <c r="E251" s="255"/>
      <c r="F251" s="255"/>
      <c r="G251" s="79" t="s">
        <v>922</v>
      </c>
      <c r="H251" s="266" t="s">
        <v>923</v>
      </c>
      <c r="I251" s="267"/>
      <c r="J251" s="266" t="s">
        <v>930</v>
      </c>
      <c r="K251" s="267"/>
      <c r="L251" s="146" t="s">
        <v>243</v>
      </c>
      <c r="M251" s="80"/>
      <c r="N251" s="80"/>
      <c r="O251" s="80"/>
      <c r="P251" s="80"/>
      <c r="Q251" s="80"/>
      <c r="R251" s="80"/>
    </row>
    <row r="252" spans="1:18" ht="15" customHeight="1">
      <c r="A252" s="84" t="s">
        <v>557</v>
      </c>
      <c r="B252" s="256" t="s">
        <v>558</v>
      </c>
      <c r="C252" s="257"/>
      <c r="D252" s="257"/>
      <c r="E252" s="257"/>
      <c r="F252" s="257"/>
      <c r="G252" s="84" t="s">
        <v>549</v>
      </c>
      <c r="H252" s="258">
        <v>1</v>
      </c>
      <c r="I252" s="259"/>
      <c r="J252" s="260">
        <v>710</v>
      </c>
      <c r="K252" s="261"/>
      <c r="L252" s="130">
        <f>(J252*H252)</f>
        <v>710</v>
      </c>
      <c r="M252" s="80"/>
      <c r="N252" s="80"/>
      <c r="O252" s="80"/>
      <c r="P252" s="80"/>
      <c r="Q252" s="80"/>
      <c r="R252" s="80"/>
    </row>
    <row r="253" spans="1:18" ht="15" customHeight="1">
      <c r="A253" s="86"/>
      <c r="B253" s="86"/>
      <c r="C253" s="86"/>
      <c r="D253" s="86"/>
      <c r="E253" s="86"/>
      <c r="F253" s="86"/>
      <c r="G253" s="86"/>
      <c r="H253" s="199" t="s">
        <v>933</v>
      </c>
      <c r="I253" s="200"/>
      <c r="J253" s="200"/>
      <c r="K253" s="200"/>
      <c r="L253" s="82">
        <f>SUM(L252)</f>
        <v>710</v>
      </c>
      <c r="M253" s="80"/>
      <c r="N253" s="80"/>
      <c r="O253" s="80"/>
      <c r="P253" s="80"/>
      <c r="Q253" s="80"/>
      <c r="R253" s="80"/>
    </row>
    <row r="254" spans="1:18" ht="15" customHeight="1">
      <c r="A254" s="86"/>
      <c r="B254" s="86"/>
      <c r="C254" s="86"/>
      <c r="D254" s="86"/>
      <c r="E254" s="86"/>
      <c r="F254" s="86"/>
      <c r="G254" s="86"/>
      <c r="H254" s="252" t="s">
        <v>412</v>
      </c>
      <c r="I254" s="253"/>
      <c r="J254" s="253"/>
      <c r="K254" s="253"/>
      <c r="L254" s="130">
        <f>L253</f>
        <v>710</v>
      </c>
      <c r="M254" s="80"/>
      <c r="N254" s="80"/>
      <c r="O254" s="80"/>
      <c r="P254" s="80"/>
      <c r="Q254" s="80"/>
      <c r="R254" s="80"/>
    </row>
    <row r="255" spans="1:18" ht="15" customHeight="1">
      <c r="A255" s="86"/>
      <c r="B255" s="86"/>
      <c r="C255" s="86"/>
      <c r="D255" s="86"/>
      <c r="E255" s="86"/>
      <c r="F255" s="86"/>
      <c r="G255" s="86"/>
      <c r="H255" s="252" t="s">
        <v>413</v>
      </c>
      <c r="I255" s="253"/>
      <c r="J255" s="253"/>
      <c r="K255" s="253"/>
      <c r="L255" s="82">
        <f>L254</f>
        <v>710</v>
      </c>
      <c r="M255" s="80"/>
      <c r="N255" s="80"/>
      <c r="O255" s="80"/>
      <c r="P255" s="80"/>
      <c r="Q255" s="80"/>
      <c r="R255" s="80"/>
    </row>
    <row r="256" spans="1:18" ht="15" customHeight="1">
      <c r="A256" s="86"/>
      <c r="B256" s="86"/>
      <c r="C256" s="86"/>
      <c r="D256" s="86"/>
      <c r="E256" s="86"/>
      <c r="F256" s="86"/>
      <c r="G256" s="86"/>
      <c r="H256" s="252" t="s">
        <v>414</v>
      </c>
      <c r="I256" s="253"/>
      <c r="J256" s="253"/>
      <c r="K256" s="253"/>
      <c r="L256" s="82">
        <f>L255*0.2168</f>
        <v>153.93</v>
      </c>
      <c r="M256" s="80"/>
      <c r="N256" s="80"/>
      <c r="O256" s="80"/>
      <c r="P256" s="80"/>
      <c r="Q256" s="80"/>
      <c r="R256" s="80"/>
    </row>
    <row r="257" spans="1:18" ht="9.75" customHeight="1">
      <c r="A257" s="86"/>
      <c r="B257" s="86"/>
      <c r="C257" s="86"/>
      <c r="D257" s="86"/>
      <c r="E257" s="86"/>
      <c r="F257" s="86"/>
      <c r="G257" s="86"/>
      <c r="H257" s="252" t="s">
        <v>415</v>
      </c>
      <c r="I257" s="253"/>
      <c r="J257" s="253"/>
      <c r="K257" s="253"/>
      <c r="L257" s="82">
        <f>SUM(L255:L256)</f>
        <v>863.93</v>
      </c>
      <c r="M257" s="80"/>
      <c r="N257" s="80"/>
      <c r="O257" s="80"/>
      <c r="P257" s="80"/>
      <c r="Q257" s="80"/>
      <c r="R257" s="80"/>
    </row>
    <row r="258" spans="1:18" ht="19.5" customHeight="1">
      <c r="A258" s="86"/>
      <c r="B258" s="86"/>
      <c r="C258" s="86"/>
      <c r="D258" s="86"/>
      <c r="E258" s="262" t="s">
        <v>27</v>
      </c>
      <c r="F258" s="263"/>
      <c r="G258" s="263"/>
      <c r="H258" s="86"/>
      <c r="I258" s="86"/>
      <c r="J258" s="86"/>
      <c r="K258" s="86"/>
      <c r="L258" s="135"/>
      <c r="M258" s="80"/>
      <c r="N258" s="80"/>
      <c r="O258" s="80"/>
      <c r="P258" s="80"/>
      <c r="Q258" s="80"/>
      <c r="R258" s="80"/>
    </row>
    <row r="259" spans="1:18" ht="15" customHeight="1">
      <c r="A259" s="264" t="s">
        <v>559</v>
      </c>
      <c r="B259" s="265"/>
      <c r="C259" s="265"/>
      <c r="D259" s="265"/>
      <c r="E259" s="265"/>
      <c r="F259" s="265"/>
      <c r="G259" s="265"/>
      <c r="H259" s="265"/>
      <c r="I259" s="265"/>
      <c r="J259" s="265"/>
      <c r="K259" s="265"/>
      <c r="L259" s="265"/>
      <c r="M259" s="80"/>
      <c r="N259" s="80"/>
      <c r="O259" s="80"/>
      <c r="P259" s="80"/>
      <c r="Q259" s="80"/>
      <c r="R259" s="80"/>
    </row>
    <row r="260" spans="1:18" ht="15" customHeight="1">
      <c r="A260" s="254" t="s">
        <v>929</v>
      </c>
      <c r="B260" s="255"/>
      <c r="C260" s="255"/>
      <c r="D260" s="255"/>
      <c r="E260" s="255"/>
      <c r="F260" s="255"/>
      <c r="G260" s="79" t="s">
        <v>922</v>
      </c>
      <c r="H260" s="266" t="s">
        <v>923</v>
      </c>
      <c r="I260" s="267"/>
      <c r="J260" s="266" t="s">
        <v>930</v>
      </c>
      <c r="K260" s="267"/>
      <c r="L260" s="146" t="s">
        <v>243</v>
      </c>
      <c r="M260" s="80"/>
      <c r="N260" s="80"/>
      <c r="O260" s="80"/>
      <c r="P260" s="80"/>
      <c r="Q260" s="80"/>
      <c r="R260" s="80"/>
    </row>
    <row r="261" spans="1:18" ht="15" customHeight="1">
      <c r="A261" s="84" t="s">
        <v>560</v>
      </c>
      <c r="B261" s="256" t="s">
        <v>561</v>
      </c>
      <c r="C261" s="257"/>
      <c r="D261" s="257"/>
      <c r="E261" s="257"/>
      <c r="F261" s="257"/>
      <c r="G261" s="84" t="s">
        <v>549</v>
      </c>
      <c r="H261" s="258">
        <v>1</v>
      </c>
      <c r="I261" s="259"/>
      <c r="J261" s="260">
        <v>710</v>
      </c>
      <c r="K261" s="261"/>
      <c r="L261" s="130">
        <f>J261*H261</f>
        <v>710</v>
      </c>
      <c r="M261" s="80"/>
      <c r="N261" s="80"/>
      <c r="O261" s="80"/>
      <c r="P261" s="80"/>
      <c r="Q261" s="80"/>
      <c r="R261" s="80"/>
    </row>
    <row r="262" spans="1:18" ht="15" customHeight="1">
      <c r="A262" s="86"/>
      <c r="B262" s="86"/>
      <c r="C262" s="86"/>
      <c r="D262" s="86"/>
      <c r="E262" s="86"/>
      <c r="F262" s="86"/>
      <c r="G262" s="86"/>
      <c r="H262" s="199" t="s">
        <v>933</v>
      </c>
      <c r="I262" s="200"/>
      <c r="J262" s="200"/>
      <c r="K262" s="200"/>
      <c r="L262" s="82">
        <f>L261</f>
        <v>710</v>
      </c>
      <c r="M262" s="80"/>
      <c r="N262" s="80"/>
      <c r="O262" s="80"/>
      <c r="P262" s="80"/>
      <c r="Q262" s="80"/>
      <c r="R262" s="80"/>
    </row>
    <row r="263" spans="1:18" ht="15" customHeight="1">
      <c r="A263" s="86"/>
      <c r="B263" s="86"/>
      <c r="C263" s="86"/>
      <c r="D263" s="86"/>
      <c r="E263" s="86"/>
      <c r="F263" s="86"/>
      <c r="G263" s="86"/>
      <c r="H263" s="252" t="s">
        <v>412</v>
      </c>
      <c r="I263" s="253"/>
      <c r="J263" s="253"/>
      <c r="K263" s="253"/>
      <c r="L263" s="130">
        <f>L262</f>
        <v>710</v>
      </c>
      <c r="M263" s="80"/>
      <c r="N263" s="80"/>
      <c r="O263" s="80"/>
      <c r="P263" s="80"/>
      <c r="Q263" s="80"/>
      <c r="R263" s="80"/>
    </row>
    <row r="264" spans="1:18" ht="15" customHeight="1">
      <c r="A264" s="86"/>
      <c r="B264" s="86"/>
      <c r="C264" s="86"/>
      <c r="D264" s="86"/>
      <c r="E264" s="86"/>
      <c r="F264" s="86"/>
      <c r="G264" s="86"/>
      <c r="H264" s="252" t="s">
        <v>413</v>
      </c>
      <c r="I264" s="253"/>
      <c r="J264" s="253"/>
      <c r="K264" s="253"/>
      <c r="L264" s="82">
        <f>L263</f>
        <v>710</v>
      </c>
      <c r="M264" s="80"/>
      <c r="N264" s="80"/>
      <c r="O264" s="80"/>
      <c r="P264" s="80"/>
      <c r="Q264" s="80"/>
      <c r="R264" s="80"/>
    </row>
    <row r="265" spans="1:18" ht="15" customHeight="1">
      <c r="A265" s="86"/>
      <c r="B265" s="86"/>
      <c r="C265" s="86"/>
      <c r="D265" s="86"/>
      <c r="E265" s="86"/>
      <c r="F265" s="86"/>
      <c r="G265" s="86"/>
      <c r="H265" s="252" t="s">
        <v>414</v>
      </c>
      <c r="I265" s="253"/>
      <c r="J265" s="253"/>
      <c r="K265" s="253"/>
      <c r="L265" s="82">
        <f>L264*0.2168</f>
        <v>153.93</v>
      </c>
      <c r="M265" s="80"/>
      <c r="N265" s="80"/>
      <c r="O265" s="80"/>
      <c r="P265" s="80"/>
      <c r="Q265" s="80"/>
      <c r="R265" s="80"/>
    </row>
    <row r="266" spans="1:18" ht="9.75" customHeight="1">
      <c r="A266" s="86"/>
      <c r="B266" s="86"/>
      <c r="C266" s="86"/>
      <c r="D266" s="86"/>
      <c r="E266" s="86"/>
      <c r="F266" s="86"/>
      <c r="G266" s="86"/>
      <c r="H266" s="252" t="s">
        <v>415</v>
      </c>
      <c r="I266" s="253"/>
      <c r="J266" s="253"/>
      <c r="K266" s="253"/>
      <c r="L266" s="82">
        <f>SUM(L264:L265)</f>
        <v>863.93</v>
      </c>
      <c r="M266" s="80"/>
      <c r="N266" s="80"/>
      <c r="O266" s="80"/>
      <c r="P266" s="80"/>
      <c r="Q266" s="80"/>
      <c r="R266" s="80"/>
    </row>
    <row r="267" spans="1:18" ht="19.5" customHeight="1">
      <c r="A267" s="86"/>
      <c r="B267" s="86"/>
      <c r="C267" s="86"/>
      <c r="D267" s="86"/>
      <c r="E267" s="262" t="s">
        <v>27</v>
      </c>
      <c r="F267" s="263"/>
      <c r="G267" s="263"/>
      <c r="H267" s="86"/>
      <c r="I267" s="86"/>
      <c r="J267" s="86"/>
      <c r="K267" s="86"/>
      <c r="L267" s="135"/>
      <c r="M267" s="80"/>
      <c r="N267" s="80"/>
      <c r="O267" s="80"/>
      <c r="P267" s="80"/>
      <c r="Q267" s="80"/>
      <c r="R267" s="80"/>
    </row>
    <row r="268" spans="1:18" ht="15" customHeight="1">
      <c r="A268" s="264" t="s">
        <v>562</v>
      </c>
      <c r="B268" s="265"/>
      <c r="C268" s="265"/>
      <c r="D268" s="265"/>
      <c r="E268" s="265"/>
      <c r="F268" s="265"/>
      <c r="G268" s="265"/>
      <c r="H268" s="265"/>
      <c r="I268" s="265"/>
      <c r="J268" s="265"/>
      <c r="K268" s="265"/>
      <c r="L268" s="265"/>
      <c r="M268" s="80"/>
      <c r="N268" s="80"/>
      <c r="O268" s="80"/>
      <c r="P268" s="80"/>
      <c r="Q268" s="80"/>
      <c r="R268" s="80"/>
    </row>
    <row r="269" spans="1:18" ht="15" customHeight="1">
      <c r="A269" s="254" t="s">
        <v>921</v>
      </c>
      <c r="B269" s="255"/>
      <c r="C269" s="255"/>
      <c r="D269" s="255"/>
      <c r="E269" s="255"/>
      <c r="F269" s="255"/>
      <c r="G269" s="79" t="s">
        <v>922</v>
      </c>
      <c r="H269" s="266" t="s">
        <v>923</v>
      </c>
      <c r="I269" s="267"/>
      <c r="J269" s="303" t="s">
        <v>924</v>
      </c>
      <c r="K269" s="304"/>
      <c r="L269" s="150" t="s">
        <v>925</v>
      </c>
      <c r="M269" s="80"/>
      <c r="N269" s="80"/>
      <c r="O269" s="80"/>
      <c r="P269" s="80"/>
      <c r="Q269" s="80"/>
      <c r="R269" s="80"/>
    </row>
    <row r="270" spans="1:18" ht="15" customHeight="1">
      <c r="A270" s="84" t="s">
        <v>563</v>
      </c>
      <c r="B270" s="268" t="s">
        <v>564</v>
      </c>
      <c r="C270" s="269"/>
      <c r="D270" s="269"/>
      <c r="E270" s="269"/>
      <c r="F270" s="269"/>
      <c r="G270" s="84" t="s">
        <v>565</v>
      </c>
      <c r="H270" s="258">
        <v>3</v>
      </c>
      <c r="I270" s="259"/>
      <c r="J270" s="260">
        <v>2050.29</v>
      </c>
      <c r="K270" s="261"/>
      <c r="L270" s="130">
        <f>(J270*H270)</f>
        <v>6150.87</v>
      </c>
      <c r="M270" s="80"/>
      <c r="N270" s="80"/>
      <c r="O270" s="80"/>
      <c r="P270" s="80"/>
      <c r="Q270" s="80"/>
      <c r="R270" s="80"/>
    </row>
    <row r="271" spans="1:18" ht="15" customHeight="1">
      <c r="A271" s="84" t="s">
        <v>566</v>
      </c>
      <c r="B271" s="268" t="s">
        <v>567</v>
      </c>
      <c r="C271" s="269"/>
      <c r="D271" s="269"/>
      <c r="E271" s="269"/>
      <c r="F271" s="269"/>
      <c r="G271" s="84" t="s">
        <v>565</v>
      </c>
      <c r="H271" s="258">
        <v>3</v>
      </c>
      <c r="I271" s="259"/>
      <c r="J271" s="260">
        <v>2077.83</v>
      </c>
      <c r="K271" s="261"/>
      <c r="L271" s="138">
        <f t="shared" ref="L271:L272" si="8">(J271*H271)</f>
        <v>6233.49</v>
      </c>
      <c r="M271" s="80"/>
      <c r="N271" s="80"/>
      <c r="O271" s="80"/>
      <c r="P271" s="80"/>
      <c r="Q271" s="80"/>
      <c r="R271" s="80"/>
    </row>
    <row r="272" spans="1:18" ht="15" customHeight="1">
      <c r="A272" s="84" t="s">
        <v>568</v>
      </c>
      <c r="B272" s="268" t="s">
        <v>569</v>
      </c>
      <c r="C272" s="269"/>
      <c r="D272" s="269"/>
      <c r="E272" s="269"/>
      <c r="F272" s="269"/>
      <c r="G272" s="84" t="s">
        <v>565</v>
      </c>
      <c r="H272" s="258">
        <v>6</v>
      </c>
      <c r="I272" s="259"/>
      <c r="J272" s="260">
        <v>6017.66</v>
      </c>
      <c r="K272" s="261"/>
      <c r="L272" s="138">
        <f t="shared" si="8"/>
        <v>36105.96</v>
      </c>
      <c r="M272" s="80"/>
      <c r="N272" s="80"/>
      <c r="O272" s="80"/>
      <c r="P272" s="80"/>
      <c r="Q272" s="80"/>
      <c r="R272" s="80"/>
    </row>
    <row r="273" spans="1:18" ht="15" customHeight="1">
      <c r="A273" s="86"/>
      <c r="B273" s="86"/>
      <c r="C273" s="86"/>
      <c r="D273" s="86"/>
      <c r="E273" s="86"/>
      <c r="F273" s="86"/>
      <c r="G273" s="86"/>
      <c r="H273" s="199" t="s">
        <v>928</v>
      </c>
      <c r="I273" s="200"/>
      <c r="J273" s="200"/>
      <c r="K273" s="200"/>
      <c r="L273" s="82">
        <f>SUM(L270:L272)</f>
        <v>48490.32</v>
      </c>
      <c r="M273" s="80"/>
      <c r="N273" s="80"/>
      <c r="O273" s="80"/>
      <c r="P273" s="80"/>
      <c r="Q273" s="80"/>
      <c r="R273" s="80"/>
    </row>
    <row r="274" spans="1:18" ht="15" customHeight="1" thickBot="1">
      <c r="A274" s="86"/>
      <c r="B274" s="86"/>
      <c r="C274" s="86"/>
      <c r="D274" s="86"/>
      <c r="E274" s="86"/>
      <c r="F274" s="86"/>
      <c r="G274" s="86"/>
      <c r="H274" s="250" t="s">
        <v>570</v>
      </c>
      <c r="I274" s="251"/>
      <c r="J274" s="251"/>
      <c r="K274" s="251"/>
      <c r="L274" s="147">
        <v>0</v>
      </c>
      <c r="M274" s="80"/>
      <c r="N274" s="80"/>
      <c r="O274" s="80"/>
      <c r="P274" s="80"/>
      <c r="Q274" s="80"/>
      <c r="R274" s="80"/>
    </row>
    <row r="275" spans="1:18" ht="15" customHeight="1">
      <c r="A275" s="86"/>
      <c r="B275" s="86"/>
      <c r="C275" s="86"/>
      <c r="D275" s="86"/>
      <c r="E275" s="86"/>
      <c r="F275" s="86"/>
      <c r="G275" s="86"/>
      <c r="H275" s="252" t="s">
        <v>376</v>
      </c>
      <c r="I275" s="253"/>
      <c r="J275" s="253"/>
      <c r="K275" s="253"/>
      <c r="L275" s="130">
        <f>(L273)</f>
        <v>48490.32</v>
      </c>
      <c r="M275" s="80"/>
      <c r="N275" s="80"/>
      <c r="O275" s="80"/>
      <c r="P275" s="80"/>
      <c r="Q275" s="80"/>
      <c r="R275" s="80"/>
    </row>
    <row r="276" spans="1:18" ht="15" customHeight="1">
      <c r="A276" s="86"/>
      <c r="B276" s="86"/>
      <c r="C276" s="86"/>
      <c r="D276" s="86"/>
      <c r="E276" s="86"/>
      <c r="F276" s="86"/>
      <c r="G276" s="86"/>
      <c r="H276" s="252" t="s">
        <v>377</v>
      </c>
      <c r="I276" s="253"/>
      <c r="J276" s="253"/>
      <c r="K276" s="253"/>
      <c r="L276" s="130">
        <v>0</v>
      </c>
      <c r="M276" s="80"/>
      <c r="N276" s="80"/>
      <c r="O276" s="80"/>
      <c r="P276" s="80"/>
      <c r="Q276" s="80"/>
      <c r="R276" s="80"/>
    </row>
    <row r="277" spans="1:18" ht="15" customHeight="1">
      <c r="A277" s="86"/>
      <c r="B277" s="86"/>
      <c r="C277" s="86"/>
      <c r="D277" s="86"/>
      <c r="E277" s="86"/>
      <c r="F277" s="86"/>
      <c r="G277" s="86"/>
      <c r="H277" s="252" t="s">
        <v>378</v>
      </c>
      <c r="I277" s="253"/>
      <c r="J277" s="253"/>
      <c r="K277" s="253"/>
      <c r="L277" s="130">
        <v>0</v>
      </c>
      <c r="M277" s="80"/>
      <c r="N277" s="80"/>
      <c r="O277" s="80"/>
      <c r="P277" s="80"/>
      <c r="Q277" s="80"/>
      <c r="R277" s="80"/>
    </row>
    <row r="278" spans="1:18" ht="15" customHeight="1">
      <c r="A278" s="254" t="s">
        <v>929</v>
      </c>
      <c r="B278" s="255"/>
      <c r="C278" s="255"/>
      <c r="D278" s="255"/>
      <c r="E278" s="255"/>
      <c r="F278" s="255"/>
      <c r="G278" s="79" t="s">
        <v>922</v>
      </c>
      <c r="H278" s="266" t="s">
        <v>923</v>
      </c>
      <c r="I278" s="267"/>
      <c r="J278" s="266" t="s">
        <v>930</v>
      </c>
      <c r="K278" s="267"/>
      <c r="L278" s="146" t="s">
        <v>243</v>
      </c>
      <c r="M278" s="80"/>
      <c r="N278" s="80"/>
      <c r="O278" s="80"/>
      <c r="P278" s="80"/>
      <c r="Q278" s="80"/>
      <c r="R278" s="80"/>
    </row>
    <row r="279" spans="1:18" ht="15" customHeight="1">
      <c r="A279" s="84" t="s">
        <v>948</v>
      </c>
      <c r="B279" s="256" t="s">
        <v>949</v>
      </c>
      <c r="C279" s="257"/>
      <c r="D279" s="257"/>
      <c r="E279" s="257"/>
      <c r="F279" s="257"/>
      <c r="G279" s="84" t="s">
        <v>571</v>
      </c>
      <c r="H279" s="258">
        <v>3</v>
      </c>
      <c r="I279" s="259"/>
      <c r="J279" s="260">
        <v>2418.27</v>
      </c>
      <c r="K279" s="261"/>
      <c r="L279" s="130">
        <f>(J279*H279)</f>
        <v>7254.81</v>
      </c>
      <c r="M279" s="80"/>
      <c r="N279" s="80"/>
      <c r="O279" s="80"/>
      <c r="P279" s="80"/>
      <c r="Q279" s="80"/>
      <c r="R279" s="80"/>
    </row>
    <row r="280" spans="1:18" ht="15" customHeight="1">
      <c r="A280" s="86"/>
      <c r="B280" s="86"/>
      <c r="C280" s="86"/>
      <c r="D280" s="86"/>
      <c r="E280" s="86"/>
      <c r="F280" s="86"/>
      <c r="G280" s="86"/>
      <c r="H280" s="199" t="s">
        <v>933</v>
      </c>
      <c r="I280" s="200"/>
      <c r="J280" s="200"/>
      <c r="K280" s="200"/>
      <c r="L280" s="82">
        <f>(L279)</f>
        <v>7254.81</v>
      </c>
      <c r="M280" s="80"/>
      <c r="N280" s="80"/>
      <c r="O280" s="80"/>
      <c r="P280" s="80"/>
      <c r="Q280" s="80"/>
      <c r="R280" s="80"/>
    </row>
    <row r="281" spans="1:18" ht="24" customHeight="1">
      <c r="A281" s="254" t="s">
        <v>950</v>
      </c>
      <c r="B281" s="255"/>
      <c r="C281" s="255"/>
      <c r="D281" s="255"/>
      <c r="E281" s="255"/>
      <c r="F281" s="255"/>
      <c r="G281" s="79" t="s">
        <v>922</v>
      </c>
      <c r="H281" s="266" t="s">
        <v>923</v>
      </c>
      <c r="I281" s="267"/>
      <c r="J281" s="266" t="s">
        <v>86</v>
      </c>
      <c r="K281" s="267"/>
      <c r="L281" s="146" t="s">
        <v>243</v>
      </c>
      <c r="M281" s="80"/>
      <c r="N281" s="80"/>
      <c r="O281" s="80"/>
      <c r="P281" s="80"/>
      <c r="Q281" s="80"/>
      <c r="R281" s="80"/>
    </row>
    <row r="282" spans="1:18" ht="15" customHeight="1">
      <c r="A282" s="84" t="s">
        <v>573</v>
      </c>
      <c r="B282" s="256" t="s">
        <v>574</v>
      </c>
      <c r="C282" s="257"/>
      <c r="D282" s="257"/>
      <c r="E282" s="257"/>
      <c r="F282" s="257"/>
      <c r="G282" s="84" t="s">
        <v>575</v>
      </c>
      <c r="H282" s="295">
        <v>3</v>
      </c>
      <c r="I282" s="261"/>
      <c r="J282" s="260">
        <v>4460.75</v>
      </c>
      <c r="K282" s="261"/>
      <c r="L282" s="130">
        <f>(J282*H282)</f>
        <v>13382.25</v>
      </c>
      <c r="M282" s="80"/>
      <c r="N282" s="80"/>
      <c r="O282" s="80"/>
      <c r="P282" s="80"/>
      <c r="Q282" s="80"/>
      <c r="R282" s="80"/>
    </row>
    <row r="283" spans="1:18" ht="15" customHeight="1">
      <c r="A283" s="84" t="s">
        <v>576</v>
      </c>
      <c r="B283" s="256" t="s">
        <v>577</v>
      </c>
      <c r="C283" s="257"/>
      <c r="D283" s="257"/>
      <c r="E283" s="257"/>
      <c r="F283" s="257"/>
      <c r="G283" s="84" t="s">
        <v>565</v>
      </c>
      <c r="H283" s="295">
        <v>6</v>
      </c>
      <c r="I283" s="261"/>
      <c r="J283" s="260">
        <v>4109.2</v>
      </c>
      <c r="K283" s="261"/>
      <c r="L283" s="138">
        <f t="shared" ref="L283:L288" si="9">(J283*H283)</f>
        <v>24655.200000000001</v>
      </c>
      <c r="M283" s="80"/>
      <c r="N283" s="80"/>
      <c r="O283" s="80"/>
      <c r="P283" s="80"/>
      <c r="Q283" s="80"/>
      <c r="R283" s="80"/>
    </row>
    <row r="284" spans="1:18" ht="15" customHeight="1">
      <c r="A284" s="84" t="s">
        <v>578</v>
      </c>
      <c r="B284" s="256" t="s">
        <v>579</v>
      </c>
      <c r="C284" s="257"/>
      <c r="D284" s="257"/>
      <c r="E284" s="257"/>
      <c r="F284" s="257"/>
      <c r="G284" s="84" t="s">
        <v>565</v>
      </c>
      <c r="H284" s="295">
        <v>6</v>
      </c>
      <c r="I284" s="261"/>
      <c r="J284" s="260">
        <v>18697.419999999998</v>
      </c>
      <c r="K284" s="261"/>
      <c r="L284" s="138">
        <f t="shared" si="9"/>
        <v>112184.52</v>
      </c>
      <c r="M284" s="80"/>
      <c r="N284" s="80"/>
      <c r="O284" s="80"/>
      <c r="P284" s="80"/>
      <c r="Q284" s="80"/>
      <c r="R284" s="80"/>
    </row>
    <row r="285" spans="1:18" ht="15" customHeight="1">
      <c r="A285" s="84" t="s">
        <v>580</v>
      </c>
      <c r="B285" s="256" t="s">
        <v>581</v>
      </c>
      <c r="C285" s="257"/>
      <c r="D285" s="257"/>
      <c r="E285" s="257"/>
      <c r="F285" s="257"/>
      <c r="G285" s="84" t="s">
        <v>565</v>
      </c>
      <c r="H285" s="295">
        <v>6</v>
      </c>
      <c r="I285" s="261"/>
      <c r="J285" s="260">
        <v>5144.83</v>
      </c>
      <c r="K285" s="261"/>
      <c r="L285" s="138">
        <f t="shared" si="9"/>
        <v>30868.98</v>
      </c>
      <c r="M285" s="80"/>
      <c r="N285" s="80"/>
      <c r="O285" s="80"/>
      <c r="P285" s="80"/>
      <c r="Q285" s="80"/>
      <c r="R285" s="80"/>
    </row>
    <row r="286" spans="1:18" ht="15" customHeight="1">
      <c r="A286" s="84" t="s">
        <v>582</v>
      </c>
      <c r="B286" s="256" t="s">
        <v>583</v>
      </c>
      <c r="C286" s="257"/>
      <c r="D286" s="257"/>
      <c r="E286" s="257"/>
      <c r="F286" s="257"/>
      <c r="G286" s="84" t="s">
        <v>565</v>
      </c>
      <c r="H286" s="295">
        <v>3</v>
      </c>
      <c r="I286" s="261"/>
      <c r="J286" s="260">
        <v>5339.31</v>
      </c>
      <c r="K286" s="261"/>
      <c r="L286" s="138">
        <f t="shared" si="9"/>
        <v>16017.93</v>
      </c>
      <c r="M286" s="80"/>
      <c r="N286" s="80"/>
      <c r="O286" s="80"/>
      <c r="P286" s="80"/>
      <c r="Q286" s="80"/>
      <c r="R286" s="80"/>
    </row>
    <row r="287" spans="1:18" ht="15" customHeight="1">
      <c r="A287" s="84" t="s">
        <v>584</v>
      </c>
      <c r="B287" s="256" t="s">
        <v>585</v>
      </c>
      <c r="C287" s="257"/>
      <c r="D287" s="257"/>
      <c r="E287" s="257"/>
      <c r="F287" s="257"/>
      <c r="G287" s="84" t="s">
        <v>374</v>
      </c>
      <c r="H287" s="295">
        <v>1440</v>
      </c>
      <c r="I287" s="261"/>
      <c r="J287" s="260">
        <v>17.989999999999998</v>
      </c>
      <c r="K287" s="261"/>
      <c r="L287" s="138">
        <f t="shared" si="9"/>
        <v>25905.599999999999</v>
      </c>
      <c r="M287" s="80"/>
      <c r="N287" s="80"/>
      <c r="O287" s="80"/>
      <c r="P287" s="80"/>
      <c r="Q287" s="80"/>
      <c r="R287" s="80"/>
    </row>
    <row r="288" spans="1:18" ht="15" customHeight="1">
      <c r="A288" s="84" t="s">
        <v>586</v>
      </c>
      <c r="B288" s="256" t="s">
        <v>587</v>
      </c>
      <c r="C288" s="257"/>
      <c r="D288" s="257"/>
      <c r="E288" s="257"/>
      <c r="F288" s="257"/>
      <c r="G288" s="84" t="s">
        <v>374</v>
      </c>
      <c r="H288" s="295">
        <v>1440</v>
      </c>
      <c r="I288" s="261"/>
      <c r="J288" s="260">
        <v>22.38</v>
      </c>
      <c r="K288" s="261"/>
      <c r="L288" s="138">
        <f t="shared" si="9"/>
        <v>32227.200000000001</v>
      </c>
      <c r="M288" s="80"/>
      <c r="N288" s="80"/>
      <c r="O288" s="80"/>
      <c r="P288" s="80"/>
      <c r="Q288" s="80"/>
      <c r="R288" s="80"/>
    </row>
    <row r="289" spans="1:18" ht="15" customHeight="1">
      <c r="A289" s="86"/>
      <c r="B289" s="86"/>
      <c r="C289" s="86"/>
      <c r="D289" s="86"/>
      <c r="E289" s="86"/>
      <c r="F289" s="86"/>
      <c r="G289" s="86"/>
      <c r="H289" s="199" t="s">
        <v>951</v>
      </c>
      <c r="I289" s="200"/>
      <c r="J289" s="200"/>
      <c r="K289" s="200"/>
      <c r="L289" s="82">
        <f>SUM(L282:L288)</f>
        <v>255241.68</v>
      </c>
      <c r="M289" s="136"/>
      <c r="N289" s="80"/>
      <c r="O289" s="80"/>
      <c r="P289" s="80"/>
      <c r="Q289" s="80"/>
      <c r="R289" s="80"/>
    </row>
    <row r="290" spans="1:18" ht="15" customHeight="1">
      <c r="A290" s="86"/>
      <c r="B290" s="86"/>
      <c r="C290" s="86"/>
      <c r="D290" s="86"/>
      <c r="E290" s="86"/>
      <c r="F290" s="86"/>
      <c r="G290" s="86"/>
      <c r="H290" s="252" t="s">
        <v>412</v>
      </c>
      <c r="I290" s="253"/>
      <c r="J290" s="253"/>
      <c r="K290" s="253"/>
      <c r="L290" s="130">
        <f>(L289+L273+L280)</f>
        <v>310986.81</v>
      </c>
      <c r="M290" s="80"/>
      <c r="N290" s="80"/>
      <c r="O290" s="80"/>
      <c r="P290" s="80"/>
      <c r="Q290" s="80"/>
      <c r="R290" s="80"/>
    </row>
    <row r="291" spans="1:18" ht="15" customHeight="1">
      <c r="A291" s="86"/>
      <c r="B291" s="86"/>
      <c r="C291" s="86"/>
      <c r="D291" s="86"/>
      <c r="E291" s="86"/>
      <c r="F291" s="86"/>
      <c r="G291" s="86"/>
      <c r="H291" s="252" t="s">
        <v>413</v>
      </c>
      <c r="I291" s="253"/>
      <c r="J291" s="253"/>
      <c r="K291" s="253"/>
      <c r="L291" s="82">
        <f>(L290)</f>
        <v>310986.81</v>
      </c>
      <c r="M291" s="80"/>
      <c r="N291" s="80"/>
      <c r="O291" s="80"/>
      <c r="P291" s="80"/>
      <c r="Q291" s="80"/>
      <c r="R291" s="80"/>
    </row>
    <row r="292" spans="1:18" ht="15" customHeight="1">
      <c r="A292" s="86"/>
      <c r="B292" s="86"/>
      <c r="C292" s="86"/>
      <c r="D292" s="86"/>
      <c r="E292" s="86"/>
      <c r="F292" s="86"/>
      <c r="G292" s="86"/>
      <c r="H292" s="252" t="s">
        <v>414</v>
      </c>
      <c r="I292" s="253"/>
      <c r="J292" s="253"/>
      <c r="K292" s="253"/>
      <c r="L292" s="82">
        <f>(L291*0.2168)</f>
        <v>67421.94</v>
      </c>
      <c r="M292" s="80"/>
      <c r="N292" s="80"/>
      <c r="O292" s="80"/>
      <c r="P292" s="80"/>
      <c r="Q292" s="80"/>
      <c r="R292" s="80"/>
    </row>
    <row r="293" spans="1:18" ht="9.75" customHeight="1">
      <c r="A293" s="86"/>
      <c r="B293" s="86"/>
      <c r="C293" s="86"/>
      <c r="D293" s="86"/>
      <c r="E293" s="86"/>
      <c r="F293" s="86"/>
      <c r="G293" s="86"/>
      <c r="H293" s="252" t="s">
        <v>415</v>
      </c>
      <c r="I293" s="253"/>
      <c r="J293" s="253"/>
      <c r="K293" s="253"/>
      <c r="L293" s="82">
        <f>SUM(L291:L292)</f>
        <v>378408.75</v>
      </c>
      <c r="M293" s="80"/>
      <c r="N293" s="80"/>
      <c r="O293" s="80"/>
      <c r="P293" s="80"/>
      <c r="Q293" s="80"/>
      <c r="R293" s="80"/>
    </row>
    <row r="294" spans="1:18" ht="19.5" customHeight="1">
      <c r="A294" s="86"/>
      <c r="B294" s="86"/>
      <c r="C294" s="86"/>
      <c r="D294" s="86"/>
      <c r="E294" s="262" t="s">
        <v>27</v>
      </c>
      <c r="F294" s="263"/>
      <c r="G294" s="263"/>
      <c r="H294" s="86"/>
      <c r="I294" s="86"/>
      <c r="J294" s="86"/>
      <c r="K294" s="86"/>
      <c r="L294" s="135"/>
      <c r="M294" s="80"/>
      <c r="N294" s="80"/>
      <c r="O294" s="80"/>
      <c r="P294" s="80"/>
      <c r="Q294" s="80"/>
      <c r="R294" s="80"/>
    </row>
    <row r="295" spans="1:18" ht="9.75" customHeight="1">
      <c r="A295" s="264" t="s">
        <v>588</v>
      </c>
      <c r="B295" s="265"/>
      <c r="C295" s="265"/>
      <c r="D295" s="265"/>
      <c r="E295" s="265"/>
      <c r="F295" s="265"/>
      <c r="G295" s="265"/>
      <c r="H295" s="265"/>
      <c r="I295" s="265"/>
      <c r="J295" s="265"/>
      <c r="K295" s="265"/>
      <c r="L295" s="265"/>
      <c r="M295" s="80"/>
      <c r="N295" s="80"/>
      <c r="O295" s="80"/>
      <c r="P295" s="80"/>
      <c r="Q295" s="80"/>
      <c r="R295" s="80"/>
    </row>
    <row r="296" spans="1:18" ht="9.75" customHeight="1">
      <c r="A296" s="279" t="s">
        <v>934</v>
      </c>
      <c r="B296" s="280"/>
      <c r="C296" s="280"/>
      <c r="D296" s="281" t="s">
        <v>417</v>
      </c>
      <c r="E296" s="282"/>
      <c r="F296" s="266" t="s">
        <v>935</v>
      </c>
      <c r="G296" s="267"/>
      <c r="H296" s="266" t="s">
        <v>936</v>
      </c>
      <c r="I296" s="267"/>
      <c r="J296" s="267"/>
      <c r="K296" s="267"/>
      <c r="L296" s="283" t="s">
        <v>925</v>
      </c>
      <c r="M296" s="80"/>
      <c r="N296" s="80"/>
      <c r="O296" s="80"/>
      <c r="P296" s="80"/>
      <c r="Q296" s="80"/>
      <c r="R296" s="80"/>
    </row>
    <row r="297" spans="1:18" ht="15" customHeight="1">
      <c r="A297" s="280"/>
      <c r="B297" s="280"/>
      <c r="C297" s="280"/>
      <c r="D297" s="282"/>
      <c r="E297" s="282"/>
      <c r="F297" s="87" t="s">
        <v>418</v>
      </c>
      <c r="G297" s="87" t="s">
        <v>419</v>
      </c>
      <c r="H297" s="273" t="s">
        <v>418</v>
      </c>
      <c r="I297" s="274"/>
      <c r="J297" s="273" t="s">
        <v>419</v>
      </c>
      <c r="K297" s="274"/>
      <c r="L297" s="284"/>
      <c r="M297" s="80"/>
      <c r="N297" s="80"/>
      <c r="O297" s="80"/>
      <c r="P297" s="80"/>
      <c r="Q297" s="80"/>
      <c r="R297" s="80"/>
    </row>
    <row r="298" spans="1:18" ht="15" customHeight="1">
      <c r="A298" s="84" t="s">
        <v>589</v>
      </c>
      <c r="B298" s="256" t="s">
        <v>952</v>
      </c>
      <c r="C298" s="257"/>
      <c r="D298" s="258">
        <v>1</v>
      </c>
      <c r="E298" s="259"/>
      <c r="F298" s="88">
        <v>1</v>
      </c>
      <c r="G298" s="88">
        <v>0</v>
      </c>
      <c r="H298" s="272">
        <v>120.5262</v>
      </c>
      <c r="I298" s="261"/>
      <c r="J298" s="272">
        <v>58.927</v>
      </c>
      <c r="K298" s="261"/>
      <c r="L298" s="151">
        <f>(D298*H298)</f>
        <v>120.53</v>
      </c>
      <c r="M298" s="80"/>
      <c r="N298" s="80"/>
      <c r="O298" s="80"/>
      <c r="P298" s="80"/>
      <c r="Q298" s="80"/>
      <c r="R298" s="80"/>
    </row>
    <row r="299" spans="1:18" ht="15" customHeight="1">
      <c r="A299" s="86"/>
      <c r="B299" s="86"/>
      <c r="C299" s="86"/>
      <c r="D299" s="86"/>
      <c r="E299" s="86"/>
      <c r="F299" s="86"/>
      <c r="G299" s="86"/>
      <c r="H299" s="199" t="s">
        <v>424</v>
      </c>
      <c r="I299" s="200"/>
      <c r="J299" s="200"/>
      <c r="K299" s="200"/>
      <c r="L299" s="82">
        <f>SUM(L298)</f>
        <v>120.53</v>
      </c>
      <c r="M299" s="80"/>
      <c r="N299" s="80"/>
      <c r="O299" s="80"/>
      <c r="P299" s="80"/>
      <c r="Q299" s="80"/>
      <c r="R299" s="80"/>
    </row>
    <row r="300" spans="1:18" ht="15" customHeight="1">
      <c r="A300" s="254" t="s">
        <v>921</v>
      </c>
      <c r="B300" s="255"/>
      <c r="C300" s="255"/>
      <c r="D300" s="255"/>
      <c r="E300" s="255"/>
      <c r="F300" s="255"/>
      <c r="G300" s="79" t="s">
        <v>922</v>
      </c>
      <c r="H300" s="266" t="s">
        <v>923</v>
      </c>
      <c r="I300" s="267"/>
      <c r="J300" s="266" t="s">
        <v>924</v>
      </c>
      <c r="K300" s="267"/>
      <c r="L300" s="146" t="s">
        <v>925</v>
      </c>
      <c r="M300" s="80"/>
      <c r="N300" s="80"/>
      <c r="O300" s="80"/>
      <c r="P300" s="80"/>
      <c r="Q300" s="80"/>
      <c r="R300" s="80"/>
    </row>
    <row r="301" spans="1:18" ht="15" customHeight="1">
      <c r="A301" s="84" t="s">
        <v>590</v>
      </c>
      <c r="B301" s="268" t="s">
        <v>591</v>
      </c>
      <c r="C301" s="269"/>
      <c r="D301" s="269"/>
      <c r="E301" s="269"/>
      <c r="F301" s="269"/>
      <c r="G301" s="84" t="s">
        <v>161</v>
      </c>
      <c r="H301" s="258">
        <v>1</v>
      </c>
      <c r="I301" s="259"/>
      <c r="J301" s="260">
        <v>10.57</v>
      </c>
      <c r="K301" s="261"/>
      <c r="L301" s="138">
        <f>(H301*J301)</f>
        <v>10.57</v>
      </c>
      <c r="M301" s="80"/>
      <c r="N301" s="80"/>
      <c r="O301" s="80"/>
      <c r="P301" s="80"/>
      <c r="Q301" s="80"/>
      <c r="R301" s="80"/>
    </row>
    <row r="302" spans="1:18" ht="15" customHeight="1">
      <c r="A302" s="86"/>
      <c r="B302" s="86"/>
      <c r="C302" s="86"/>
      <c r="D302" s="86"/>
      <c r="E302" s="86"/>
      <c r="F302" s="86"/>
      <c r="G302" s="86"/>
      <c r="H302" s="199" t="s">
        <v>928</v>
      </c>
      <c r="I302" s="200"/>
      <c r="J302" s="200"/>
      <c r="K302" s="200"/>
      <c r="L302" s="82">
        <v>10.57</v>
      </c>
      <c r="M302" s="80"/>
      <c r="N302" s="80"/>
      <c r="O302" s="80"/>
      <c r="P302" s="80"/>
      <c r="Q302" s="80"/>
      <c r="R302" s="80"/>
    </row>
    <row r="303" spans="1:18" ht="15" customHeight="1">
      <c r="A303" s="86"/>
      <c r="B303" s="86"/>
      <c r="C303" s="86"/>
      <c r="D303" s="86"/>
      <c r="E303" s="86"/>
      <c r="F303" s="86"/>
      <c r="G303" s="86"/>
      <c r="H303" s="252" t="s">
        <v>376</v>
      </c>
      <c r="I303" s="253"/>
      <c r="J303" s="253"/>
      <c r="K303" s="253"/>
      <c r="L303" s="138">
        <f>(L299+L302)</f>
        <v>131.1</v>
      </c>
      <c r="M303" s="80"/>
      <c r="N303" s="80"/>
      <c r="O303" s="80"/>
      <c r="P303" s="80"/>
      <c r="Q303" s="80"/>
      <c r="R303" s="80"/>
    </row>
    <row r="304" spans="1:18" ht="15" customHeight="1">
      <c r="A304" s="86"/>
      <c r="B304" s="86"/>
      <c r="C304" s="86"/>
      <c r="D304" s="86"/>
      <c r="E304" s="86"/>
      <c r="F304" s="86"/>
      <c r="G304" s="86"/>
      <c r="H304" s="252" t="s">
        <v>377</v>
      </c>
      <c r="I304" s="253"/>
      <c r="J304" s="253"/>
      <c r="K304" s="253"/>
      <c r="L304" s="138">
        <v>26</v>
      </c>
      <c r="M304" s="80"/>
      <c r="N304" s="80"/>
      <c r="O304" s="80"/>
      <c r="P304" s="80"/>
      <c r="Q304" s="80"/>
      <c r="R304" s="80"/>
    </row>
    <row r="305" spans="1:18" ht="15" customHeight="1">
      <c r="A305" s="86"/>
      <c r="B305" s="86"/>
      <c r="C305" s="86"/>
      <c r="D305" s="86"/>
      <c r="E305" s="86"/>
      <c r="F305" s="86"/>
      <c r="G305" s="86"/>
      <c r="H305" s="252" t="s">
        <v>378</v>
      </c>
      <c r="I305" s="253"/>
      <c r="J305" s="253"/>
      <c r="K305" s="253"/>
      <c r="L305" s="138">
        <f>(L303/L304)</f>
        <v>5.04</v>
      </c>
      <c r="M305" s="80"/>
      <c r="N305" s="80"/>
      <c r="O305" s="80"/>
      <c r="P305" s="80"/>
      <c r="Q305" s="80"/>
      <c r="R305" s="80"/>
    </row>
    <row r="306" spans="1:18" ht="15" customHeight="1">
      <c r="A306" s="86"/>
      <c r="B306" s="86"/>
      <c r="C306" s="86"/>
      <c r="D306" s="86"/>
      <c r="E306" s="86"/>
      <c r="F306" s="86"/>
      <c r="G306" s="86"/>
      <c r="H306" s="252" t="s">
        <v>592</v>
      </c>
      <c r="I306" s="253"/>
      <c r="J306" s="253"/>
      <c r="K306" s="253"/>
      <c r="L306" s="138">
        <v>0.12</v>
      </c>
      <c r="M306" s="80"/>
      <c r="N306" s="80"/>
      <c r="O306" s="80"/>
      <c r="P306" s="80"/>
      <c r="Q306" s="80"/>
      <c r="R306" s="80"/>
    </row>
    <row r="307" spans="1:18" ht="15" customHeight="1">
      <c r="A307" s="86"/>
      <c r="B307" s="86"/>
      <c r="C307" s="86"/>
      <c r="D307" s="86"/>
      <c r="E307" s="86"/>
      <c r="F307" s="86"/>
      <c r="G307" s="86"/>
      <c r="H307" s="252" t="s">
        <v>412</v>
      </c>
      <c r="I307" s="253"/>
      <c r="J307" s="253"/>
      <c r="K307" s="253"/>
      <c r="L307" s="138">
        <f>L308</f>
        <v>5.16</v>
      </c>
      <c r="M307" s="80"/>
      <c r="N307" s="80"/>
      <c r="O307" s="80"/>
      <c r="P307" s="80"/>
      <c r="Q307" s="80"/>
      <c r="R307" s="80"/>
    </row>
    <row r="308" spans="1:18" ht="15" customHeight="1">
      <c r="A308" s="86"/>
      <c r="B308" s="86"/>
      <c r="C308" s="86"/>
      <c r="D308" s="86"/>
      <c r="E308" s="86"/>
      <c r="F308" s="86"/>
      <c r="G308" s="86"/>
      <c r="H308" s="252" t="s">
        <v>413</v>
      </c>
      <c r="I308" s="253"/>
      <c r="J308" s="253"/>
      <c r="K308" s="253"/>
      <c r="L308" s="82">
        <v>5.16</v>
      </c>
      <c r="M308" s="80"/>
      <c r="N308" s="80"/>
      <c r="O308" s="80"/>
      <c r="P308" s="80"/>
      <c r="Q308" s="80"/>
      <c r="R308" s="80"/>
    </row>
    <row r="309" spans="1:18" ht="15" customHeight="1">
      <c r="A309" s="86"/>
      <c r="B309" s="86"/>
      <c r="C309" s="86"/>
      <c r="D309" s="86"/>
      <c r="E309" s="86"/>
      <c r="F309" s="86"/>
      <c r="G309" s="86"/>
      <c r="H309" s="252" t="s">
        <v>414</v>
      </c>
      <c r="I309" s="253"/>
      <c r="J309" s="253"/>
      <c r="K309" s="253"/>
      <c r="L309" s="82">
        <f>L308*0.2168</f>
        <v>1.1200000000000001</v>
      </c>
      <c r="M309" s="80"/>
      <c r="N309" s="80"/>
      <c r="O309" s="80"/>
      <c r="P309" s="80"/>
      <c r="Q309" s="80"/>
      <c r="R309" s="80"/>
    </row>
    <row r="310" spans="1:18" ht="9.75" customHeight="1">
      <c r="A310" s="86"/>
      <c r="B310" s="86"/>
      <c r="C310" s="86"/>
      <c r="D310" s="86"/>
      <c r="E310" s="86"/>
      <c r="F310" s="86"/>
      <c r="G310" s="86"/>
      <c r="H310" s="252" t="s">
        <v>415</v>
      </c>
      <c r="I310" s="253"/>
      <c r="J310" s="253"/>
      <c r="K310" s="253"/>
      <c r="L310" s="82">
        <f>SUM(L308:L309)</f>
        <v>6.28</v>
      </c>
      <c r="M310" s="80"/>
      <c r="N310" s="80"/>
      <c r="O310" s="80"/>
      <c r="P310" s="80"/>
      <c r="Q310" s="80"/>
      <c r="R310" s="80"/>
    </row>
    <row r="311" spans="1:18" ht="19.5" customHeight="1">
      <c r="A311" s="86"/>
      <c r="B311" s="86"/>
      <c r="C311" s="86"/>
      <c r="D311" s="86"/>
      <c r="E311" s="262" t="s">
        <v>27</v>
      </c>
      <c r="F311" s="263"/>
      <c r="G311" s="263"/>
      <c r="H311" s="86"/>
      <c r="I311" s="86"/>
      <c r="J311" s="86"/>
      <c r="K311" s="86"/>
      <c r="L311" s="135"/>
      <c r="M311" s="80"/>
      <c r="N311" s="80"/>
      <c r="O311" s="80"/>
      <c r="P311" s="80"/>
      <c r="Q311" s="80"/>
      <c r="R311" s="80"/>
    </row>
    <row r="312" spans="1:18" ht="9.75" customHeight="1">
      <c r="A312" s="264" t="s">
        <v>593</v>
      </c>
      <c r="B312" s="265"/>
      <c r="C312" s="265"/>
      <c r="D312" s="265"/>
      <c r="E312" s="265"/>
      <c r="F312" s="265"/>
      <c r="G312" s="265"/>
      <c r="H312" s="265"/>
      <c r="I312" s="265"/>
      <c r="J312" s="265"/>
      <c r="K312" s="265"/>
      <c r="L312" s="265"/>
      <c r="M312" s="80"/>
      <c r="N312" s="80"/>
      <c r="O312" s="80"/>
      <c r="P312" s="80"/>
      <c r="Q312" s="80"/>
      <c r="R312" s="80"/>
    </row>
    <row r="313" spans="1:18" ht="9.75" customHeight="1">
      <c r="A313" s="279" t="s">
        <v>934</v>
      </c>
      <c r="B313" s="280"/>
      <c r="C313" s="280"/>
      <c r="D313" s="281" t="s">
        <v>417</v>
      </c>
      <c r="E313" s="282"/>
      <c r="F313" s="266" t="s">
        <v>935</v>
      </c>
      <c r="G313" s="267"/>
      <c r="H313" s="266" t="s">
        <v>936</v>
      </c>
      <c r="I313" s="267"/>
      <c r="J313" s="267"/>
      <c r="K313" s="267"/>
      <c r="L313" s="283" t="s">
        <v>925</v>
      </c>
      <c r="M313" s="80"/>
      <c r="N313" s="80"/>
      <c r="O313" s="80"/>
      <c r="P313" s="80"/>
      <c r="Q313" s="80"/>
      <c r="R313" s="80"/>
    </row>
    <row r="314" spans="1:18" ht="15" customHeight="1">
      <c r="A314" s="280"/>
      <c r="B314" s="280"/>
      <c r="C314" s="280"/>
      <c r="D314" s="282"/>
      <c r="E314" s="282"/>
      <c r="F314" s="87" t="s">
        <v>418</v>
      </c>
      <c r="G314" s="87" t="s">
        <v>419</v>
      </c>
      <c r="H314" s="273" t="s">
        <v>418</v>
      </c>
      <c r="I314" s="274"/>
      <c r="J314" s="273" t="s">
        <v>419</v>
      </c>
      <c r="K314" s="274"/>
      <c r="L314" s="284"/>
      <c r="M314" s="80"/>
      <c r="N314" s="80"/>
      <c r="O314" s="80"/>
      <c r="P314" s="80"/>
      <c r="Q314" s="80"/>
      <c r="R314" s="80"/>
    </row>
    <row r="315" spans="1:18" ht="15" customHeight="1">
      <c r="A315" s="84" t="s">
        <v>594</v>
      </c>
      <c r="B315" s="256" t="s">
        <v>595</v>
      </c>
      <c r="C315" s="257"/>
      <c r="D315" s="258">
        <v>1</v>
      </c>
      <c r="E315" s="259"/>
      <c r="F315" s="88">
        <v>0.41</v>
      </c>
      <c r="G315" s="88">
        <v>0.59</v>
      </c>
      <c r="H315" s="272">
        <v>292.7552</v>
      </c>
      <c r="I315" s="261"/>
      <c r="J315" s="272">
        <v>73.855599999999995</v>
      </c>
      <c r="K315" s="261"/>
      <c r="L315" s="130">
        <f>(F315*H315)+(G315*J315)</f>
        <v>163.6</v>
      </c>
      <c r="M315" s="80"/>
      <c r="N315" s="80"/>
      <c r="O315" s="80"/>
      <c r="P315" s="80"/>
      <c r="Q315" s="80"/>
      <c r="R315" s="80"/>
    </row>
    <row r="316" spans="1:18" ht="15" customHeight="1">
      <c r="A316" s="84" t="s">
        <v>596</v>
      </c>
      <c r="B316" s="256" t="s">
        <v>953</v>
      </c>
      <c r="C316" s="257"/>
      <c r="D316" s="258">
        <v>1</v>
      </c>
      <c r="E316" s="259"/>
      <c r="F316" s="88">
        <v>0.24</v>
      </c>
      <c r="G316" s="88">
        <v>0.76</v>
      </c>
      <c r="H316" s="272">
        <v>4.7960000000000003</v>
      </c>
      <c r="I316" s="261"/>
      <c r="J316" s="272">
        <v>3.3399000000000001</v>
      </c>
      <c r="K316" s="261"/>
      <c r="L316" s="138">
        <f>(F316*H316)+(G316*J316)</f>
        <v>3.69</v>
      </c>
      <c r="M316" s="80"/>
      <c r="N316" s="80"/>
      <c r="O316" s="80"/>
      <c r="P316" s="80"/>
      <c r="Q316" s="80"/>
      <c r="R316" s="80"/>
    </row>
    <row r="317" spans="1:18" ht="19.5" customHeight="1">
      <c r="A317" s="84" t="s">
        <v>597</v>
      </c>
      <c r="B317" s="256" t="s">
        <v>598</v>
      </c>
      <c r="C317" s="257"/>
      <c r="D317" s="258">
        <v>1</v>
      </c>
      <c r="E317" s="259"/>
      <c r="F317" s="88">
        <v>0.13</v>
      </c>
      <c r="G317" s="88">
        <v>0.87</v>
      </c>
      <c r="H317" s="272">
        <v>206.64060000000001</v>
      </c>
      <c r="I317" s="261"/>
      <c r="J317" s="272">
        <v>84.673699999999997</v>
      </c>
      <c r="K317" s="261"/>
      <c r="L317" s="138">
        <f>(F317*H317)+(G317*J317)</f>
        <v>100.53</v>
      </c>
      <c r="M317" s="80"/>
      <c r="N317" s="80"/>
      <c r="O317" s="80"/>
      <c r="P317" s="80"/>
      <c r="Q317" s="80"/>
      <c r="R317" s="80"/>
    </row>
    <row r="318" spans="1:18" ht="15" customHeight="1">
      <c r="A318" s="84" t="s">
        <v>599</v>
      </c>
      <c r="B318" s="256" t="s">
        <v>954</v>
      </c>
      <c r="C318" s="257"/>
      <c r="D318" s="258">
        <v>1</v>
      </c>
      <c r="E318" s="259"/>
      <c r="F318" s="88">
        <v>1</v>
      </c>
      <c r="G318" s="88">
        <v>0</v>
      </c>
      <c r="H318" s="272">
        <v>167.6087</v>
      </c>
      <c r="I318" s="261"/>
      <c r="J318" s="272">
        <v>70.347999999999999</v>
      </c>
      <c r="K318" s="261"/>
      <c r="L318" s="138">
        <f>(F318*H318)+(G318*J318)</f>
        <v>167.61</v>
      </c>
      <c r="M318" s="80"/>
      <c r="N318" s="80"/>
      <c r="O318" s="80"/>
      <c r="P318" s="80"/>
      <c r="Q318" s="80"/>
      <c r="R318" s="80"/>
    </row>
    <row r="319" spans="1:18" ht="15" customHeight="1">
      <c r="A319" s="84" t="s">
        <v>600</v>
      </c>
      <c r="B319" s="256" t="s">
        <v>955</v>
      </c>
      <c r="C319" s="257"/>
      <c r="D319" s="258">
        <v>1</v>
      </c>
      <c r="E319" s="259"/>
      <c r="F319" s="88">
        <v>0.24</v>
      </c>
      <c r="G319" s="88">
        <v>0.76</v>
      </c>
      <c r="H319" s="272">
        <v>109.6169</v>
      </c>
      <c r="I319" s="261"/>
      <c r="J319" s="272">
        <v>33.9801</v>
      </c>
      <c r="K319" s="261"/>
      <c r="L319" s="138">
        <f>(F319*H319)+(G319*J319)</f>
        <v>52.13</v>
      </c>
      <c r="M319" s="80"/>
      <c r="N319" s="80"/>
      <c r="O319" s="80"/>
      <c r="P319" s="80"/>
      <c r="Q319" s="80"/>
      <c r="R319" s="80"/>
    </row>
    <row r="320" spans="1:18" ht="15" customHeight="1">
      <c r="A320" s="86"/>
      <c r="B320" s="86"/>
      <c r="C320" s="86"/>
      <c r="D320" s="86"/>
      <c r="E320" s="86"/>
      <c r="F320" s="86"/>
      <c r="G320" s="86"/>
      <c r="H320" s="199" t="s">
        <v>424</v>
      </c>
      <c r="I320" s="200"/>
      <c r="J320" s="200"/>
      <c r="K320" s="200"/>
      <c r="L320" s="82">
        <f>SUM(L315:L319)</f>
        <v>487.56</v>
      </c>
      <c r="M320" s="80"/>
      <c r="N320" s="80"/>
      <c r="O320" s="80"/>
      <c r="P320" s="80"/>
      <c r="Q320" s="80"/>
      <c r="R320" s="80"/>
    </row>
    <row r="321" spans="1:18" ht="15" customHeight="1">
      <c r="A321" s="254" t="s">
        <v>921</v>
      </c>
      <c r="B321" s="255"/>
      <c r="C321" s="255"/>
      <c r="D321" s="255"/>
      <c r="E321" s="255"/>
      <c r="F321" s="255"/>
      <c r="G321" s="79" t="s">
        <v>922</v>
      </c>
      <c r="H321" s="266" t="s">
        <v>923</v>
      </c>
      <c r="I321" s="267"/>
      <c r="J321" s="266" t="s">
        <v>924</v>
      </c>
      <c r="K321" s="267"/>
      <c r="L321" s="146" t="s">
        <v>925</v>
      </c>
      <c r="M321" s="80"/>
      <c r="N321" s="80"/>
      <c r="O321" s="80"/>
      <c r="P321" s="80"/>
      <c r="Q321" s="80"/>
      <c r="R321" s="80"/>
    </row>
    <row r="322" spans="1:18" ht="15" customHeight="1">
      <c r="A322" s="84" t="s">
        <v>590</v>
      </c>
      <c r="B322" s="268" t="s">
        <v>591</v>
      </c>
      <c r="C322" s="269"/>
      <c r="D322" s="269"/>
      <c r="E322" s="269"/>
      <c r="F322" s="269"/>
      <c r="G322" s="84" t="s">
        <v>161</v>
      </c>
      <c r="H322" s="258">
        <v>1</v>
      </c>
      <c r="I322" s="259"/>
      <c r="J322" s="260">
        <v>10.57</v>
      </c>
      <c r="K322" s="261"/>
      <c r="L322" s="138">
        <f>(J322*H322)</f>
        <v>10.57</v>
      </c>
      <c r="M322" s="80"/>
      <c r="N322" s="80"/>
      <c r="O322" s="80"/>
      <c r="P322" s="80"/>
      <c r="Q322" s="80"/>
      <c r="R322" s="80"/>
    </row>
    <row r="323" spans="1:18" ht="15" customHeight="1">
      <c r="A323" s="86"/>
      <c r="B323" s="86"/>
      <c r="C323" s="86"/>
      <c r="D323" s="86"/>
      <c r="E323" s="86"/>
      <c r="F323" s="86"/>
      <c r="G323" s="86"/>
      <c r="H323" s="199" t="s">
        <v>928</v>
      </c>
      <c r="I323" s="200"/>
      <c r="J323" s="200"/>
      <c r="K323" s="200"/>
      <c r="L323" s="82">
        <f>L322</f>
        <v>10.57</v>
      </c>
      <c r="M323" s="80"/>
      <c r="N323" s="80"/>
      <c r="O323" s="80"/>
      <c r="P323" s="80"/>
      <c r="Q323" s="80"/>
      <c r="R323" s="80"/>
    </row>
    <row r="324" spans="1:18" ht="15" customHeight="1">
      <c r="A324" s="86"/>
      <c r="B324" s="86"/>
      <c r="C324" s="86"/>
      <c r="D324" s="86"/>
      <c r="E324" s="86"/>
      <c r="F324" s="86"/>
      <c r="G324" s="86"/>
      <c r="H324" s="252" t="s">
        <v>376</v>
      </c>
      <c r="I324" s="253"/>
      <c r="J324" s="253"/>
      <c r="K324" s="253"/>
      <c r="L324" s="138">
        <f>(L320+L323)</f>
        <v>498.13</v>
      </c>
      <c r="M324" s="80"/>
      <c r="N324" s="80"/>
      <c r="O324" s="80"/>
      <c r="P324" s="80"/>
      <c r="Q324" s="80"/>
      <c r="R324" s="80"/>
    </row>
    <row r="325" spans="1:18" ht="15" customHeight="1">
      <c r="A325" s="86"/>
      <c r="B325" s="86"/>
      <c r="C325" s="86"/>
      <c r="D325" s="86"/>
      <c r="E325" s="86"/>
      <c r="F325" s="86"/>
      <c r="G325" s="86"/>
      <c r="H325" s="252" t="s">
        <v>377</v>
      </c>
      <c r="I325" s="253"/>
      <c r="J325" s="253"/>
      <c r="K325" s="253"/>
      <c r="L325" s="138">
        <v>76.89</v>
      </c>
      <c r="M325" s="80"/>
      <c r="N325" s="80"/>
      <c r="O325" s="80"/>
      <c r="P325" s="80"/>
      <c r="Q325" s="80"/>
      <c r="R325" s="80"/>
    </row>
    <row r="326" spans="1:18" ht="15" customHeight="1">
      <c r="A326" s="86"/>
      <c r="B326" s="86"/>
      <c r="C326" s="86"/>
      <c r="D326" s="86"/>
      <c r="E326" s="86"/>
      <c r="F326" s="86"/>
      <c r="G326" s="86"/>
      <c r="H326" s="252" t="s">
        <v>378</v>
      </c>
      <c r="I326" s="253"/>
      <c r="J326" s="253"/>
      <c r="K326" s="253"/>
      <c r="L326" s="138">
        <f>L324/L325</f>
        <v>6.48</v>
      </c>
      <c r="M326" s="80"/>
      <c r="N326" s="80"/>
      <c r="O326" s="80"/>
      <c r="P326" s="80"/>
      <c r="Q326" s="80"/>
      <c r="R326" s="80"/>
    </row>
    <row r="327" spans="1:18" ht="15" customHeight="1">
      <c r="A327" s="86"/>
      <c r="B327" s="86"/>
      <c r="C327" s="86"/>
      <c r="D327" s="86"/>
      <c r="E327" s="86"/>
      <c r="F327" s="86"/>
      <c r="G327" s="86"/>
      <c r="H327" s="252" t="s">
        <v>592</v>
      </c>
      <c r="I327" s="253"/>
      <c r="J327" s="253"/>
      <c r="K327" s="253"/>
      <c r="L327" s="138">
        <v>0.15</v>
      </c>
      <c r="M327" s="80"/>
      <c r="N327" s="80"/>
      <c r="O327" s="80"/>
      <c r="P327" s="80"/>
      <c r="Q327" s="80"/>
      <c r="R327" s="80"/>
    </row>
    <row r="328" spans="1:18" ht="15" customHeight="1">
      <c r="A328" s="86"/>
      <c r="B328" s="86"/>
      <c r="C328" s="86"/>
      <c r="D328" s="86"/>
      <c r="E328" s="86"/>
      <c r="F328" s="86"/>
      <c r="G328" s="86"/>
      <c r="H328" s="252" t="s">
        <v>412</v>
      </c>
      <c r="I328" s="253"/>
      <c r="J328" s="253"/>
      <c r="K328" s="253"/>
      <c r="L328" s="138">
        <f>SUM(L326:L327)</f>
        <v>6.63</v>
      </c>
      <c r="M328" s="80"/>
      <c r="N328" s="80"/>
      <c r="O328" s="80"/>
      <c r="P328" s="80"/>
      <c r="Q328" s="80"/>
      <c r="R328" s="80"/>
    </row>
    <row r="329" spans="1:18" ht="15" customHeight="1">
      <c r="A329" s="86"/>
      <c r="B329" s="86"/>
      <c r="C329" s="86"/>
      <c r="D329" s="86"/>
      <c r="E329" s="86"/>
      <c r="F329" s="86"/>
      <c r="G329" s="86"/>
      <c r="H329" s="252" t="s">
        <v>413</v>
      </c>
      <c r="I329" s="253"/>
      <c r="J329" s="253"/>
      <c r="K329" s="253"/>
      <c r="L329" s="82">
        <f>L328</f>
        <v>6.63</v>
      </c>
      <c r="M329" s="80"/>
      <c r="N329" s="80"/>
      <c r="O329" s="80"/>
      <c r="P329" s="80"/>
      <c r="Q329" s="80"/>
      <c r="R329" s="80"/>
    </row>
    <row r="330" spans="1:18" ht="15" customHeight="1">
      <c r="A330" s="86"/>
      <c r="B330" s="86"/>
      <c r="C330" s="86"/>
      <c r="D330" s="86"/>
      <c r="E330" s="86"/>
      <c r="F330" s="86"/>
      <c r="G330" s="86"/>
      <c r="H330" s="252" t="s">
        <v>414</v>
      </c>
      <c r="I330" s="253"/>
      <c r="J330" s="253"/>
      <c r="K330" s="253"/>
      <c r="L330" s="82">
        <f>L329*0.2168</f>
        <v>1.44</v>
      </c>
      <c r="M330" s="80"/>
      <c r="N330" s="80"/>
      <c r="O330" s="80"/>
      <c r="P330" s="80"/>
      <c r="Q330" s="80"/>
      <c r="R330" s="80"/>
    </row>
    <row r="331" spans="1:18" ht="9.75" customHeight="1">
      <c r="A331" s="86"/>
      <c r="B331" s="86"/>
      <c r="C331" s="86"/>
      <c r="D331" s="86"/>
      <c r="E331" s="86"/>
      <c r="F331" s="86"/>
      <c r="G331" s="86"/>
      <c r="H331" s="252" t="s">
        <v>415</v>
      </c>
      <c r="I331" s="253"/>
      <c r="J331" s="253"/>
      <c r="K331" s="253"/>
      <c r="L331" s="82">
        <f>SUM(L329:L330)</f>
        <v>8.07</v>
      </c>
      <c r="M331" s="80"/>
      <c r="N331" s="80"/>
      <c r="O331" s="80"/>
      <c r="P331" s="80"/>
      <c r="Q331" s="80"/>
      <c r="R331" s="80"/>
    </row>
    <row r="332" spans="1:18" ht="19.5" customHeight="1">
      <c r="A332" s="86"/>
      <c r="B332" s="86"/>
      <c r="C332" s="86"/>
      <c r="D332" s="86"/>
      <c r="E332" s="262" t="s">
        <v>27</v>
      </c>
      <c r="F332" s="263"/>
      <c r="G332" s="263"/>
      <c r="H332" s="86"/>
      <c r="I332" s="86"/>
      <c r="J332" s="86"/>
      <c r="K332" s="86"/>
      <c r="L332" s="135"/>
      <c r="M332" s="80"/>
      <c r="N332" s="80"/>
      <c r="O332" s="80"/>
      <c r="P332" s="80"/>
      <c r="Q332" s="80"/>
      <c r="R332" s="80"/>
    </row>
    <row r="333" spans="1:18" ht="15" customHeight="1">
      <c r="A333" s="264" t="s">
        <v>601</v>
      </c>
      <c r="B333" s="265"/>
      <c r="C333" s="265"/>
      <c r="D333" s="265"/>
      <c r="E333" s="265"/>
      <c r="F333" s="265"/>
      <c r="G333" s="265"/>
      <c r="H333" s="265"/>
      <c r="I333" s="265"/>
      <c r="J333" s="265"/>
      <c r="K333" s="265"/>
      <c r="L333" s="265"/>
      <c r="M333" s="80"/>
      <c r="N333" s="80"/>
      <c r="O333" s="80"/>
      <c r="P333" s="80"/>
      <c r="Q333" s="80"/>
      <c r="R333" s="80"/>
    </row>
    <row r="334" spans="1:18" ht="19.5" customHeight="1">
      <c r="A334" s="286" t="s">
        <v>602</v>
      </c>
      <c r="B334" s="287"/>
      <c r="C334" s="287"/>
      <c r="D334" s="287"/>
      <c r="E334" s="273" t="s">
        <v>603</v>
      </c>
      <c r="F334" s="274"/>
      <c r="G334" s="87" t="s">
        <v>371</v>
      </c>
      <c r="H334" s="273" t="s">
        <v>604</v>
      </c>
      <c r="I334" s="274"/>
      <c r="J334" s="273" t="s">
        <v>572</v>
      </c>
      <c r="K334" s="274"/>
      <c r="L334" s="148" t="s">
        <v>605</v>
      </c>
      <c r="M334" s="80"/>
      <c r="N334" s="80"/>
      <c r="O334" s="80"/>
      <c r="P334" s="80"/>
      <c r="Q334" s="80"/>
      <c r="R334" s="80"/>
    </row>
    <row r="335" spans="1:18" ht="15" customHeight="1">
      <c r="A335" s="89" t="s">
        <v>606</v>
      </c>
      <c r="B335" s="288" t="s">
        <v>607</v>
      </c>
      <c r="C335" s="289"/>
      <c r="D335" s="289"/>
      <c r="E335" s="290" t="s">
        <v>956</v>
      </c>
      <c r="F335" s="291"/>
      <c r="G335" s="89" t="s">
        <v>608</v>
      </c>
      <c r="H335" s="292">
        <v>1</v>
      </c>
      <c r="I335" s="293"/>
      <c r="J335" s="294">
        <v>72.45</v>
      </c>
      <c r="K335" s="293"/>
      <c r="L335" s="132">
        <f>(J335*H335)</f>
        <v>72.45</v>
      </c>
      <c r="M335" s="80"/>
      <c r="N335" s="80"/>
      <c r="O335" s="80"/>
      <c r="P335" s="80"/>
      <c r="Q335" s="80"/>
      <c r="R335" s="80"/>
    </row>
    <row r="336" spans="1:18" ht="15" customHeight="1">
      <c r="A336" s="86"/>
      <c r="B336" s="86"/>
      <c r="C336" s="86"/>
      <c r="D336" s="86"/>
      <c r="E336" s="86"/>
      <c r="F336" s="86"/>
      <c r="G336" s="86"/>
      <c r="H336" s="296" t="s">
        <v>609</v>
      </c>
      <c r="I336" s="297"/>
      <c r="J336" s="297"/>
      <c r="K336" s="297"/>
      <c r="L336" s="90">
        <f>L335</f>
        <v>72.45</v>
      </c>
      <c r="M336" s="80"/>
      <c r="N336" s="80"/>
      <c r="O336" s="80"/>
      <c r="P336" s="80"/>
      <c r="Q336" s="80"/>
      <c r="R336" s="80"/>
    </row>
    <row r="337" spans="1:18" ht="15" customHeight="1">
      <c r="A337" s="86"/>
      <c r="B337" s="86"/>
      <c r="C337" s="86"/>
      <c r="D337" s="86"/>
      <c r="E337" s="86"/>
      <c r="F337" s="86"/>
      <c r="G337" s="86"/>
      <c r="H337" s="252" t="s">
        <v>413</v>
      </c>
      <c r="I337" s="253"/>
      <c r="J337" s="253"/>
      <c r="K337" s="253"/>
      <c r="L337" s="82">
        <f>L336</f>
        <v>72.45</v>
      </c>
      <c r="M337" s="80"/>
      <c r="N337" s="80"/>
      <c r="O337" s="80"/>
      <c r="P337" s="80"/>
      <c r="Q337" s="80"/>
      <c r="R337" s="80"/>
    </row>
    <row r="338" spans="1:18" ht="15" customHeight="1">
      <c r="A338" s="86"/>
      <c r="B338" s="86"/>
      <c r="C338" s="86"/>
      <c r="D338" s="86"/>
      <c r="E338" s="86"/>
      <c r="F338" s="86"/>
      <c r="G338" s="86"/>
      <c r="H338" s="252" t="s">
        <v>610</v>
      </c>
      <c r="I338" s="253"/>
      <c r="J338" s="253"/>
      <c r="K338" s="253"/>
      <c r="L338" s="82">
        <f>L337*0.1401</f>
        <v>10.15</v>
      </c>
      <c r="M338" s="80"/>
      <c r="N338" s="80"/>
      <c r="O338" s="80"/>
      <c r="P338" s="80"/>
      <c r="Q338" s="80"/>
      <c r="R338" s="80"/>
    </row>
    <row r="339" spans="1:18" ht="9.75" customHeight="1">
      <c r="A339" s="86"/>
      <c r="B339" s="86"/>
      <c r="C339" s="86"/>
      <c r="D339" s="86"/>
      <c r="E339" s="86"/>
      <c r="F339" s="86"/>
      <c r="G339" s="86"/>
      <c r="H339" s="252" t="s">
        <v>415</v>
      </c>
      <c r="I339" s="253"/>
      <c r="J339" s="253"/>
      <c r="K339" s="253"/>
      <c r="L339" s="82">
        <f>SUM(L338+L337)</f>
        <v>82.6</v>
      </c>
      <c r="M339" s="80"/>
      <c r="N339" s="80"/>
      <c r="O339" s="80"/>
      <c r="P339" s="80"/>
      <c r="Q339" s="80"/>
      <c r="R339" s="80"/>
    </row>
    <row r="340" spans="1:18" ht="19.5" customHeight="1">
      <c r="A340" s="86"/>
      <c r="B340" s="86"/>
      <c r="C340" s="86"/>
      <c r="D340" s="86"/>
      <c r="E340" s="262" t="s">
        <v>27</v>
      </c>
      <c r="F340" s="263"/>
      <c r="G340" s="263"/>
      <c r="H340" s="86"/>
      <c r="I340" s="86"/>
      <c r="J340" s="86"/>
      <c r="K340" s="86"/>
      <c r="L340" s="135"/>
      <c r="M340" s="80"/>
      <c r="N340" s="80"/>
      <c r="O340" s="80"/>
      <c r="P340" s="80"/>
      <c r="Q340" s="80"/>
      <c r="R340" s="80"/>
    </row>
    <row r="341" spans="1:18" ht="9.75" customHeight="1">
      <c r="A341" s="264" t="s">
        <v>957</v>
      </c>
      <c r="B341" s="265"/>
      <c r="C341" s="265"/>
      <c r="D341" s="265"/>
      <c r="E341" s="265"/>
      <c r="F341" s="265"/>
      <c r="G341" s="265"/>
      <c r="H341" s="265"/>
      <c r="I341" s="265"/>
      <c r="J341" s="265"/>
      <c r="K341" s="265"/>
      <c r="L341" s="265"/>
      <c r="M341" s="80"/>
      <c r="N341" s="80"/>
      <c r="O341" s="80"/>
      <c r="P341" s="80"/>
      <c r="Q341" s="80"/>
      <c r="R341" s="80"/>
    </row>
    <row r="342" spans="1:18" ht="9.75" customHeight="1">
      <c r="A342" s="279" t="s">
        <v>934</v>
      </c>
      <c r="B342" s="280"/>
      <c r="C342" s="280"/>
      <c r="D342" s="281" t="s">
        <v>417</v>
      </c>
      <c r="E342" s="282"/>
      <c r="F342" s="266" t="s">
        <v>935</v>
      </c>
      <c r="G342" s="267"/>
      <c r="H342" s="266" t="s">
        <v>936</v>
      </c>
      <c r="I342" s="267"/>
      <c r="J342" s="267"/>
      <c r="K342" s="267"/>
      <c r="L342" s="283" t="s">
        <v>925</v>
      </c>
      <c r="M342" s="80"/>
      <c r="N342" s="80"/>
      <c r="O342" s="80"/>
      <c r="P342" s="80"/>
      <c r="Q342" s="80"/>
      <c r="R342" s="80"/>
    </row>
    <row r="343" spans="1:18" ht="15" customHeight="1">
      <c r="A343" s="280"/>
      <c r="B343" s="280"/>
      <c r="C343" s="280"/>
      <c r="D343" s="282"/>
      <c r="E343" s="282"/>
      <c r="F343" s="87" t="s">
        <v>418</v>
      </c>
      <c r="G343" s="87" t="s">
        <v>419</v>
      </c>
      <c r="H343" s="273" t="s">
        <v>418</v>
      </c>
      <c r="I343" s="274"/>
      <c r="J343" s="273" t="s">
        <v>419</v>
      </c>
      <c r="K343" s="274"/>
      <c r="L343" s="284"/>
      <c r="M343" s="80"/>
      <c r="N343" s="80"/>
      <c r="O343" s="80"/>
      <c r="P343" s="80"/>
      <c r="Q343" s="80"/>
      <c r="R343" s="80"/>
    </row>
    <row r="344" spans="1:18" ht="15" customHeight="1">
      <c r="A344" s="84" t="s">
        <v>611</v>
      </c>
      <c r="B344" s="256" t="s">
        <v>958</v>
      </c>
      <c r="C344" s="257"/>
      <c r="D344" s="258">
        <v>1</v>
      </c>
      <c r="E344" s="259"/>
      <c r="F344" s="88">
        <v>1</v>
      </c>
      <c r="G344" s="88">
        <v>0</v>
      </c>
      <c r="H344" s="272">
        <v>262.75990000000002</v>
      </c>
      <c r="I344" s="261"/>
      <c r="J344" s="272">
        <v>83.002099999999999</v>
      </c>
      <c r="K344" s="261"/>
      <c r="L344" s="138">
        <f>(F344*H344)*D344</f>
        <v>262.76</v>
      </c>
      <c r="M344" s="80"/>
      <c r="N344" s="80"/>
      <c r="O344" s="80"/>
      <c r="P344" s="80"/>
      <c r="Q344" s="80"/>
      <c r="R344" s="80"/>
    </row>
    <row r="345" spans="1:18" ht="15" customHeight="1">
      <c r="A345" s="86"/>
      <c r="B345" s="86"/>
      <c r="C345" s="86"/>
      <c r="D345" s="86"/>
      <c r="E345" s="86"/>
      <c r="F345" s="86"/>
      <c r="G345" s="86"/>
      <c r="H345" s="199" t="s">
        <v>424</v>
      </c>
      <c r="I345" s="200"/>
      <c r="J345" s="200"/>
      <c r="K345" s="200"/>
      <c r="L345" s="82">
        <f>L344</f>
        <v>262.76</v>
      </c>
      <c r="M345" s="80"/>
      <c r="N345" s="80"/>
      <c r="O345" s="80"/>
      <c r="P345" s="80"/>
      <c r="Q345" s="80"/>
      <c r="R345" s="80"/>
    </row>
    <row r="346" spans="1:18" ht="15" customHeight="1">
      <c r="A346" s="86"/>
      <c r="B346" s="86"/>
      <c r="C346" s="86"/>
      <c r="D346" s="86"/>
      <c r="E346" s="86"/>
      <c r="F346" s="86"/>
      <c r="G346" s="86"/>
      <c r="H346" s="252" t="s">
        <v>376</v>
      </c>
      <c r="I346" s="253"/>
      <c r="J346" s="253"/>
      <c r="K346" s="253"/>
      <c r="L346" s="138">
        <f>L345</f>
        <v>262.76</v>
      </c>
      <c r="M346" s="80"/>
      <c r="N346" s="80"/>
      <c r="O346" s="80"/>
      <c r="P346" s="80"/>
      <c r="Q346" s="80"/>
      <c r="R346" s="80"/>
    </row>
    <row r="347" spans="1:18" ht="15" customHeight="1">
      <c r="A347" s="86"/>
      <c r="B347" s="86"/>
      <c r="C347" s="86"/>
      <c r="D347" s="86"/>
      <c r="E347" s="86"/>
      <c r="F347" s="86"/>
      <c r="G347" s="86"/>
      <c r="H347" s="252" t="s">
        <v>377</v>
      </c>
      <c r="I347" s="253"/>
      <c r="J347" s="253"/>
      <c r="K347" s="253"/>
      <c r="L347" s="138">
        <v>403.38</v>
      </c>
      <c r="M347" s="80"/>
      <c r="N347" s="80"/>
      <c r="O347" s="80"/>
      <c r="P347" s="80"/>
      <c r="Q347" s="80"/>
      <c r="R347" s="80"/>
    </row>
    <row r="348" spans="1:18" ht="15" customHeight="1">
      <c r="A348" s="86"/>
      <c r="B348" s="86"/>
      <c r="C348" s="86"/>
      <c r="D348" s="86"/>
      <c r="E348" s="86"/>
      <c r="F348" s="86"/>
      <c r="G348" s="86"/>
      <c r="H348" s="252" t="s">
        <v>378</v>
      </c>
      <c r="I348" s="253"/>
      <c r="J348" s="253"/>
      <c r="K348" s="253"/>
      <c r="L348" s="138">
        <f>(L346/L347)</f>
        <v>0.65</v>
      </c>
      <c r="M348" s="80"/>
      <c r="N348" s="80"/>
      <c r="O348" s="80"/>
      <c r="P348" s="80"/>
      <c r="Q348" s="80"/>
      <c r="R348" s="80"/>
    </row>
    <row r="349" spans="1:18" ht="15" customHeight="1">
      <c r="A349" s="86"/>
      <c r="B349" s="86"/>
      <c r="C349" s="86"/>
      <c r="D349" s="86"/>
      <c r="E349" s="86"/>
      <c r="F349" s="86"/>
      <c r="G349" s="86"/>
      <c r="H349" s="252" t="s">
        <v>412</v>
      </c>
      <c r="I349" s="253"/>
      <c r="J349" s="253"/>
      <c r="K349" s="253"/>
      <c r="L349" s="138">
        <f>L350</f>
        <v>0.65</v>
      </c>
      <c r="M349" s="80"/>
      <c r="N349" s="80"/>
      <c r="O349" s="80"/>
      <c r="P349" s="80"/>
      <c r="Q349" s="80"/>
      <c r="R349" s="80"/>
    </row>
    <row r="350" spans="1:18" ht="15" customHeight="1">
      <c r="A350" s="86"/>
      <c r="B350" s="86"/>
      <c r="C350" s="86"/>
      <c r="D350" s="86"/>
      <c r="E350" s="86"/>
      <c r="F350" s="86"/>
      <c r="G350" s="86"/>
      <c r="H350" s="252" t="s">
        <v>413</v>
      </c>
      <c r="I350" s="253"/>
      <c r="J350" s="253"/>
      <c r="K350" s="253"/>
      <c r="L350" s="82">
        <v>0.65</v>
      </c>
      <c r="M350" s="80"/>
      <c r="N350" s="80"/>
      <c r="O350" s="80"/>
      <c r="P350" s="80"/>
      <c r="Q350" s="80"/>
      <c r="R350" s="80"/>
    </row>
    <row r="351" spans="1:18" ht="15" customHeight="1">
      <c r="A351" s="86"/>
      <c r="B351" s="86"/>
      <c r="C351" s="86"/>
      <c r="D351" s="86"/>
      <c r="E351" s="86"/>
      <c r="F351" s="86"/>
      <c r="G351" s="86"/>
      <c r="H351" s="252" t="s">
        <v>414</v>
      </c>
      <c r="I351" s="253"/>
      <c r="J351" s="253"/>
      <c r="K351" s="253"/>
      <c r="L351" s="82">
        <f>L350*0.2168</f>
        <v>0.14000000000000001</v>
      </c>
      <c r="M351" s="80"/>
      <c r="N351" s="80"/>
      <c r="O351" s="80"/>
      <c r="P351" s="80"/>
      <c r="Q351" s="80"/>
      <c r="R351" s="80"/>
    </row>
    <row r="352" spans="1:18" ht="9.75" customHeight="1">
      <c r="A352" s="86"/>
      <c r="B352" s="86"/>
      <c r="C352" s="86"/>
      <c r="D352" s="86"/>
      <c r="E352" s="86"/>
      <c r="F352" s="86"/>
      <c r="G352" s="86"/>
      <c r="H352" s="252" t="s">
        <v>415</v>
      </c>
      <c r="I352" s="253"/>
      <c r="J352" s="253"/>
      <c r="K352" s="253"/>
      <c r="L352" s="82">
        <f>SUM(L350:L351)</f>
        <v>0.79</v>
      </c>
      <c r="M352" s="80"/>
      <c r="N352" s="80"/>
      <c r="O352" s="80"/>
      <c r="P352" s="80"/>
      <c r="Q352" s="80"/>
      <c r="R352" s="80"/>
    </row>
    <row r="353" spans="1:18" ht="19.5" customHeight="1">
      <c r="A353" s="86"/>
      <c r="B353" s="86"/>
      <c r="C353" s="86"/>
      <c r="D353" s="86"/>
      <c r="E353" s="262" t="s">
        <v>27</v>
      </c>
      <c r="F353" s="263"/>
      <c r="G353" s="263"/>
      <c r="H353" s="86"/>
      <c r="I353" s="86"/>
      <c r="J353" s="86"/>
      <c r="K353" s="86"/>
      <c r="L353" s="135"/>
      <c r="M353" s="80"/>
      <c r="N353" s="80"/>
      <c r="O353" s="80"/>
      <c r="P353" s="80"/>
      <c r="Q353" s="80"/>
      <c r="R353" s="80"/>
    </row>
    <row r="354" spans="1:18" ht="9.75" customHeight="1">
      <c r="A354" s="264" t="s">
        <v>612</v>
      </c>
      <c r="B354" s="265"/>
      <c r="C354" s="265"/>
      <c r="D354" s="265"/>
      <c r="E354" s="265"/>
      <c r="F354" s="265"/>
      <c r="G354" s="265"/>
      <c r="H354" s="265"/>
      <c r="I354" s="265"/>
      <c r="J354" s="265"/>
      <c r="K354" s="265"/>
      <c r="L354" s="265"/>
      <c r="M354" s="80"/>
      <c r="N354" s="80"/>
      <c r="O354" s="80"/>
      <c r="P354" s="80"/>
      <c r="Q354" s="80"/>
      <c r="R354" s="80"/>
    </row>
    <row r="355" spans="1:18" ht="9.75" customHeight="1">
      <c r="A355" s="279" t="s">
        <v>934</v>
      </c>
      <c r="B355" s="280"/>
      <c r="C355" s="280"/>
      <c r="D355" s="281" t="s">
        <v>417</v>
      </c>
      <c r="E355" s="282"/>
      <c r="F355" s="266" t="s">
        <v>935</v>
      </c>
      <c r="G355" s="267"/>
      <c r="H355" s="266" t="s">
        <v>936</v>
      </c>
      <c r="I355" s="267"/>
      <c r="J355" s="267"/>
      <c r="K355" s="267"/>
      <c r="L355" s="283" t="s">
        <v>925</v>
      </c>
      <c r="M355" s="80"/>
      <c r="N355" s="80"/>
      <c r="O355" s="80"/>
      <c r="P355" s="80"/>
      <c r="Q355" s="80"/>
      <c r="R355" s="80"/>
    </row>
    <row r="356" spans="1:18" ht="15" customHeight="1">
      <c r="A356" s="280"/>
      <c r="B356" s="280"/>
      <c r="C356" s="280"/>
      <c r="D356" s="282"/>
      <c r="E356" s="282"/>
      <c r="F356" s="87" t="s">
        <v>418</v>
      </c>
      <c r="G356" s="87" t="s">
        <v>419</v>
      </c>
      <c r="H356" s="273" t="s">
        <v>418</v>
      </c>
      <c r="I356" s="274"/>
      <c r="J356" s="273" t="s">
        <v>419</v>
      </c>
      <c r="K356" s="274"/>
      <c r="L356" s="284"/>
      <c r="M356" s="80"/>
      <c r="N356" s="80"/>
      <c r="O356" s="80"/>
      <c r="P356" s="80"/>
      <c r="Q356" s="80"/>
      <c r="R356" s="80"/>
    </row>
    <row r="357" spans="1:18" ht="15" customHeight="1">
      <c r="A357" s="84" t="s">
        <v>613</v>
      </c>
      <c r="B357" s="256" t="s">
        <v>614</v>
      </c>
      <c r="C357" s="257"/>
      <c r="D357" s="258">
        <v>8.3330000000000001E-3</v>
      </c>
      <c r="E357" s="259"/>
      <c r="F357" s="88">
        <v>0.5</v>
      </c>
      <c r="G357" s="88">
        <v>0.5</v>
      </c>
      <c r="H357" s="272">
        <v>149.08000000000001</v>
      </c>
      <c r="I357" s="261"/>
      <c r="J357" s="272">
        <v>11.57</v>
      </c>
      <c r="K357" s="261"/>
      <c r="L357" s="130">
        <f>((F357*H357)+G357*J357)*D357</f>
        <v>0.67</v>
      </c>
      <c r="M357" s="80"/>
      <c r="N357" s="80"/>
      <c r="O357" s="80"/>
      <c r="P357" s="80"/>
      <c r="Q357" s="80"/>
      <c r="R357" s="80"/>
    </row>
    <row r="358" spans="1:18" ht="15" customHeight="1">
      <c r="A358" s="86"/>
      <c r="B358" s="86"/>
      <c r="C358" s="86"/>
      <c r="D358" s="86"/>
      <c r="E358" s="86"/>
      <c r="F358" s="86"/>
      <c r="G358" s="86"/>
      <c r="H358" s="199" t="s">
        <v>424</v>
      </c>
      <c r="I358" s="200"/>
      <c r="J358" s="200"/>
      <c r="K358" s="200"/>
      <c r="L358" s="82">
        <f>(L357)</f>
        <v>0.67</v>
      </c>
      <c r="M358" s="80"/>
      <c r="N358" s="80"/>
      <c r="O358" s="80"/>
      <c r="P358" s="80"/>
      <c r="Q358" s="80"/>
      <c r="R358" s="80"/>
    </row>
    <row r="359" spans="1:18" ht="15" customHeight="1">
      <c r="A359" s="254" t="s">
        <v>921</v>
      </c>
      <c r="B359" s="255"/>
      <c r="C359" s="255"/>
      <c r="D359" s="255"/>
      <c r="E359" s="255"/>
      <c r="F359" s="255"/>
      <c r="G359" s="79" t="s">
        <v>922</v>
      </c>
      <c r="H359" s="266" t="s">
        <v>923</v>
      </c>
      <c r="I359" s="267"/>
      <c r="J359" s="266" t="s">
        <v>924</v>
      </c>
      <c r="K359" s="267"/>
      <c r="L359" s="146" t="s">
        <v>925</v>
      </c>
      <c r="M359" s="80"/>
      <c r="N359" s="80"/>
      <c r="O359" s="80"/>
      <c r="P359" s="80"/>
      <c r="Q359" s="80"/>
      <c r="R359" s="80"/>
    </row>
    <row r="360" spans="1:18" ht="15" customHeight="1">
      <c r="A360" s="84" t="s">
        <v>375</v>
      </c>
      <c r="B360" s="268" t="s">
        <v>927</v>
      </c>
      <c r="C360" s="269"/>
      <c r="D360" s="269"/>
      <c r="E360" s="269"/>
      <c r="F360" s="269"/>
      <c r="G360" s="84" t="s">
        <v>374</v>
      </c>
      <c r="H360" s="258">
        <v>1.397</v>
      </c>
      <c r="I360" s="259"/>
      <c r="J360" s="260">
        <v>10.57</v>
      </c>
      <c r="K360" s="261"/>
      <c r="L360" s="130">
        <f>(H360*J360)</f>
        <v>14.77</v>
      </c>
      <c r="M360" s="80"/>
      <c r="N360" s="80"/>
      <c r="O360" s="80"/>
      <c r="P360" s="80"/>
      <c r="Q360" s="80"/>
      <c r="R360" s="80"/>
    </row>
    <row r="361" spans="1:18" ht="15" customHeight="1">
      <c r="A361" s="86"/>
      <c r="B361" s="86"/>
      <c r="C361" s="86"/>
      <c r="D361" s="86"/>
      <c r="E361" s="86"/>
      <c r="F361" s="86"/>
      <c r="G361" s="86"/>
      <c r="H361" s="199" t="s">
        <v>928</v>
      </c>
      <c r="I361" s="200"/>
      <c r="J361" s="200"/>
      <c r="K361" s="200"/>
      <c r="L361" s="82">
        <f>L360</f>
        <v>14.77</v>
      </c>
      <c r="M361" s="80"/>
      <c r="N361" s="80"/>
      <c r="O361" s="80"/>
      <c r="P361" s="80"/>
      <c r="Q361" s="80"/>
      <c r="R361" s="80"/>
    </row>
    <row r="362" spans="1:18" ht="15" customHeight="1">
      <c r="A362" s="86"/>
      <c r="B362" s="86"/>
      <c r="C362" s="86"/>
      <c r="D362" s="86"/>
      <c r="E362" s="86"/>
      <c r="F362" s="86"/>
      <c r="G362" s="86"/>
      <c r="H362" s="252" t="s">
        <v>376</v>
      </c>
      <c r="I362" s="253"/>
      <c r="J362" s="253"/>
      <c r="K362" s="253"/>
      <c r="L362" s="130">
        <f>(L361+L358)</f>
        <v>15.44</v>
      </c>
      <c r="M362" s="80"/>
      <c r="N362" s="80"/>
      <c r="O362" s="80"/>
      <c r="P362" s="80"/>
      <c r="Q362" s="80"/>
      <c r="R362" s="80"/>
    </row>
    <row r="363" spans="1:18" ht="15" customHeight="1">
      <c r="A363" s="86"/>
      <c r="B363" s="86"/>
      <c r="C363" s="86"/>
      <c r="D363" s="86"/>
      <c r="E363" s="86"/>
      <c r="F363" s="86"/>
      <c r="G363" s="86"/>
      <c r="H363" s="252" t="s">
        <v>377</v>
      </c>
      <c r="I363" s="253"/>
      <c r="J363" s="253"/>
      <c r="K363" s="253"/>
      <c r="L363" s="130">
        <v>1</v>
      </c>
      <c r="M363" s="80"/>
      <c r="N363" s="80"/>
      <c r="O363" s="80"/>
      <c r="P363" s="80"/>
      <c r="Q363" s="80"/>
      <c r="R363" s="80"/>
    </row>
    <row r="364" spans="1:18" ht="15" customHeight="1">
      <c r="A364" s="86"/>
      <c r="B364" s="86"/>
      <c r="C364" s="86"/>
      <c r="D364" s="86"/>
      <c r="E364" s="86"/>
      <c r="F364" s="86"/>
      <c r="G364" s="86"/>
      <c r="H364" s="252" t="s">
        <v>378</v>
      </c>
      <c r="I364" s="253"/>
      <c r="J364" s="253"/>
      <c r="K364" s="253"/>
      <c r="L364" s="130">
        <f>L362*L363</f>
        <v>15.44</v>
      </c>
      <c r="M364" s="80"/>
      <c r="N364" s="80"/>
      <c r="O364" s="80"/>
      <c r="P364" s="80"/>
      <c r="Q364" s="80"/>
      <c r="R364" s="80"/>
    </row>
    <row r="365" spans="1:18" ht="15" customHeight="1">
      <c r="A365" s="254" t="s">
        <v>929</v>
      </c>
      <c r="B365" s="255"/>
      <c r="C365" s="255"/>
      <c r="D365" s="255"/>
      <c r="E365" s="255"/>
      <c r="F365" s="255"/>
      <c r="G365" s="79" t="s">
        <v>922</v>
      </c>
      <c r="H365" s="266" t="s">
        <v>923</v>
      </c>
      <c r="I365" s="267"/>
      <c r="J365" s="266" t="s">
        <v>930</v>
      </c>
      <c r="K365" s="267"/>
      <c r="L365" s="146" t="s">
        <v>243</v>
      </c>
      <c r="M365" s="80"/>
      <c r="N365" s="80"/>
      <c r="O365" s="80"/>
      <c r="P365" s="80"/>
      <c r="Q365" s="80"/>
      <c r="R365" s="80"/>
    </row>
    <row r="366" spans="1:18" ht="15" customHeight="1">
      <c r="A366" s="84" t="s">
        <v>436</v>
      </c>
      <c r="B366" s="256" t="s">
        <v>437</v>
      </c>
      <c r="C366" s="257"/>
      <c r="D366" s="257"/>
      <c r="E366" s="257"/>
      <c r="F366" s="257"/>
      <c r="G366" s="84" t="s">
        <v>106</v>
      </c>
      <c r="H366" s="258">
        <v>1.25</v>
      </c>
      <c r="I366" s="259"/>
      <c r="J366" s="260">
        <v>90</v>
      </c>
      <c r="K366" s="261"/>
      <c r="L366" s="130">
        <f>(H366*J366)</f>
        <v>112.5</v>
      </c>
      <c r="M366" s="80"/>
      <c r="N366" s="80"/>
      <c r="O366" s="80"/>
      <c r="P366" s="80"/>
      <c r="Q366" s="80"/>
      <c r="R366" s="80"/>
    </row>
    <row r="367" spans="1:18" ht="15" customHeight="1">
      <c r="A367" s="86"/>
      <c r="B367" s="86"/>
      <c r="C367" s="86"/>
      <c r="D367" s="86"/>
      <c r="E367" s="86"/>
      <c r="F367" s="86"/>
      <c r="G367" s="86"/>
      <c r="H367" s="199" t="s">
        <v>933</v>
      </c>
      <c r="I367" s="200"/>
      <c r="J367" s="200"/>
      <c r="K367" s="200"/>
      <c r="L367" s="82">
        <f>L366</f>
        <v>112.5</v>
      </c>
      <c r="M367" s="80"/>
      <c r="N367" s="80"/>
      <c r="O367" s="80"/>
      <c r="P367" s="80"/>
      <c r="Q367" s="80"/>
      <c r="R367" s="80"/>
    </row>
    <row r="368" spans="1:18" ht="15" customHeight="1">
      <c r="A368" s="86"/>
      <c r="B368" s="86"/>
      <c r="C368" s="86"/>
      <c r="D368" s="86"/>
      <c r="E368" s="86"/>
      <c r="F368" s="86"/>
      <c r="G368" s="86"/>
      <c r="H368" s="252" t="s">
        <v>412</v>
      </c>
      <c r="I368" s="253"/>
      <c r="J368" s="253"/>
      <c r="K368" s="253"/>
      <c r="L368" s="130">
        <f>L367+L364</f>
        <v>127.94</v>
      </c>
      <c r="M368" s="80"/>
      <c r="N368" s="80"/>
      <c r="O368" s="80"/>
      <c r="P368" s="80"/>
      <c r="Q368" s="80"/>
      <c r="R368" s="80"/>
    </row>
    <row r="369" spans="1:18" ht="15" customHeight="1">
      <c r="A369" s="86"/>
      <c r="B369" s="86"/>
      <c r="C369" s="86"/>
      <c r="D369" s="86"/>
      <c r="E369" s="86"/>
      <c r="F369" s="86"/>
      <c r="G369" s="86"/>
      <c r="H369" s="252" t="s">
        <v>413</v>
      </c>
      <c r="I369" s="253"/>
      <c r="J369" s="253"/>
      <c r="K369" s="253"/>
      <c r="L369" s="82">
        <f>L368</f>
        <v>127.94</v>
      </c>
      <c r="M369" s="80"/>
      <c r="N369" s="80"/>
      <c r="O369" s="80"/>
      <c r="P369" s="80"/>
      <c r="Q369" s="80"/>
      <c r="R369" s="80"/>
    </row>
    <row r="370" spans="1:18" ht="15" customHeight="1">
      <c r="A370" s="86"/>
      <c r="B370" s="86"/>
      <c r="C370" s="86"/>
      <c r="D370" s="86"/>
      <c r="E370" s="86"/>
      <c r="F370" s="86"/>
      <c r="G370" s="86"/>
      <c r="H370" s="252" t="s">
        <v>414</v>
      </c>
      <c r="I370" s="253"/>
      <c r="J370" s="253"/>
      <c r="K370" s="253"/>
      <c r="L370" s="82">
        <f>L369*0.2168</f>
        <v>27.74</v>
      </c>
      <c r="M370" s="80"/>
      <c r="N370" s="80"/>
      <c r="O370" s="80"/>
      <c r="P370" s="80"/>
      <c r="Q370" s="80"/>
      <c r="R370" s="80"/>
    </row>
    <row r="371" spans="1:18" ht="9.75" customHeight="1">
      <c r="A371" s="86"/>
      <c r="B371" s="86"/>
      <c r="C371" s="86"/>
      <c r="D371" s="86"/>
      <c r="E371" s="86"/>
      <c r="F371" s="86"/>
      <c r="G371" s="86"/>
      <c r="H371" s="252" t="s">
        <v>415</v>
      </c>
      <c r="I371" s="253"/>
      <c r="J371" s="253"/>
      <c r="K371" s="253"/>
      <c r="L371" s="82">
        <f>L369+L370</f>
        <v>155.68</v>
      </c>
      <c r="M371" s="80"/>
      <c r="N371" s="80"/>
      <c r="O371" s="80"/>
      <c r="P371" s="80"/>
      <c r="Q371" s="80"/>
      <c r="R371" s="80"/>
    </row>
    <row r="372" spans="1:18" ht="19.5" customHeight="1">
      <c r="A372" s="86"/>
      <c r="B372" s="86"/>
      <c r="C372" s="86"/>
      <c r="D372" s="86"/>
      <c r="E372" s="262" t="s">
        <v>27</v>
      </c>
      <c r="F372" s="263"/>
      <c r="G372" s="263"/>
      <c r="H372" s="86"/>
      <c r="I372" s="86"/>
      <c r="J372" s="86"/>
      <c r="K372" s="86"/>
      <c r="L372" s="135"/>
      <c r="M372" s="80"/>
      <c r="N372" s="80"/>
      <c r="O372" s="80"/>
      <c r="P372" s="80"/>
      <c r="Q372" s="80"/>
      <c r="R372" s="80"/>
    </row>
    <row r="373" spans="1:18" ht="15" customHeight="1">
      <c r="A373" s="264" t="s">
        <v>615</v>
      </c>
      <c r="B373" s="265"/>
      <c r="C373" s="265"/>
      <c r="D373" s="265"/>
      <c r="E373" s="265"/>
      <c r="F373" s="265"/>
      <c r="G373" s="265"/>
      <c r="H373" s="265"/>
      <c r="I373" s="265"/>
      <c r="J373" s="265"/>
      <c r="K373" s="265"/>
      <c r="L373" s="265"/>
      <c r="M373" s="80"/>
      <c r="N373" s="80"/>
      <c r="O373" s="80"/>
      <c r="P373" s="80"/>
      <c r="Q373" s="80"/>
      <c r="R373" s="80"/>
    </row>
    <row r="374" spans="1:18" ht="15" customHeight="1">
      <c r="A374" s="254" t="s">
        <v>929</v>
      </c>
      <c r="B374" s="255"/>
      <c r="C374" s="255"/>
      <c r="D374" s="255"/>
      <c r="E374" s="255"/>
      <c r="F374" s="255"/>
      <c r="G374" s="79" t="s">
        <v>922</v>
      </c>
      <c r="H374" s="266" t="s">
        <v>923</v>
      </c>
      <c r="I374" s="267"/>
      <c r="J374" s="266" t="s">
        <v>930</v>
      </c>
      <c r="K374" s="267"/>
      <c r="L374" s="146" t="s">
        <v>243</v>
      </c>
      <c r="M374" s="80"/>
      <c r="N374" s="80"/>
      <c r="O374" s="80"/>
      <c r="P374" s="80"/>
      <c r="Q374" s="80"/>
      <c r="R374" s="80"/>
    </row>
    <row r="375" spans="1:18" ht="15" customHeight="1">
      <c r="A375" s="84" t="s">
        <v>616</v>
      </c>
      <c r="B375" s="256" t="s">
        <v>617</v>
      </c>
      <c r="C375" s="257"/>
      <c r="D375" s="257"/>
      <c r="E375" s="257"/>
      <c r="F375" s="257"/>
      <c r="G375" s="84" t="s">
        <v>106</v>
      </c>
      <c r="H375" s="258">
        <v>1</v>
      </c>
      <c r="I375" s="259"/>
      <c r="J375" s="260">
        <v>10.4</v>
      </c>
      <c r="K375" s="261"/>
      <c r="L375" s="130">
        <f>(H375*J375)</f>
        <v>10.4</v>
      </c>
      <c r="M375" s="80"/>
      <c r="N375" s="80"/>
      <c r="O375" s="80"/>
      <c r="P375" s="80"/>
      <c r="Q375" s="80"/>
      <c r="R375" s="80"/>
    </row>
    <row r="376" spans="1:18" ht="15" customHeight="1">
      <c r="A376" s="86"/>
      <c r="B376" s="86"/>
      <c r="C376" s="86"/>
      <c r="D376" s="86"/>
      <c r="E376" s="86"/>
      <c r="F376" s="86"/>
      <c r="G376" s="86"/>
      <c r="H376" s="199" t="s">
        <v>933</v>
      </c>
      <c r="I376" s="200"/>
      <c r="J376" s="200"/>
      <c r="K376" s="200"/>
      <c r="L376" s="82">
        <f>L375</f>
        <v>10.4</v>
      </c>
      <c r="M376" s="80"/>
      <c r="N376" s="80"/>
      <c r="O376" s="80"/>
      <c r="P376" s="80"/>
      <c r="Q376" s="80"/>
      <c r="R376" s="80"/>
    </row>
    <row r="377" spans="1:18" ht="15" customHeight="1">
      <c r="A377" s="86"/>
      <c r="B377" s="86"/>
      <c r="C377" s="86"/>
      <c r="D377" s="86"/>
      <c r="E377" s="86"/>
      <c r="F377" s="86"/>
      <c r="G377" s="86"/>
      <c r="H377" s="252" t="s">
        <v>412</v>
      </c>
      <c r="I377" s="253"/>
      <c r="J377" s="253"/>
      <c r="K377" s="253"/>
      <c r="L377" s="130">
        <f>L376</f>
        <v>10.4</v>
      </c>
      <c r="M377" s="80"/>
      <c r="N377" s="80"/>
      <c r="O377" s="80"/>
      <c r="P377" s="80"/>
      <c r="Q377" s="80"/>
      <c r="R377" s="80"/>
    </row>
    <row r="378" spans="1:18" ht="15" customHeight="1">
      <c r="A378" s="86"/>
      <c r="B378" s="86"/>
      <c r="C378" s="86"/>
      <c r="D378" s="86"/>
      <c r="E378" s="86"/>
      <c r="F378" s="86"/>
      <c r="G378" s="86"/>
      <c r="H378" s="252" t="s">
        <v>413</v>
      </c>
      <c r="I378" s="253"/>
      <c r="J378" s="253"/>
      <c r="K378" s="253"/>
      <c r="L378" s="82">
        <f>L377</f>
        <v>10.4</v>
      </c>
      <c r="M378" s="80"/>
      <c r="N378" s="80"/>
      <c r="O378" s="80"/>
      <c r="P378" s="80"/>
      <c r="Q378" s="80"/>
      <c r="R378" s="80"/>
    </row>
    <row r="379" spans="1:18" ht="15" customHeight="1">
      <c r="A379" s="86"/>
      <c r="B379" s="86"/>
      <c r="C379" s="86"/>
      <c r="D379" s="86"/>
      <c r="E379" s="86"/>
      <c r="F379" s="86"/>
      <c r="G379" s="86"/>
      <c r="H379" s="252" t="s">
        <v>610</v>
      </c>
      <c r="I379" s="253"/>
      <c r="J379" s="253"/>
      <c r="K379" s="253"/>
      <c r="L379" s="82">
        <f>L378*0.1401</f>
        <v>1.46</v>
      </c>
      <c r="M379" s="80"/>
      <c r="N379" s="80"/>
      <c r="O379" s="80"/>
      <c r="P379" s="80"/>
      <c r="Q379" s="80"/>
      <c r="R379" s="80"/>
    </row>
    <row r="380" spans="1:18" ht="9.75" customHeight="1">
      <c r="A380" s="86"/>
      <c r="B380" s="86"/>
      <c r="C380" s="86"/>
      <c r="D380" s="86"/>
      <c r="E380" s="86"/>
      <c r="F380" s="86"/>
      <c r="G380" s="86"/>
      <c r="H380" s="252" t="s">
        <v>415</v>
      </c>
      <c r="I380" s="253"/>
      <c r="J380" s="253"/>
      <c r="K380" s="253"/>
      <c r="L380" s="82">
        <f>L378+L379</f>
        <v>11.86</v>
      </c>
      <c r="M380" s="80"/>
      <c r="N380" s="80"/>
      <c r="O380" s="80"/>
      <c r="P380" s="80"/>
      <c r="Q380" s="80"/>
      <c r="R380" s="80"/>
    </row>
    <row r="381" spans="1:18" ht="19.5" customHeight="1">
      <c r="A381" s="86"/>
      <c r="B381" s="86"/>
      <c r="C381" s="86"/>
      <c r="D381" s="86"/>
      <c r="E381" s="262" t="s">
        <v>27</v>
      </c>
      <c r="F381" s="263"/>
      <c r="G381" s="263"/>
      <c r="H381" s="86"/>
      <c r="I381" s="86"/>
      <c r="J381" s="86"/>
      <c r="K381" s="86"/>
      <c r="L381" s="135"/>
      <c r="M381" s="80"/>
      <c r="N381" s="80"/>
      <c r="O381" s="80"/>
      <c r="P381" s="80"/>
      <c r="Q381" s="80"/>
      <c r="R381" s="80"/>
    </row>
    <row r="382" spans="1:18" ht="9.75" customHeight="1">
      <c r="A382" s="264" t="s">
        <v>618</v>
      </c>
      <c r="B382" s="265"/>
      <c r="C382" s="265"/>
      <c r="D382" s="265"/>
      <c r="E382" s="265"/>
      <c r="F382" s="265"/>
      <c r="G382" s="265"/>
      <c r="H382" s="265"/>
      <c r="I382" s="265"/>
      <c r="J382" s="265"/>
      <c r="K382" s="265"/>
      <c r="L382" s="265"/>
      <c r="M382" s="80"/>
      <c r="N382" s="80"/>
      <c r="O382" s="80"/>
      <c r="P382" s="80"/>
      <c r="Q382" s="80"/>
      <c r="R382" s="80"/>
    </row>
    <row r="383" spans="1:18" ht="9.75" customHeight="1">
      <c r="A383" s="279" t="s">
        <v>934</v>
      </c>
      <c r="B383" s="280"/>
      <c r="C383" s="280"/>
      <c r="D383" s="281" t="s">
        <v>417</v>
      </c>
      <c r="E383" s="282"/>
      <c r="F383" s="266" t="s">
        <v>935</v>
      </c>
      <c r="G383" s="267"/>
      <c r="H383" s="266" t="s">
        <v>936</v>
      </c>
      <c r="I383" s="267"/>
      <c r="J383" s="267"/>
      <c r="K383" s="267"/>
      <c r="L383" s="283" t="s">
        <v>925</v>
      </c>
      <c r="M383" s="80"/>
      <c r="N383" s="80"/>
      <c r="O383" s="80"/>
      <c r="P383" s="80"/>
      <c r="Q383" s="80"/>
      <c r="R383" s="80"/>
    </row>
    <row r="384" spans="1:18" ht="15" customHeight="1">
      <c r="A384" s="280"/>
      <c r="B384" s="280"/>
      <c r="C384" s="280"/>
      <c r="D384" s="282"/>
      <c r="E384" s="282"/>
      <c r="F384" s="87" t="s">
        <v>418</v>
      </c>
      <c r="G384" s="87" t="s">
        <v>419</v>
      </c>
      <c r="H384" s="273" t="s">
        <v>418</v>
      </c>
      <c r="I384" s="274"/>
      <c r="J384" s="273" t="s">
        <v>419</v>
      </c>
      <c r="K384" s="274"/>
      <c r="L384" s="284"/>
      <c r="M384" s="80"/>
      <c r="N384" s="80"/>
      <c r="O384" s="80"/>
      <c r="P384" s="80"/>
      <c r="Q384" s="80"/>
      <c r="R384" s="80"/>
    </row>
    <row r="385" spans="1:18" ht="15" customHeight="1">
      <c r="A385" s="84" t="s">
        <v>619</v>
      </c>
      <c r="B385" s="256" t="s">
        <v>620</v>
      </c>
      <c r="C385" s="257"/>
      <c r="D385" s="258">
        <v>1</v>
      </c>
      <c r="E385" s="259"/>
      <c r="F385" s="88">
        <v>1</v>
      </c>
      <c r="G385" s="88">
        <v>0</v>
      </c>
      <c r="H385" s="272">
        <v>168.55</v>
      </c>
      <c r="I385" s="261"/>
      <c r="J385" s="272">
        <v>100.93</v>
      </c>
      <c r="K385" s="261"/>
      <c r="L385" s="130">
        <f>(F385*H385)*D385</f>
        <v>168.55</v>
      </c>
      <c r="M385" s="80"/>
      <c r="N385" s="80"/>
      <c r="O385" s="80"/>
      <c r="P385" s="80"/>
      <c r="Q385" s="80"/>
      <c r="R385" s="80"/>
    </row>
    <row r="386" spans="1:18" ht="15" customHeight="1">
      <c r="A386" s="86"/>
      <c r="B386" s="86"/>
      <c r="C386" s="86"/>
      <c r="D386" s="86"/>
      <c r="E386" s="86"/>
      <c r="F386" s="86"/>
      <c r="G386" s="86"/>
      <c r="H386" s="199" t="s">
        <v>424</v>
      </c>
      <c r="I386" s="200"/>
      <c r="J386" s="200"/>
      <c r="K386" s="200"/>
      <c r="L386" s="82">
        <f>L385</f>
        <v>168.55</v>
      </c>
      <c r="M386" s="80"/>
      <c r="N386" s="80"/>
      <c r="O386" s="80"/>
      <c r="P386" s="80"/>
      <c r="Q386" s="80"/>
      <c r="R386" s="80"/>
    </row>
    <row r="387" spans="1:18" ht="15" customHeight="1">
      <c r="A387" s="254" t="s">
        <v>921</v>
      </c>
      <c r="B387" s="255"/>
      <c r="C387" s="255"/>
      <c r="D387" s="255"/>
      <c r="E387" s="255"/>
      <c r="F387" s="255"/>
      <c r="G387" s="79" t="s">
        <v>922</v>
      </c>
      <c r="H387" s="266" t="s">
        <v>923</v>
      </c>
      <c r="I387" s="267"/>
      <c r="J387" s="266" t="s">
        <v>924</v>
      </c>
      <c r="K387" s="267"/>
      <c r="L387" s="146" t="s">
        <v>925</v>
      </c>
      <c r="M387" s="80"/>
      <c r="N387" s="80"/>
      <c r="O387" s="80"/>
      <c r="P387" s="80"/>
      <c r="Q387" s="80"/>
      <c r="R387" s="80"/>
    </row>
    <row r="388" spans="1:18" ht="15" customHeight="1">
      <c r="A388" s="84" t="s">
        <v>621</v>
      </c>
      <c r="B388" s="268" t="s">
        <v>622</v>
      </c>
      <c r="C388" s="269"/>
      <c r="D388" s="269"/>
      <c r="E388" s="269"/>
      <c r="F388" s="269"/>
      <c r="G388" s="84" t="s">
        <v>161</v>
      </c>
      <c r="H388" s="258">
        <v>1</v>
      </c>
      <c r="I388" s="259"/>
      <c r="J388" s="260">
        <v>21.42</v>
      </c>
      <c r="K388" s="261"/>
      <c r="L388" s="138">
        <f>J388*H388</f>
        <v>21.42</v>
      </c>
      <c r="M388" s="80"/>
      <c r="N388" s="80"/>
      <c r="O388" s="80"/>
      <c r="P388" s="80"/>
      <c r="Q388" s="80"/>
      <c r="R388" s="80"/>
    </row>
    <row r="389" spans="1:18" ht="15" customHeight="1">
      <c r="A389" s="86"/>
      <c r="B389" s="86"/>
      <c r="C389" s="86"/>
      <c r="D389" s="86"/>
      <c r="E389" s="86"/>
      <c r="F389" s="86"/>
      <c r="G389" s="86"/>
      <c r="H389" s="199" t="s">
        <v>928</v>
      </c>
      <c r="I389" s="200"/>
      <c r="J389" s="200"/>
      <c r="K389" s="200"/>
      <c r="L389" s="82">
        <f>L388</f>
        <v>21.42</v>
      </c>
      <c r="M389" s="80"/>
      <c r="N389" s="80"/>
      <c r="O389" s="80"/>
      <c r="P389" s="80"/>
      <c r="Q389" s="80"/>
      <c r="R389" s="80"/>
    </row>
    <row r="390" spans="1:18" ht="15" customHeight="1">
      <c r="A390" s="86"/>
      <c r="B390" s="86"/>
      <c r="C390" s="86"/>
      <c r="D390" s="86"/>
      <c r="E390" s="86"/>
      <c r="F390" s="86"/>
      <c r="G390" s="86"/>
      <c r="H390" s="252" t="s">
        <v>376</v>
      </c>
      <c r="I390" s="253"/>
      <c r="J390" s="253"/>
      <c r="K390" s="253"/>
      <c r="L390" s="138">
        <f>L386+L389</f>
        <v>189.97</v>
      </c>
      <c r="M390" s="80"/>
      <c r="N390" s="80"/>
      <c r="O390" s="80"/>
      <c r="P390" s="80"/>
      <c r="Q390" s="80"/>
      <c r="R390" s="80"/>
    </row>
    <row r="391" spans="1:18" ht="15" customHeight="1">
      <c r="A391" s="86"/>
      <c r="B391" s="86"/>
      <c r="C391" s="86"/>
      <c r="D391" s="86"/>
      <c r="E391" s="86"/>
      <c r="F391" s="86"/>
      <c r="G391" s="86"/>
      <c r="H391" s="252" t="s">
        <v>377</v>
      </c>
      <c r="I391" s="253"/>
      <c r="J391" s="253"/>
      <c r="K391" s="253"/>
      <c r="L391" s="138">
        <v>85</v>
      </c>
      <c r="M391" s="80"/>
      <c r="N391" s="80"/>
      <c r="O391" s="80"/>
      <c r="P391" s="80"/>
      <c r="Q391" s="80"/>
      <c r="R391" s="80"/>
    </row>
    <row r="392" spans="1:18" ht="15" customHeight="1">
      <c r="A392" s="86"/>
      <c r="B392" s="86"/>
      <c r="C392" s="86"/>
      <c r="D392" s="86"/>
      <c r="E392" s="86"/>
      <c r="F392" s="86"/>
      <c r="G392" s="86"/>
      <c r="H392" s="252" t="s">
        <v>378</v>
      </c>
      <c r="I392" s="253"/>
      <c r="J392" s="253"/>
      <c r="K392" s="253"/>
      <c r="L392" s="138">
        <f>(L390/L391)</f>
        <v>2.23</v>
      </c>
      <c r="M392" s="80"/>
      <c r="N392" s="80"/>
      <c r="O392" s="80"/>
      <c r="P392" s="80"/>
      <c r="Q392" s="80"/>
      <c r="R392" s="80"/>
    </row>
    <row r="393" spans="1:18" ht="15" customHeight="1" thickBot="1">
      <c r="A393" s="86"/>
      <c r="B393" s="86"/>
      <c r="C393" s="86"/>
      <c r="D393" s="86"/>
      <c r="E393" s="86"/>
      <c r="F393" s="86"/>
      <c r="G393" s="86"/>
      <c r="H393" s="252" t="s">
        <v>412</v>
      </c>
      <c r="I393" s="253"/>
      <c r="J393" s="253"/>
      <c r="K393" s="253"/>
      <c r="L393" s="138">
        <f>L392</f>
        <v>2.23</v>
      </c>
      <c r="M393" s="80"/>
      <c r="N393" s="80"/>
      <c r="O393" s="80"/>
      <c r="P393" s="80"/>
      <c r="Q393" s="80"/>
      <c r="R393" s="80"/>
    </row>
    <row r="394" spans="1:18" ht="15" customHeight="1">
      <c r="A394" s="86"/>
      <c r="B394" s="86"/>
      <c r="C394" s="86"/>
      <c r="D394" s="86"/>
      <c r="E394" s="86"/>
      <c r="F394" s="86"/>
      <c r="G394" s="86"/>
      <c r="H394" s="316" t="s">
        <v>623</v>
      </c>
      <c r="I394" s="317"/>
      <c r="J394" s="317"/>
      <c r="K394" s="317"/>
      <c r="L394" s="149" t="s">
        <v>959</v>
      </c>
      <c r="M394" s="80"/>
      <c r="N394" s="80"/>
      <c r="O394" s="80"/>
      <c r="P394" s="80"/>
      <c r="Q394" s="80"/>
      <c r="R394" s="80"/>
    </row>
    <row r="395" spans="1:18" ht="15" customHeight="1">
      <c r="A395" s="86"/>
      <c r="B395" s="86"/>
      <c r="C395" s="86"/>
      <c r="D395" s="86"/>
      <c r="E395" s="86"/>
      <c r="F395" s="86"/>
      <c r="G395" s="86"/>
      <c r="H395" s="199" t="s">
        <v>624</v>
      </c>
      <c r="I395" s="200"/>
      <c r="J395" s="200"/>
      <c r="K395" s="200"/>
      <c r="L395" s="138">
        <v>0</v>
      </c>
      <c r="M395" s="80"/>
      <c r="N395" s="80"/>
      <c r="O395" s="80"/>
      <c r="P395" s="80"/>
      <c r="Q395" s="80"/>
      <c r="R395" s="80"/>
    </row>
    <row r="396" spans="1:18" ht="15" customHeight="1">
      <c r="A396" s="86"/>
      <c r="B396" s="86"/>
      <c r="C396" s="86"/>
      <c r="D396" s="86"/>
      <c r="E396" s="86"/>
      <c r="F396" s="86"/>
      <c r="G396" s="86"/>
      <c r="H396" s="252" t="s">
        <v>413</v>
      </c>
      <c r="I396" s="253"/>
      <c r="J396" s="253"/>
      <c r="K396" s="253"/>
      <c r="L396" s="82">
        <v>12.23</v>
      </c>
      <c r="M396" s="80"/>
      <c r="N396" s="80"/>
      <c r="O396" s="80"/>
      <c r="P396" s="80"/>
      <c r="Q396" s="80"/>
      <c r="R396" s="80"/>
    </row>
    <row r="397" spans="1:18" ht="15" customHeight="1">
      <c r="A397" s="86"/>
      <c r="B397" s="86"/>
      <c r="C397" s="86"/>
      <c r="D397" s="86"/>
      <c r="E397" s="86"/>
      <c r="F397" s="86"/>
      <c r="G397" s="86"/>
      <c r="H397" s="252" t="s">
        <v>414</v>
      </c>
      <c r="I397" s="253"/>
      <c r="J397" s="253"/>
      <c r="K397" s="253"/>
      <c r="L397" s="82">
        <f>L396*0.2168</f>
        <v>2.65</v>
      </c>
      <c r="M397" s="80"/>
      <c r="N397" s="80"/>
      <c r="O397" s="80"/>
      <c r="P397" s="80"/>
      <c r="Q397" s="80"/>
      <c r="R397" s="80"/>
    </row>
    <row r="398" spans="1:18" ht="9.75" customHeight="1">
      <c r="A398" s="86"/>
      <c r="B398" s="86"/>
      <c r="C398" s="86"/>
      <c r="D398" s="86"/>
      <c r="E398" s="86"/>
      <c r="F398" s="86"/>
      <c r="G398" s="86"/>
      <c r="H398" s="252" t="s">
        <v>415</v>
      </c>
      <c r="I398" s="253"/>
      <c r="J398" s="253"/>
      <c r="K398" s="253"/>
      <c r="L398" s="82">
        <f>SUM(L396:L397)</f>
        <v>14.88</v>
      </c>
      <c r="M398" s="80"/>
      <c r="N398" s="80"/>
      <c r="O398" s="80"/>
      <c r="P398" s="80"/>
      <c r="Q398" s="80"/>
      <c r="R398" s="80"/>
    </row>
    <row r="399" spans="1:18" ht="19.5" customHeight="1">
      <c r="A399" s="86"/>
      <c r="B399" s="86"/>
      <c r="C399" s="86"/>
      <c r="D399" s="86"/>
      <c r="E399" s="262" t="s">
        <v>27</v>
      </c>
      <c r="F399" s="263"/>
      <c r="G399" s="263"/>
      <c r="H399" s="86"/>
      <c r="I399" s="86"/>
      <c r="J399" s="86"/>
      <c r="K399" s="86"/>
      <c r="L399" s="135"/>
      <c r="M399" s="80"/>
      <c r="N399" s="80"/>
      <c r="O399" s="80"/>
      <c r="P399" s="80"/>
      <c r="Q399" s="80"/>
      <c r="R399" s="80"/>
    </row>
    <row r="400" spans="1:18" ht="9.75" customHeight="1">
      <c r="A400" s="264" t="s">
        <v>625</v>
      </c>
      <c r="B400" s="265"/>
      <c r="C400" s="265"/>
      <c r="D400" s="265"/>
      <c r="E400" s="265"/>
      <c r="F400" s="265"/>
      <c r="G400" s="265"/>
      <c r="H400" s="265"/>
      <c r="I400" s="265"/>
      <c r="J400" s="265"/>
      <c r="K400" s="265"/>
      <c r="L400" s="265"/>
      <c r="M400" s="80"/>
      <c r="N400" s="80"/>
      <c r="O400" s="80"/>
      <c r="P400" s="80"/>
      <c r="Q400" s="80"/>
      <c r="R400" s="80"/>
    </row>
    <row r="401" spans="1:18" ht="9.75" customHeight="1">
      <c r="A401" s="279" t="s">
        <v>934</v>
      </c>
      <c r="B401" s="280"/>
      <c r="C401" s="280"/>
      <c r="D401" s="281" t="s">
        <v>417</v>
      </c>
      <c r="E401" s="282"/>
      <c r="F401" s="266" t="s">
        <v>935</v>
      </c>
      <c r="G401" s="267"/>
      <c r="H401" s="266" t="s">
        <v>936</v>
      </c>
      <c r="I401" s="267"/>
      <c r="J401" s="267"/>
      <c r="K401" s="267"/>
      <c r="L401" s="283" t="s">
        <v>925</v>
      </c>
      <c r="M401" s="80"/>
      <c r="N401" s="80"/>
      <c r="O401" s="80"/>
      <c r="P401" s="80"/>
      <c r="Q401" s="80"/>
      <c r="R401" s="80"/>
    </row>
    <row r="402" spans="1:18" ht="15" customHeight="1">
      <c r="A402" s="280"/>
      <c r="B402" s="280"/>
      <c r="C402" s="280"/>
      <c r="D402" s="282"/>
      <c r="E402" s="282"/>
      <c r="F402" s="87" t="s">
        <v>418</v>
      </c>
      <c r="G402" s="87" t="s">
        <v>419</v>
      </c>
      <c r="H402" s="273" t="s">
        <v>418</v>
      </c>
      <c r="I402" s="274"/>
      <c r="J402" s="273" t="s">
        <v>419</v>
      </c>
      <c r="K402" s="274"/>
      <c r="L402" s="284"/>
      <c r="M402" s="80"/>
      <c r="N402" s="80"/>
      <c r="O402" s="80"/>
      <c r="P402" s="80"/>
      <c r="Q402" s="80"/>
      <c r="R402" s="80"/>
    </row>
    <row r="403" spans="1:18" ht="15" customHeight="1">
      <c r="A403" s="84" t="s">
        <v>594</v>
      </c>
      <c r="B403" s="256" t="s">
        <v>595</v>
      </c>
      <c r="C403" s="257"/>
      <c r="D403" s="258">
        <v>1</v>
      </c>
      <c r="E403" s="259"/>
      <c r="F403" s="88">
        <v>0.34</v>
      </c>
      <c r="G403" s="88">
        <v>0.66</v>
      </c>
      <c r="H403" s="272">
        <v>292.7552</v>
      </c>
      <c r="I403" s="261"/>
      <c r="J403" s="272">
        <v>73.855599999999995</v>
      </c>
      <c r="K403" s="261"/>
      <c r="L403" s="130">
        <f>((F403*H403)+(G403*J403))*D403</f>
        <v>148.28</v>
      </c>
      <c r="M403" s="80"/>
      <c r="N403" s="80"/>
      <c r="O403" s="80"/>
      <c r="P403" s="80"/>
      <c r="Q403" s="80"/>
      <c r="R403" s="80"/>
    </row>
    <row r="404" spans="1:18" ht="15" customHeight="1">
      <c r="A404" s="84" t="s">
        <v>626</v>
      </c>
      <c r="B404" s="256" t="s">
        <v>627</v>
      </c>
      <c r="C404" s="257"/>
      <c r="D404" s="258">
        <v>1</v>
      </c>
      <c r="E404" s="259"/>
      <c r="F404" s="88">
        <v>0.65</v>
      </c>
      <c r="G404" s="88">
        <v>0.35</v>
      </c>
      <c r="H404" s="272">
        <v>201.34129999999999</v>
      </c>
      <c r="I404" s="261"/>
      <c r="J404" s="272">
        <v>94.777600000000007</v>
      </c>
      <c r="K404" s="261"/>
      <c r="L404" s="138">
        <f>((F404*H404)+(G404*J404))*D404</f>
        <v>164.04</v>
      </c>
      <c r="M404" s="80"/>
      <c r="N404" s="80"/>
      <c r="O404" s="80"/>
      <c r="P404" s="80"/>
      <c r="Q404" s="80"/>
      <c r="R404" s="80"/>
    </row>
    <row r="405" spans="1:18" ht="15" customHeight="1">
      <c r="A405" s="84" t="s">
        <v>628</v>
      </c>
      <c r="B405" s="256" t="s">
        <v>960</v>
      </c>
      <c r="C405" s="257"/>
      <c r="D405" s="258">
        <v>1</v>
      </c>
      <c r="E405" s="259"/>
      <c r="F405" s="88">
        <v>0.52</v>
      </c>
      <c r="G405" s="88">
        <v>0.48</v>
      </c>
      <c r="H405" s="272">
        <v>179.92570000000001</v>
      </c>
      <c r="I405" s="261"/>
      <c r="J405" s="272">
        <v>70.795199999999994</v>
      </c>
      <c r="K405" s="261"/>
      <c r="L405" s="138">
        <f t="shared" ref="L405:L406" si="10">((F405*H405)+(G405*J405))*D405</f>
        <v>127.54</v>
      </c>
      <c r="M405" s="80"/>
      <c r="N405" s="80"/>
      <c r="O405" s="80"/>
      <c r="P405" s="80"/>
      <c r="Q405" s="80"/>
      <c r="R405" s="80"/>
    </row>
    <row r="406" spans="1:18" ht="15" customHeight="1">
      <c r="A406" s="84" t="s">
        <v>629</v>
      </c>
      <c r="B406" s="256" t="s">
        <v>630</v>
      </c>
      <c r="C406" s="257"/>
      <c r="D406" s="258">
        <v>1</v>
      </c>
      <c r="E406" s="259"/>
      <c r="F406" s="88">
        <v>1</v>
      </c>
      <c r="G406" s="88">
        <v>0</v>
      </c>
      <c r="H406" s="272">
        <v>274.86079999999998</v>
      </c>
      <c r="I406" s="261"/>
      <c r="J406" s="272">
        <v>120.2345</v>
      </c>
      <c r="K406" s="261"/>
      <c r="L406" s="138">
        <f t="shared" si="10"/>
        <v>274.86</v>
      </c>
      <c r="M406" s="80"/>
      <c r="N406" s="80"/>
      <c r="O406" s="80"/>
      <c r="P406" s="80"/>
      <c r="Q406" s="80"/>
      <c r="R406" s="80"/>
    </row>
    <row r="407" spans="1:18" ht="15" customHeight="1">
      <c r="A407" s="86"/>
      <c r="B407" s="86"/>
      <c r="C407" s="86"/>
      <c r="D407" s="86"/>
      <c r="E407" s="86"/>
      <c r="F407" s="86"/>
      <c r="G407" s="86"/>
      <c r="H407" s="199" t="s">
        <v>424</v>
      </c>
      <c r="I407" s="200"/>
      <c r="J407" s="200"/>
      <c r="K407" s="200"/>
      <c r="L407" s="82">
        <f>SUM(L403:L406)</f>
        <v>714.72</v>
      </c>
      <c r="M407" s="80"/>
      <c r="N407" s="80"/>
      <c r="O407" s="80"/>
      <c r="P407" s="80"/>
      <c r="Q407" s="80"/>
      <c r="R407" s="80"/>
    </row>
    <row r="408" spans="1:18" ht="15" customHeight="1">
      <c r="A408" s="254" t="s">
        <v>921</v>
      </c>
      <c r="B408" s="255"/>
      <c r="C408" s="255"/>
      <c r="D408" s="255"/>
      <c r="E408" s="255"/>
      <c r="F408" s="255"/>
      <c r="G408" s="79" t="s">
        <v>922</v>
      </c>
      <c r="H408" s="266" t="s">
        <v>923</v>
      </c>
      <c r="I408" s="267"/>
      <c r="J408" s="266" t="s">
        <v>924</v>
      </c>
      <c r="K408" s="267"/>
      <c r="L408" s="146" t="s">
        <v>925</v>
      </c>
      <c r="M408" s="80"/>
      <c r="N408" s="80"/>
      <c r="O408" s="80"/>
      <c r="P408" s="80"/>
      <c r="Q408" s="80"/>
      <c r="R408" s="80"/>
    </row>
    <row r="409" spans="1:18" ht="15" customHeight="1">
      <c r="A409" s="84" t="s">
        <v>590</v>
      </c>
      <c r="B409" s="268" t="s">
        <v>591</v>
      </c>
      <c r="C409" s="269"/>
      <c r="D409" s="269"/>
      <c r="E409" s="269"/>
      <c r="F409" s="269"/>
      <c r="G409" s="84" t="s">
        <v>161</v>
      </c>
      <c r="H409" s="258">
        <v>1</v>
      </c>
      <c r="I409" s="259"/>
      <c r="J409" s="260">
        <v>10.57</v>
      </c>
      <c r="K409" s="261"/>
      <c r="L409" s="138">
        <f>J409*H409</f>
        <v>10.57</v>
      </c>
      <c r="M409" s="80"/>
      <c r="N409" s="80"/>
      <c r="O409" s="80"/>
      <c r="P409" s="80"/>
      <c r="Q409" s="80"/>
      <c r="R409" s="80"/>
    </row>
    <row r="410" spans="1:18" ht="15" customHeight="1">
      <c r="A410" s="86"/>
      <c r="B410" s="86"/>
      <c r="C410" s="86"/>
      <c r="D410" s="86"/>
      <c r="E410" s="86"/>
      <c r="F410" s="86"/>
      <c r="G410" s="86"/>
      <c r="H410" s="199" t="s">
        <v>928</v>
      </c>
      <c r="I410" s="200"/>
      <c r="J410" s="200"/>
      <c r="K410" s="200"/>
      <c r="L410" s="82">
        <f>L409</f>
        <v>10.57</v>
      </c>
      <c r="M410" s="80"/>
      <c r="N410" s="80"/>
      <c r="O410" s="80"/>
      <c r="P410" s="80"/>
      <c r="Q410" s="80"/>
      <c r="R410" s="80"/>
    </row>
    <row r="411" spans="1:18" ht="15" customHeight="1">
      <c r="A411" s="86"/>
      <c r="B411" s="86"/>
      <c r="C411" s="86"/>
      <c r="D411" s="86"/>
      <c r="E411" s="86"/>
      <c r="F411" s="86"/>
      <c r="G411" s="86"/>
      <c r="H411" s="252" t="s">
        <v>376</v>
      </c>
      <c r="I411" s="253"/>
      <c r="J411" s="253"/>
      <c r="K411" s="253"/>
      <c r="L411" s="138">
        <f>L407+L410</f>
        <v>725.29</v>
      </c>
      <c r="M411" s="80"/>
      <c r="N411" s="80"/>
      <c r="O411" s="80"/>
      <c r="P411" s="80"/>
      <c r="Q411" s="80"/>
      <c r="R411" s="80"/>
    </row>
    <row r="412" spans="1:18" ht="15" customHeight="1">
      <c r="A412" s="86"/>
      <c r="B412" s="86"/>
      <c r="C412" s="86"/>
      <c r="D412" s="86"/>
      <c r="E412" s="86"/>
      <c r="F412" s="86"/>
      <c r="G412" s="86"/>
      <c r="H412" s="252" t="s">
        <v>377</v>
      </c>
      <c r="I412" s="253"/>
      <c r="J412" s="253"/>
      <c r="K412" s="253"/>
      <c r="L412" s="138">
        <v>113.18</v>
      </c>
      <c r="M412" s="80"/>
      <c r="N412" s="80"/>
      <c r="O412" s="80"/>
      <c r="P412" s="80"/>
      <c r="Q412" s="80"/>
      <c r="R412" s="80"/>
    </row>
    <row r="413" spans="1:18" ht="15" customHeight="1">
      <c r="A413" s="86"/>
      <c r="B413" s="86"/>
      <c r="C413" s="86"/>
      <c r="D413" s="86"/>
      <c r="E413" s="86"/>
      <c r="F413" s="86"/>
      <c r="G413" s="86"/>
      <c r="H413" s="252" t="s">
        <v>378</v>
      </c>
      <c r="I413" s="253"/>
      <c r="J413" s="253"/>
      <c r="K413" s="253"/>
      <c r="L413" s="138">
        <f>(L411/L412)</f>
        <v>6.41</v>
      </c>
      <c r="M413" s="80"/>
      <c r="N413" s="80"/>
      <c r="O413" s="80"/>
      <c r="P413" s="80"/>
      <c r="Q413" s="80"/>
      <c r="R413" s="80"/>
    </row>
    <row r="414" spans="1:18" ht="15" customHeight="1">
      <c r="A414" s="86"/>
      <c r="B414" s="86"/>
      <c r="C414" s="86"/>
      <c r="D414" s="86"/>
      <c r="E414" s="86"/>
      <c r="F414" s="86"/>
      <c r="G414" s="86"/>
      <c r="H414" s="252" t="s">
        <v>631</v>
      </c>
      <c r="I414" s="253"/>
      <c r="J414" s="253"/>
      <c r="K414" s="253"/>
      <c r="L414" s="138">
        <v>0.05</v>
      </c>
      <c r="M414" s="80"/>
      <c r="N414" s="80"/>
      <c r="O414" s="80"/>
      <c r="P414" s="80"/>
      <c r="Q414" s="80"/>
      <c r="R414" s="80"/>
    </row>
    <row r="415" spans="1:18" ht="15" customHeight="1">
      <c r="A415" s="254" t="s">
        <v>950</v>
      </c>
      <c r="B415" s="255"/>
      <c r="C415" s="255"/>
      <c r="D415" s="255"/>
      <c r="E415" s="255"/>
      <c r="F415" s="255"/>
      <c r="G415" s="79" t="s">
        <v>922</v>
      </c>
      <c r="H415" s="266" t="s">
        <v>923</v>
      </c>
      <c r="I415" s="267"/>
      <c r="J415" s="266" t="s">
        <v>86</v>
      </c>
      <c r="K415" s="267"/>
      <c r="L415" s="152" t="s">
        <v>243</v>
      </c>
      <c r="M415" s="80"/>
      <c r="N415" s="80"/>
      <c r="O415" s="80"/>
      <c r="P415" s="80"/>
      <c r="Q415" s="80"/>
      <c r="R415" s="80"/>
    </row>
    <row r="416" spans="1:18" ht="15" customHeight="1">
      <c r="A416" s="84" t="s">
        <v>632</v>
      </c>
      <c r="B416" s="256" t="s">
        <v>633</v>
      </c>
      <c r="C416" s="257"/>
      <c r="D416" s="257"/>
      <c r="E416" s="257"/>
      <c r="F416" s="257"/>
      <c r="G416" s="84" t="s">
        <v>116</v>
      </c>
      <c r="H416" s="295">
        <v>1</v>
      </c>
      <c r="I416" s="261"/>
      <c r="J416" s="260">
        <v>139.63</v>
      </c>
      <c r="K416" s="261"/>
      <c r="L416" s="138">
        <f>J416*H416</f>
        <v>139.63</v>
      </c>
      <c r="M416" s="80"/>
      <c r="N416" s="80"/>
      <c r="O416" s="80"/>
      <c r="P416" s="80"/>
      <c r="Q416" s="80"/>
      <c r="R416" s="80"/>
    </row>
    <row r="417" spans="1:18" ht="19.5" customHeight="1">
      <c r="A417" s="86"/>
      <c r="B417" s="86"/>
      <c r="C417" s="86"/>
      <c r="D417" s="86"/>
      <c r="E417" s="86"/>
      <c r="F417" s="86"/>
      <c r="G417" s="86"/>
      <c r="H417" s="199" t="s">
        <v>951</v>
      </c>
      <c r="I417" s="200"/>
      <c r="J417" s="200"/>
      <c r="K417" s="200"/>
      <c r="L417" s="82">
        <f>L416</f>
        <v>139.63</v>
      </c>
      <c r="M417" s="80"/>
      <c r="N417" s="80"/>
      <c r="O417" s="80"/>
      <c r="P417" s="80"/>
      <c r="Q417" s="80"/>
      <c r="R417" s="80"/>
    </row>
    <row r="418" spans="1:18" ht="15" customHeight="1">
      <c r="A418" s="254" t="s">
        <v>961</v>
      </c>
      <c r="B418" s="255"/>
      <c r="C418" s="255"/>
      <c r="D418" s="273" t="s">
        <v>634</v>
      </c>
      <c r="E418" s="274"/>
      <c r="F418" s="273" t="s">
        <v>635</v>
      </c>
      <c r="G418" s="274"/>
      <c r="H418" s="273" t="s">
        <v>372</v>
      </c>
      <c r="I418" s="274"/>
      <c r="J418" s="273" t="s">
        <v>572</v>
      </c>
      <c r="K418" s="274"/>
      <c r="L418" s="153" t="s">
        <v>379</v>
      </c>
      <c r="M418" s="80"/>
      <c r="N418" s="80"/>
      <c r="O418" s="80"/>
      <c r="P418" s="80"/>
      <c r="Q418" s="80"/>
      <c r="R418" s="80"/>
    </row>
    <row r="419" spans="1:18" ht="15" customHeight="1">
      <c r="A419" s="91" t="s">
        <v>632</v>
      </c>
      <c r="B419" s="275" t="s">
        <v>636</v>
      </c>
      <c r="C419" s="276"/>
      <c r="D419" s="277" t="s">
        <v>183</v>
      </c>
      <c r="E419" s="278"/>
      <c r="F419" s="277" t="s">
        <v>962</v>
      </c>
      <c r="G419" s="278"/>
      <c r="H419" s="298">
        <v>2.2000000000000002</v>
      </c>
      <c r="I419" s="278"/>
      <c r="J419" s="301">
        <v>2.74</v>
      </c>
      <c r="K419" s="302"/>
      <c r="L419" s="140">
        <f>J419*H419</f>
        <v>6.03</v>
      </c>
      <c r="M419" s="80"/>
      <c r="N419" s="80"/>
      <c r="O419" s="80"/>
      <c r="P419" s="80"/>
      <c r="Q419" s="80"/>
      <c r="R419" s="80"/>
    </row>
    <row r="420" spans="1:18" ht="15" customHeight="1">
      <c r="A420" s="86"/>
      <c r="B420" s="86"/>
      <c r="C420" s="86"/>
      <c r="D420" s="86"/>
      <c r="E420" s="86"/>
      <c r="F420" s="86"/>
      <c r="G420" s="86"/>
      <c r="H420" s="199" t="s">
        <v>963</v>
      </c>
      <c r="I420" s="200"/>
      <c r="J420" s="200"/>
      <c r="K420" s="200"/>
      <c r="L420" s="138">
        <f>L419</f>
        <v>6.03</v>
      </c>
      <c r="M420" s="80"/>
      <c r="N420" s="80"/>
      <c r="O420" s="80"/>
      <c r="P420" s="80"/>
      <c r="Q420" s="80"/>
      <c r="R420" s="80"/>
    </row>
    <row r="421" spans="1:18" ht="15" customHeight="1">
      <c r="A421" s="86"/>
      <c r="B421" s="86"/>
      <c r="C421" s="86"/>
      <c r="D421" s="86"/>
      <c r="E421" s="86"/>
      <c r="F421" s="86"/>
      <c r="G421" s="86"/>
      <c r="H421" s="252" t="s">
        <v>412</v>
      </c>
      <c r="I421" s="253"/>
      <c r="J421" s="253"/>
      <c r="K421" s="253"/>
      <c r="L421" s="138">
        <v>152.12</v>
      </c>
      <c r="M421" s="80"/>
      <c r="N421" s="80"/>
      <c r="O421" s="80"/>
      <c r="P421" s="80"/>
      <c r="Q421" s="80"/>
      <c r="R421" s="80"/>
    </row>
    <row r="422" spans="1:18" ht="15" customHeight="1">
      <c r="A422" s="86"/>
      <c r="B422" s="86"/>
      <c r="C422" s="86"/>
      <c r="D422" s="86"/>
      <c r="E422" s="86"/>
      <c r="F422" s="86"/>
      <c r="G422" s="86"/>
      <c r="H422" s="252" t="s">
        <v>413</v>
      </c>
      <c r="I422" s="253"/>
      <c r="J422" s="253"/>
      <c r="K422" s="253"/>
      <c r="L422" s="82">
        <f>L421</f>
        <v>152.12</v>
      </c>
      <c r="M422" s="80"/>
      <c r="N422" s="80"/>
      <c r="O422" s="80"/>
      <c r="P422" s="80"/>
      <c r="Q422" s="80"/>
      <c r="R422" s="80"/>
    </row>
    <row r="423" spans="1:18" ht="9.75" customHeight="1">
      <c r="A423" s="86"/>
      <c r="B423" s="86"/>
      <c r="C423" s="86"/>
      <c r="D423" s="86"/>
      <c r="E423" s="86"/>
      <c r="F423" s="86"/>
      <c r="G423" s="86"/>
      <c r="H423" s="252" t="s">
        <v>414</v>
      </c>
      <c r="I423" s="253"/>
      <c r="J423" s="253"/>
      <c r="K423" s="253"/>
      <c r="L423" s="82">
        <f>L422*0.2168</f>
        <v>32.979999999999997</v>
      </c>
      <c r="M423" s="80"/>
      <c r="N423" s="80"/>
      <c r="O423" s="80"/>
      <c r="P423" s="80"/>
      <c r="Q423" s="80"/>
      <c r="R423" s="80"/>
    </row>
    <row r="424" spans="1:18" ht="19.5" customHeight="1">
      <c r="A424" s="86"/>
      <c r="B424" s="86"/>
      <c r="C424" s="86"/>
      <c r="D424" s="86"/>
      <c r="E424" s="86"/>
      <c r="F424" s="86"/>
      <c r="G424" s="86"/>
      <c r="H424" s="252" t="s">
        <v>415</v>
      </c>
      <c r="I424" s="253"/>
      <c r="J424" s="253"/>
      <c r="K424" s="253"/>
      <c r="L424" s="82">
        <f>SUM(L422:L423)</f>
        <v>185.1</v>
      </c>
      <c r="M424" s="80"/>
      <c r="N424" s="80"/>
      <c r="O424" s="80"/>
      <c r="P424" s="80"/>
      <c r="Q424" s="80"/>
      <c r="R424" s="80"/>
    </row>
    <row r="425" spans="1:18" ht="9.75" customHeight="1">
      <c r="A425" s="86"/>
      <c r="B425" s="86"/>
      <c r="C425" s="86"/>
      <c r="D425" s="86"/>
      <c r="E425" s="262" t="s">
        <v>27</v>
      </c>
      <c r="F425" s="263"/>
      <c r="G425" s="263"/>
      <c r="H425" s="86"/>
      <c r="I425" s="86"/>
      <c r="J425" s="86"/>
      <c r="K425" s="86"/>
      <c r="L425" s="135"/>
      <c r="M425" s="80"/>
      <c r="N425" s="80"/>
      <c r="O425" s="80"/>
      <c r="P425" s="80"/>
      <c r="Q425" s="80"/>
      <c r="R425" s="80"/>
    </row>
    <row r="426" spans="1:18" ht="9.75" customHeight="1">
      <c r="A426" s="264" t="s">
        <v>637</v>
      </c>
      <c r="B426" s="265"/>
      <c r="C426" s="265"/>
      <c r="D426" s="265"/>
      <c r="E426" s="265"/>
      <c r="F426" s="265"/>
      <c r="G426" s="265"/>
      <c r="H426" s="265"/>
      <c r="I426" s="265"/>
      <c r="J426" s="265"/>
      <c r="K426" s="265"/>
      <c r="L426" s="265"/>
      <c r="M426" s="80"/>
      <c r="N426" s="80"/>
      <c r="O426" s="80"/>
      <c r="P426" s="80"/>
      <c r="Q426" s="80"/>
      <c r="R426" s="80"/>
    </row>
    <row r="427" spans="1:18" ht="19.5" customHeight="1">
      <c r="A427" s="279" t="s">
        <v>934</v>
      </c>
      <c r="B427" s="280"/>
      <c r="C427" s="280"/>
      <c r="D427" s="281" t="s">
        <v>417</v>
      </c>
      <c r="E427" s="282"/>
      <c r="F427" s="266" t="s">
        <v>935</v>
      </c>
      <c r="G427" s="267"/>
      <c r="H427" s="266" t="s">
        <v>936</v>
      </c>
      <c r="I427" s="267"/>
      <c r="J427" s="267"/>
      <c r="K427" s="267"/>
      <c r="L427" s="283" t="s">
        <v>925</v>
      </c>
      <c r="M427" s="80"/>
      <c r="N427" s="80"/>
      <c r="O427" s="80"/>
      <c r="P427" s="80"/>
      <c r="Q427" s="80"/>
      <c r="R427" s="80"/>
    </row>
    <row r="428" spans="1:18" ht="15" customHeight="1">
      <c r="A428" s="280"/>
      <c r="B428" s="280"/>
      <c r="C428" s="280"/>
      <c r="D428" s="282"/>
      <c r="E428" s="282"/>
      <c r="F428" s="87" t="s">
        <v>418</v>
      </c>
      <c r="G428" s="87" t="s">
        <v>419</v>
      </c>
      <c r="H428" s="273" t="s">
        <v>418</v>
      </c>
      <c r="I428" s="274"/>
      <c r="J428" s="273" t="s">
        <v>419</v>
      </c>
      <c r="K428" s="274"/>
      <c r="L428" s="284"/>
      <c r="M428" s="80"/>
      <c r="N428" s="80"/>
      <c r="O428" s="80"/>
      <c r="P428" s="80"/>
      <c r="Q428" s="80"/>
      <c r="R428" s="80"/>
    </row>
    <row r="429" spans="1:18" ht="15" customHeight="1">
      <c r="A429" s="84" t="s">
        <v>638</v>
      </c>
      <c r="B429" s="256" t="s">
        <v>639</v>
      </c>
      <c r="C429" s="257"/>
      <c r="D429" s="258">
        <v>1</v>
      </c>
      <c r="E429" s="259"/>
      <c r="F429" s="88">
        <v>1</v>
      </c>
      <c r="G429" s="88">
        <v>0</v>
      </c>
      <c r="H429" s="272">
        <v>236.27619999999999</v>
      </c>
      <c r="I429" s="261"/>
      <c r="J429" s="272">
        <v>66.177999999999997</v>
      </c>
      <c r="K429" s="261"/>
      <c r="L429" s="130">
        <f>(F429*H429)*D429</f>
        <v>236.28</v>
      </c>
      <c r="M429" s="80"/>
      <c r="N429" s="80"/>
      <c r="O429" s="80"/>
      <c r="P429" s="80"/>
      <c r="Q429" s="80"/>
      <c r="R429" s="80"/>
    </row>
    <row r="430" spans="1:18" ht="15" customHeight="1">
      <c r="A430" s="84" t="s">
        <v>640</v>
      </c>
      <c r="B430" s="256" t="s">
        <v>641</v>
      </c>
      <c r="C430" s="257"/>
      <c r="D430" s="258">
        <v>2</v>
      </c>
      <c r="E430" s="259"/>
      <c r="F430" s="88">
        <v>1</v>
      </c>
      <c r="G430" s="88">
        <v>0</v>
      </c>
      <c r="H430" s="272">
        <v>57.054299999999998</v>
      </c>
      <c r="I430" s="261"/>
      <c r="J430" s="272">
        <v>38.972299999999997</v>
      </c>
      <c r="K430" s="261"/>
      <c r="L430" s="138">
        <f>(F430*H430)*D430</f>
        <v>114.11</v>
      </c>
      <c r="M430" s="80"/>
      <c r="N430" s="80"/>
      <c r="O430" s="80"/>
      <c r="P430" s="80"/>
      <c r="Q430" s="80"/>
      <c r="R430" s="80"/>
    </row>
    <row r="431" spans="1:18" ht="15" customHeight="1">
      <c r="A431" s="86"/>
      <c r="B431" s="86"/>
      <c r="C431" s="86"/>
      <c r="D431" s="86"/>
      <c r="E431" s="86"/>
      <c r="F431" s="86"/>
      <c r="G431" s="86"/>
      <c r="H431" s="199" t="s">
        <v>424</v>
      </c>
      <c r="I431" s="200"/>
      <c r="J431" s="200"/>
      <c r="K431" s="200"/>
      <c r="L431" s="82">
        <f>SUM(L429:L430)</f>
        <v>350.39</v>
      </c>
      <c r="M431" s="80"/>
      <c r="N431" s="80"/>
      <c r="O431" s="80"/>
      <c r="P431" s="80"/>
      <c r="Q431" s="80"/>
      <c r="R431" s="80"/>
    </row>
    <row r="432" spans="1:18" ht="15" customHeight="1">
      <c r="A432" s="254" t="s">
        <v>921</v>
      </c>
      <c r="B432" s="255"/>
      <c r="C432" s="255"/>
      <c r="D432" s="255"/>
      <c r="E432" s="255"/>
      <c r="F432" s="255"/>
      <c r="G432" s="79" t="s">
        <v>922</v>
      </c>
      <c r="H432" s="266" t="s">
        <v>923</v>
      </c>
      <c r="I432" s="267"/>
      <c r="J432" s="266" t="s">
        <v>924</v>
      </c>
      <c r="K432" s="267"/>
      <c r="L432" s="146" t="s">
        <v>925</v>
      </c>
      <c r="M432" s="80"/>
      <c r="N432" s="80"/>
      <c r="O432" s="80"/>
      <c r="P432" s="80"/>
      <c r="Q432" s="80"/>
      <c r="R432" s="80"/>
    </row>
    <row r="433" spans="1:18" ht="15" customHeight="1">
      <c r="A433" s="84" t="s">
        <v>590</v>
      </c>
      <c r="B433" s="268" t="s">
        <v>591</v>
      </c>
      <c r="C433" s="269"/>
      <c r="D433" s="269"/>
      <c r="E433" s="269"/>
      <c r="F433" s="269"/>
      <c r="G433" s="84" t="s">
        <v>161</v>
      </c>
      <c r="H433" s="258">
        <v>2</v>
      </c>
      <c r="I433" s="259"/>
      <c r="J433" s="260">
        <v>10.57</v>
      </c>
      <c r="K433" s="261"/>
      <c r="L433" s="130">
        <f>J433*H433</f>
        <v>21.14</v>
      </c>
      <c r="M433" s="80"/>
      <c r="N433" s="80"/>
      <c r="O433" s="80"/>
      <c r="P433" s="80"/>
      <c r="Q433" s="80"/>
      <c r="R433" s="80"/>
    </row>
    <row r="434" spans="1:18" ht="15" customHeight="1">
      <c r="A434" s="86"/>
      <c r="B434" s="86"/>
      <c r="C434" s="86"/>
      <c r="D434" s="86"/>
      <c r="E434" s="86"/>
      <c r="F434" s="86"/>
      <c r="G434" s="86"/>
      <c r="H434" s="199" t="s">
        <v>928</v>
      </c>
      <c r="I434" s="200"/>
      <c r="J434" s="200"/>
      <c r="K434" s="200"/>
      <c r="L434" s="82">
        <f>L433</f>
        <v>21.14</v>
      </c>
      <c r="M434" s="80"/>
      <c r="N434" s="80"/>
      <c r="O434" s="80"/>
      <c r="P434" s="80"/>
      <c r="Q434" s="80"/>
      <c r="R434" s="80"/>
    </row>
    <row r="435" spans="1:18" ht="15" customHeight="1">
      <c r="A435" s="86"/>
      <c r="B435" s="86"/>
      <c r="C435" s="86"/>
      <c r="D435" s="86"/>
      <c r="E435" s="86"/>
      <c r="F435" s="86"/>
      <c r="G435" s="86"/>
      <c r="H435" s="252" t="s">
        <v>376</v>
      </c>
      <c r="I435" s="253"/>
      <c r="J435" s="253"/>
      <c r="K435" s="253"/>
      <c r="L435" s="130">
        <f>L431+L434</f>
        <v>371.53</v>
      </c>
      <c r="M435" s="80"/>
      <c r="N435" s="80"/>
      <c r="O435" s="80"/>
      <c r="P435" s="80"/>
      <c r="Q435" s="80"/>
      <c r="R435" s="80"/>
    </row>
    <row r="436" spans="1:18" ht="15" customHeight="1">
      <c r="A436" s="86"/>
      <c r="B436" s="86"/>
      <c r="C436" s="86"/>
      <c r="D436" s="86"/>
      <c r="E436" s="86"/>
      <c r="F436" s="86"/>
      <c r="G436" s="86"/>
      <c r="H436" s="252" t="s">
        <v>377</v>
      </c>
      <c r="I436" s="253"/>
      <c r="J436" s="253"/>
      <c r="K436" s="253"/>
      <c r="L436" s="130">
        <v>1038.46</v>
      </c>
      <c r="M436" s="80"/>
      <c r="N436" s="80"/>
      <c r="O436" s="80"/>
      <c r="P436" s="80"/>
      <c r="Q436" s="80"/>
      <c r="R436" s="80"/>
    </row>
    <row r="437" spans="1:18" ht="15" customHeight="1">
      <c r="A437" s="86"/>
      <c r="B437" s="86"/>
      <c r="C437" s="86"/>
      <c r="D437" s="86"/>
      <c r="E437" s="86"/>
      <c r="F437" s="86"/>
      <c r="G437" s="86"/>
      <c r="H437" s="252" t="s">
        <v>378</v>
      </c>
      <c r="I437" s="253"/>
      <c r="J437" s="253"/>
      <c r="K437" s="253"/>
      <c r="L437" s="130">
        <f>L435/L436</f>
        <v>0.36</v>
      </c>
      <c r="M437" s="80"/>
      <c r="N437" s="80"/>
      <c r="O437" s="80"/>
      <c r="P437" s="80"/>
      <c r="Q437" s="80"/>
      <c r="R437" s="80"/>
    </row>
    <row r="438" spans="1:18" ht="15" customHeight="1">
      <c r="A438" s="86"/>
      <c r="B438" s="86"/>
      <c r="C438" s="86"/>
      <c r="D438" s="86"/>
      <c r="E438" s="86"/>
      <c r="F438" s="86"/>
      <c r="G438" s="86"/>
      <c r="H438" s="252" t="s">
        <v>642</v>
      </c>
      <c r="I438" s="253"/>
      <c r="J438" s="253"/>
      <c r="K438" s="253"/>
      <c r="L438" s="130">
        <v>0</v>
      </c>
      <c r="M438" s="80"/>
      <c r="N438" s="80"/>
      <c r="O438" s="80"/>
      <c r="P438" s="80"/>
      <c r="Q438" s="80"/>
      <c r="R438" s="80"/>
    </row>
    <row r="439" spans="1:18" ht="15" customHeight="1">
      <c r="A439" s="86"/>
      <c r="B439" s="86"/>
      <c r="C439" s="86"/>
      <c r="D439" s="86"/>
      <c r="E439" s="86"/>
      <c r="F439" s="86"/>
      <c r="G439" s="86"/>
      <c r="H439" s="252" t="s">
        <v>412</v>
      </c>
      <c r="I439" s="253"/>
      <c r="J439" s="253"/>
      <c r="K439" s="253"/>
      <c r="L439" s="130">
        <f>L437</f>
        <v>0.36</v>
      </c>
      <c r="M439" s="80"/>
      <c r="N439" s="80"/>
      <c r="O439" s="80"/>
      <c r="P439" s="80"/>
      <c r="Q439" s="80"/>
      <c r="R439" s="80"/>
    </row>
    <row r="440" spans="1:18" ht="15" customHeight="1">
      <c r="A440" s="86"/>
      <c r="B440" s="86"/>
      <c r="C440" s="86"/>
      <c r="D440" s="86"/>
      <c r="E440" s="86"/>
      <c r="F440" s="86"/>
      <c r="G440" s="86"/>
      <c r="H440" s="252" t="s">
        <v>413</v>
      </c>
      <c r="I440" s="253"/>
      <c r="J440" s="253"/>
      <c r="K440" s="253"/>
      <c r="L440" s="82">
        <f>L439</f>
        <v>0.36</v>
      </c>
      <c r="M440" s="80"/>
      <c r="N440" s="80"/>
      <c r="O440" s="80"/>
      <c r="P440" s="80"/>
      <c r="Q440" s="80"/>
      <c r="R440" s="80"/>
    </row>
    <row r="441" spans="1:18" ht="15" customHeight="1">
      <c r="A441" s="86"/>
      <c r="B441" s="86"/>
      <c r="C441" s="86"/>
      <c r="D441" s="86"/>
      <c r="E441" s="86"/>
      <c r="F441" s="86"/>
      <c r="G441" s="86"/>
      <c r="H441" s="252" t="s">
        <v>414</v>
      </c>
      <c r="I441" s="253"/>
      <c r="J441" s="253"/>
      <c r="K441" s="253"/>
      <c r="L441" s="82">
        <f>L440*0.2168</f>
        <v>0.08</v>
      </c>
      <c r="M441" s="80"/>
      <c r="N441" s="80"/>
      <c r="O441" s="80"/>
      <c r="P441" s="80"/>
      <c r="Q441" s="80"/>
      <c r="R441" s="80"/>
    </row>
    <row r="442" spans="1:18" ht="15" customHeight="1">
      <c r="A442" s="86"/>
      <c r="B442" s="86"/>
      <c r="C442" s="86"/>
      <c r="D442" s="86"/>
      <c r="E442" s="86"/>
      <c r="F442" s="86"/>
      <c r="G442" s="86"/>
      <c r="H442" s="252" t="s">
        <v>415</v>
      </c>
      <c r="I442" s="253"/>
      <c r="J442" s="253"/>
      <c r="K442" s="253"/>
      <c r="L442" s="82">
        <f>SUM(L440:L441)</f>
        <v>0.44</v>
      </c>
      <c r="M442" s="80"/>
      <c r="N442" s="80"/>
      <c r="O442" s="80"/>
      <c r="P442" s="80"/>
      <c r="Q442" s="80"/>
      <c r="R442" s="80"/>
    </row>
    <row r="443" spans="1:18" ht="9.75" customHeight="1">
      <c r="A443" s="86"/>
      <c r="B443" s="86"/>
      <c r="C443" s="86"/>
      <c r="D443" s="86"/>
      <c r="E443" s="262" t="s">
        <v>27</v>
      </c>
      <c r="F443" s="263"/>
      <c r="G443" s="263"/>
      <c r="H443" s="86"/>
      <c r="I443" s="86"/>
      <c r="J443" s="86"/>
      <c r="K443" s="86"/>
      <c r="L443" s="135"/>
      <c r="M443" s="80"/>
      <c r="N443" s="80"/>
      <c r="O443" s="80"/>
      <c r="P443" s="80"/>
      <c r="Q443" s="80"/>
      <c r="R443" s="80"/>
    </row>
    <row r="444" spans="1:18" ht="19.5" customHeight="1">
      <c r="A444" s="264" t="s">
        <v>643</v>
      </c>
      <c r="B444" s="265"/>
      <c r="C444" s="265"/>
      <c r="D444" s="265"/>
      <c r="E444" s="265"/>
      <c r="F444" s="265"/>
      <c r="G444" s="265"/>
      <c r="H444" s="265"/>
      <c r="I444" s="265"/>
      <c r="J444" s="265"/>
      <c r="K444" s="265"/>
      <c r="L444" s="265"/>
      <c r="M444" s="80"/>
      <c r="N444" s="80"/>
      <c r="O444" s="80"/>
      <c r="P444" s="80"/>
      <c r="Q444" s="80"/>
      <c r="R444" s="80"/>
    </row>
    <row r="445" spans="1:18" ht="9.75" customHeight="1">
      <c r="A445" s="279" t="s">
        <v>934</v>
      </c>
      <c r="B445" s="280"/>
      <c r="C445" s="280"/>
      <c r="D445" s="281" t="s">
        <v>417</v>
      </c>
      <c r="E445" s="282"/>
      <c r="F445" s="266" t="s">
        <v>935</v>
      </c>
      <c r="G445" s="267"/>
      <c r="H445" s="266" t="s">
        <v>936</v>
      </c>
      <c r="I445" s="267"/>
      <c r="J445" s="267"/>
      <c r="K445" s="267"/>
      <c r="L445" s="283" t="s">
        <v>925</v>
      </c>
      <c r="M445" s="80"/>
      <c r="N445" s="80"/>
      <c r="O445" s="80"/>
      <c r="P445" s="80"/>
      <c r="Q445" s="80"/>
      <c r="R445" s="80"/>
    </row>
    <row r="446" spans="1:18" ht="9.75" customHeight="1">
      <c r="A446" s="280"/>
      <c r="B446" s="280"/>
      <c r="C446" s="280"/>
      <c r="D446" s="282"/>
      <c r="E446" s="282"/>
      <c r="F446" s="87" t="s">
        <v>418</v>
      </c>
      <c r="G446" s="87" t="s">
        <v>419</v>
      </c>
      <c r="H446" s="273" t="s">
        <v>418</v>
      </c>
      <c r="I446" s="274"/>
      <c r="J446" s="273" t="s">
        <v>419</v>
      </c>
      <c r="K446" s="274"/>
      <c r="L446" s="284"/>
      <c r="M446" s="80"/>
      <c r="N446" s="80"/>
      <c r="O446" s="80"/>
      <c r="P446" s="80"/>
      <c r="Q446" s="80"/>
      <c r="R446" s="80"/>
    </row>
    <row r="447" spans="1:18" ht="15" customHeight="1">
      <c r="A447" s="84" t="s">
        <v>626</v>
      </c>
      <c r="B447" s="256" t="s">
        <v>627</v>
      </c>
      <c r="C447" s="257"/>
      <c r="D447" s="258">
        <v>1</v>
      </c>
      <c r="E447" s="259"/>
      <c r="F447" s="88">
        <v>0.59</v>
      </c>
      <c r="G447" s="88">
        <v>0.41</v>
      </c>
      <c r="H447" s="272">
        <v>201.34129999999999</v>
      </c>
      <c r="I447" s="261"/>
      <c r="J447" s="272">
        <v>94.777600000000007</v>
      </c>
      <c r="K447" s="261"/>
      <c r="L447" s="130">
        <f>((F447*H447)+(G447*J447))*1</f>
        <v>157.65</v>
      </c>
      <c r="M447" s="80"/>
      <c r="N447" s="80"/>
      <c r="O447" s="80"/>
      <c r="P447" s="80"/>
      <c r="Q447" s="80"/>
      <c r="R447" s="80"/>
    </row>
    <row r="448" spans="1:18" ht="15" customHeight="1">
      <c r="A448" s="84" t="s">
        <v>628</v>
      </c>
      <c r="B448" s="256" t="s">
        <v>960</v>
      </c>
      <c r="C448" s="257"/>
      <c r="D448" s="258">
        <v>1</v>
      </c>
      <c r="E448" s="259"/>
      <c r="F448" s="88">
        <v>0.51</v>
      </c>
      <c r="G448" s="88">
        <v>0.49</v>
      </c>
      <c r="H448" s="272">
        <v>179.92570000000001</v>
      </c>
      <c r="I448" s="261"/>
      <c r="J448" s="272">
        <v>70.795199999999994</v>
      </c>
      <c r="K448" s="261"/>
      <c r="L448" s="138">
        <f t="shared" ref="L448:L449" si="11">((F448*H448)+(G448*J448))*1</f>
        <v>126.45</v>
      </c>
      <c r="M448" s="80"/>
      <c r="N448" s="80"/>
      <c r="O448" s="80"/>
      <c r="P448" s="80"/>
      <c r="Q448" s="80"/>
      <c r="R448" s="80"/>
    </row>
    <row r="449" spans="1:18" ht="15" customHeight="1">
      <c r="A449" s="84" t="s">
        <v>629</v>
      </c>
      <c r="B449" s="256" t="s">
        <v>630</v>
      </c>
      <c r="C449" s="257"/>
      <c r="D449" s="258">
        <v>1</v>
      </c>
      <c r="E449" s="259"/>
      <c r="F449" s="88">
        <v>0.89</v>
      </c>
      <c r="G449" s="88">
        <v>0.11</v>
      </c>
      <c r="H449" s="272">
        <v>274.86079999999998</v>
      </c>
      <c r="I449" s="261"/>
      <c r="J449" s="272">
        <v>120.2345</v>
      </c>
      <c r="K449" s="261"/>
      <c r="L449" s="138">
        <f t="shared" si="11"/>
        <v>257.85000000000002</v>
      </c>
      <c r="M449" s="80"/>
      <c r="N449" s="80"/>
      <c r="O449" s="80"/>
      <c r="P449" s="80"/>
      <c r="Q449" s="80"/>
      <c r="R449" s="80"/>
    </row>
    <row r="450" spans="1:18" ht="15" customHeight="1">
      <c r="A450" s="86"/>
      <c r="B450" s="86"/>
      <c r="C450" s="86"/>
      <c r="D450" s="86"/>
      <c r="E450" s="86"/>
      <c r="F450" s="86"/>
      <c r="G450" s="86"/>
      <c r="H450" s="199" t="s">
        <v>424</v>
      </c>
      <c r="I450" s="200"/>
      <c r="J450" s="200"/>
      <c r="K450" s="200"/>
      <c r="L450" s="82">
        <f>SUM(L447:L449)</f>
        <v>541.95000000000005</v>
      </c>
      <c r="M450" s="80"/>
      <c r="N450" s="80"/>
      <c r="O450" s="80"/>
      <c r="P450" s="80"/>
      <c r="Q450" s="80"/>
      <c r="R450" s="80"/>
    </row>
    <row r="451" spans="1:18" ht="15" customHeight="1">
      <c r="A451" s="254" t="s">
        <v>921</v>
      </c>
      <c r="B451" s="255"/>
      <c r="C451" s="255"/>
      <c r="D451" s="255"/>
      <c r="E451" s="255"/>
      <c r="F451" s="255"/>
      <c r="G451" s="79" t="s">
        <v>922</v>
      </c>
      <c r="H451" s="266" t="s">
        <v>923</v>
      </c>
      <c r="I451" s="267"/>
      <c r="J451" s="266" t="s">
        <v>924</v>
      </c>
      <c r="K451" s="267"/>
      <c r="L451" s="146" t="s">
        <v>925</v>
      </c>
      <c r="M451" s="80"/>
      <c r="N451" s="80"/>
      <c r="O451" s="80"/>
      <c r="P451" s="80"/>
      <c r="Q451" s="80"/>
      <c r="R451" s="80"/>
    </row>
    <row r="452" spans="1:18" ht="15" customHeight="1">
      <c r="A452" s="84" t="s">
        <v>590</v>
      </c>
      <c r="B452" s="268" t="s">
        <v>591</v>
      </c>
      <c r="C452" s="269"/>
      <c r="D452" s="269"/>
      <c r="E452" s="269"/>
      <c r="F452" s="269"/>
      <c r="G452" s="84" t="s">
        <v>161</v>
      </c>
      <c r="H452" s="258">
        <v>8</v>
      </c>
      <c r="I452" s="259"/>
      <c r="J452" s="260">
        <v>10.57</v>
      </c>
      <c r="K452" s="261"/>
      <c r="L452" s="130">
        <f>(J452*H452)</f>
        <v>84.56</v>
      </c>
      <c r="M452" s="80"/>
      <c r="N452" s="80"/>
      <c r="O452" s="80"/>
      <c r="P452" s="80"/>
      <c r="Q452" s="80"/>
      <c r="R452" s="80"/>
    </row>
    <row r="453" spans="1:18" ht="15" customHeight="1">
      <c r="A453" s="86"/>
      <c r="B453" s="86"/>
      <c r="C453" s="86"/>
      <c r="D453" s="86"/>
      <c r="E453" s="86"/>
      <c r="F453" s="86"/>
      <c r="G453" s="86"/>
      <c r="H453" s="199" t="s">
        <v>928</v>
      </c>
      <c r="I453" s="200"/>
      <c r="J453" s="200"/>
      <c r="K453" s="200"/>
      <c r="L453" s="82">
        <f>L452</f>
        <v>84.56</v>
      </c>
      <c r="M453" s="80"/>
      <c r="N453" s="80"/>
      <c r="O453" s="80"/>
      <c r="P453" s="80"/>
      <c r="Q453" s="80"/>
      <c r="R453" s="80"/>
    </row>
    <row r="454" spans="1:18" ht="15" customHeight="1">
      <c r="A454" s="86"/>
      <c r="B454" s="86"/>
      <c r="C454" s="86"/>
      <c r="D454" s="86"/>
      <c r="E454" s="86"/>
      <c r="F454" s="86"/>
      <c r="G454" s="86"/>
      <c r="H454" s="252" t="s">
        <v>376</v>
      </c>
      <c r="I454" s="253"/>
      <c r="J454" s="253"/>
      <c r="K454" s="253"/>
      <c r="L454" s="130">
        <f>(L450+L453)</f>
        <v>626.51</v>
      </c>
      <c r="M454" s="80"/>
      <c r="N454" s="80"/>
      <c r="O454" s="80"/>
      <c r="P454" s="80"/>
      <c r="Q454" s="80"/>
      <c r="R454" s="80"/>
    </row>
    <row r="455" spans="1:18" ht="15" customHeight="1">
      <c r="A455" s="86"/>
      <c r="B455" s="86"/>
      <c r="C455" s="86"/>
      <c r="D455" s="86"/>
      <c r="E455" s="86"/>
      <c r="F455" s="86"/>
      <c r="G455" s="86"/>
      <c r="H455" s="252" t="s">
        <v>377</v>
      </c>
      <c r="I455" s="253"/>
      <c r="J455" s="253"/>
      <c r="K455" s="253"/>
      <c r="L455" s="130">
        <v>83</v>
      </c>
      <c r="M455" s="80"/>
      <c r="N455" s="80"/>
      <c r="O455" s="80"/>
      <c r="P455" s="80"/>
      <c r="Q455" s="80"/>
      <c r="R455" s="80"/>
    </row>
    <row r="456" spans="1:18" ht="15" customHeight="1">
      <c r="A456" s="86"/>
      <c r="B456" s="86"/>
      <c r="C456" s="86"/>
      <c r="D456" s="86"/>
      <c r="E456" s="86"/>
      <c r="F456" s="86"/>
      <c r="G456" s="86"/>
      <c r="H456" s="252" t="s">
        <v>378</v>
      </c>
      <c r="I456" s="253"/>
      <c r="J456" s="253"/>
      <c r="K456" s="253"/>
      <c r="L456" s="130">
        <f>L454/L455</f>
        <v>7.55</v>
      </c>
      <c r="M456" s="80"/>
      <c r="N456" s="80"/>
      <c r="O456" s="80"/>
      <c r="P456" s="80"/>
      <c r="Q456" s="80"/>
      <c r="R456" s="80"/>
    </row>
    <row r="457" spans="1:18" ht="15" customHeight="1">
      <c r="A457" s="86"/>
      <c r="B457" s="86"/>
      <c r="C457" s="86"/>
      <c r="D457" s="86"/>
      <c r="E457" s="86"/>
      <c r="F457" s="86"/>
      <c r="G457" s="86"/>
      <c r="H457" s="252" t="s">
        <v>642</v>
      </c>
      <c r="I457" s="253"/>
      <c r="J457" s="253"/>
      <c r="K457" s="253"/>
      <c r="L457" s="130">
        <v>0.03</v>
      </c>
      <c r="M457" s="80"/>
      <c r="N457" s="80"/>
      <c r="O457" s="80"/>
      <c r="P457" s="80"/>
      <c r="Q457" s="80"/>
      <c r="R457" s="80"/>
    </row>
    <row r="458" spans="1:18" ht="15" customHeight="1">
      <c r="A458" s="254" t="s">
        <v>950</v>
      </c>
      <c r="B458" s="255"/>
      <c r="C458" s="255"/>
      <c r="D458" s="255"/>
      <c r="E458" s="255"/>
      <c r="F458" s="255"/>
      <c r="G458" s="79" t="s">
        <v>922</v>
      </c>
      <c r="H458" s="266" t="s">
        <v>923</v>
      </c>
      <c r="I458" s="267"/>
      <c r="J458" s="266" t="s">
        <v>86</v>
      </c>
      <c r="K458" s="267"/>
      <c r="L458" s="146" t="s">
        <v>243</v>
      </c>
      <c r="M458" s="80"/>
      <c r="N458" s="80"/>
      <c r="O458" s="80"/>
      <c r="P458" s="80"/>
      <c r="Q458" s="80"/>
      <c r="R458" s="80"/>
    </row>
    <row r="459" spans="1:18" ht="15" customHeight="1">
      <c r="A459" s="84" t="s">
        <v>644</v>
      </c>
      <c r="B459" s="256" t="s">
        <v>645</v>
      </c>
      <c r="C459" s="257"/>
      <c r="D459" s="257"/>
      <c r="E459" s="257"/>
      <c r="F459" s="257"/>
      <c r="G459" s="84" t="s">
        <v>183</v>
      </c>
      <c r="H459" s="295">
        <v>1.02</v>
      </c>
      <c r="I459" s="261"/>
      <c r="J459" s="260">
        <v>149.86000000000001</v>
      </c>
      <c r="K459" s="261"/>
      <c r="L459" s="130">
        <f>J459*H459</f>
        <v>152.86000000000001</v>
      </c>
      <c r="M459" s="80"/>
      <c r="N459" s="80"/>
      <c r="O459" s="80"/>
      <c r="P459" s="80"/>
      <c r="Q459" s="80"/>
      <c r="R459" s="80"/>
    </row>
    <row r="460" spans="1:18" ht="15" customHeight="1">
      <c r="A460" s="86"/>
      <c r="B460" s="86"/>
      <c r="C460" s="86"/>
      <c r="D460" s="86"/>
      <c r="E460" s="86"/>
      <c r="F460" s="86"/>
      <c r="G460" s="86"/>
      <c r="H460" s="199" t="s">
        <v>951</v>
      </c>
      <c r="I460" s="200"/>
      <c r="J460" s="200"/>
      <c r="K460" s="200"/>
      <c r="L460" s="82">
        <f>L459</f>
        <v>152.86000000000001</v>
      </c>
      <c r="M460" s="80"/>
      <c r="N460" s="80"/>
      <c r="O460" s="80"/>
      <c r="P460" s="80"/>
      <c r="Q460" s="80"/>
      <c r="R460" s="80"/>
    </row>
    <row r="461" spans="1:18" ht="15" customHeight="1">
      <c r="A461" s="254" t="s">
        <v>961</v>
      </c>
      <c r="B461" s="255"/>
      <c r="C461" s="255"/>
      <c r="D461" s="273" t="s">
        <v>634</v>
      </c>
      <c r="E461" s="274"/>
      <c r="F461" s="273" t="s">
        <v>635</v>
      </c>
      <c r="G461" s="274"/>
      <c r="H461" s="273" t="s">
        <v>372</v>
      </c>
      <c r="I461" s="274"/>
      <c r="J461" s="273" t="s">
        <v>572</v>
      </c>
      <c r="K461" s="274"/>
      <c r="L461" s="148" t="s">
        <v>379</v>
      </c>
      <c r="M461" s="80"/>
      <c r="N461" s="80"/>
      <c r="O461" s="80"/>
      <c r="P461" s="80"/>
      <c r="Q461" s="80"/>
      <c r="R461" s="80"/>
    </row>
    <row r="462" spans="1:18" ht="27.75" customHeight="1">
      <c r="A462" s="91" t="s">
        <v>644</v>
      </c>
      <c r="B462" s="275" t="s">
        <v>646</v>
      </c>
      <c r="C462" s="276"/>
      <c r="D462" s="277" t="s">
        <v>183</v>
      </c>
      <c r="E462" s="278"/>
      <c r="F462" s="277" t="s">
        <v>647</v>
      </c>
      <c r="G462" s="278"/>
      <c r="H462" s="298">
        <v>1.02</v>
      </c>
      <c r="I462" s="278"/>
      <c r="J462" s="301">
        <v>6.27</v>
      </c>
      <c r="K462" s="302"/>
      <c r="L462" s="131">
        <f>J462*H462</f>
        <v>6.4</v>
      </c>
      <c r="M462" s="80"/>
      <c r="N462" s="80"/>
      <c r="O462" s="80"/>
      <c r="P462" s="80"/>
      <c r="Q462" s="80"/>
      <c r="R462" s="80"/>
    </row>
    <row r="463" spans="1:18" ht="15" customHeight="1">
      <c r="A463" s="86"/>
      <c r="B463" s="86"/>
      <c r="C463" s="86"/>
      <c r="D463" s="86"/>
      <c r="E463" s="86"/>
      <c r="F463" s="86"/>
      <c r="G463" s="86"/>
      <c r="H463" s="199" t="s">
        <v>963</v>
      </c>
      <c r="I463" s="200"/>
      <c r="J463" s="200"/>
      <c r="K463" s="200"/>
      <c r="L463" s="130">
        <f>L462</f>
        <v>6.4</v>
      </c>
      <c r="M463" s="80"/>
      <c r="N463" s="80"/>
      <c r="O463" s="80"/>
      <c r="P463" s="80"/>
      <c r="Q463" s="80"/>
      <c r="R463" s="80"/>
    </row>
    <row r="464" spans="1:18" ht="12.75" customHeight="1">
      <c r="A464" s="254" t="s">
        <v>964</v>
      </c>
      <c r="B464" s="255"/>
      <c r="C464" s="273" t="s">
        <v>648</v>
      </c>
      <c r="D464" s="273" t="s">
        <v>649</v>
      </c>
      <c r="E464" s="274"/>
      <c r="F464" s="273" t="s">
        <v>650</v>
      </c>
      <c r="G464" s="274"/>
      <c r="H464" s="273" t="s">
        <v>651</v>
      </c>
      <c r="I464" s="274"/>
      <c r="J464" s="273" t="s">
        <v>652</v>
      </c>
      <c r="K464" s="274"/>
      <c r="L464" s="299" t="s">
        <v>379</v>
      </c>
      <c r="M464" s="80"/>
      <c r="N464" s="80"/>
      <c r="O464" s="80"/>
      <c r="P464" s="80"/>
      <c r="Q464" s="80"/>
      <c r="R464" s="80"/>
    </row>
    <row r="465" spans="1:18" ht="12" customHeight="1">
      <c r="A465" s="255"/>
      <c r="B465" s="255"/>
      <c r="C465" s="274"/>
      <c r="D465" s="274"/>
      <c r="E465" s="274"/>
      <c r="F465" s="87" t="s">
        <v>653</v>
      </c>
      <c r="G465" s="87" t="s">
        <v>654</v>
      </c>
      <c r="H465" s="87" t="s">
        <v>653</v>
      </c>
      <c r="I465" s="87" t="s">
        <v>654</v>
      </c>
      <c r="J465" s="87" t="s">
        <v>653</v>
      </c>
      <c r="K465" s="87" t="s">
        <v>654</v>
      </c>
      <c r="L465" s="300"/>
      <c r="M465" s="80"/>
      <c r="N465" s="80"/>
      <c r="O465" s="80"/>
      <c r="P465" s="80"/>
      <c r="Q465" s="80"/>
      <c r="R465" s="80"/>
    </row>
    <row r="466" spans="1:18" ht="27.75" customHeight="1">
      <c r="A466" s="91" t="s">
        <v>644</v>
      </c>
      <c r="B466" s="93" t="s">
        <v>646</v>
      </c>
      <c r="C466" s="91" t="s">
        <v>133</v>
      </c>
      <c r="D466" s="298">
        <v>1.02</v>
      </c>
      <c r="E466" s="278"/>
      <c r="F466" s="92">
        <v>10</v>
      </c>
      <c r="G466" s="92">
        <v>0.99</v>
      </c>
      <c r="H466" s="92">
        <v>0</v>
      </c>
      <c r="I466" s="92">
        <v>0.79</v>
      </c>
      <c r="J466" s="92">
        <v>0</v>
      </c>
      <c r="K466" s="92">
        <v>0.64</v>
      </c>
      <c r="L466" s="131">
        <f>(F466*G466)*D466</f>
        <v>10.1</v>
      </c>
      <c r="M466" s="80"/>
      <c r="N466" s="80"/>
      <c r="O466" s="80"/>
      <c r="P466" s="80"/>
      <c r="Q466" s="80"/>
      <c r="R466" s="80"/>
    </row>
    <row r="467" spans="1:18" ht="15" customHeight="1">
      <c r="A467" s="86"/>
      <c r="B467" s="86"/>
      <c r="C467" s="86"/>
      <c r="D467" s="86"/>
      <c r="E467" s="86"/>
      <c r="F467" s="86"/>
      <c r="G467" s="86"/>
      <c r="H467" s="199" t="s">
        <v>965</v>
      </c>
      <c r="I467" s="200"/>
      <c r="J467" s="200"/>
      <c r="K467" s="200"/>
      <c r="L467" s="130">
        <v>10.1</v>
      </c>
      <c r="M467" s="80"/>
      <c r="N467" s="80"/>
      <c r="O467" s="80"/>
      <c r="P467" s="80"/>
      <c r="Q467" s="80"/>
      <c r="R467" s="80"/>
    </row>
    <row r="468" spans="1:18" ht="15" customHeight="1">
      <c r="A468" s="86"/>
      <c r="B468" s="86"/>
      <c r="C468" s="86"/>
      <c r="D468" s="86"/>
      <c r="E468" s="86"/>
      <c r="F468" s="86"/>
      <c r="G468" s="86"/>
      <c r="H468" s="252" t="s">
        <v>412</v>
      </c>
      <c r="I468" s="253"/>
      <c r="J468" s="253"/>
      <c r="K468" s="253"/>
      <c r="L468" s="130">
        <v>176.94</v>
      </c>
      <c r="M468" s="80"/>
      <c r="N468" s="80"/>
      <c r="O468" s="80"/>
      <c r="P468" s="80"/>
      <c r="Q468" s="80"/>
      <c r="R468" s="80"/>
    </row>
    <row r="469" spans="1:18" ht="15" customHeight="1">
      <c r="A469" s="86"/>
      <c r="B469" s="86"/>
      <c r="C469" s="86"/>
      <c r="D469" s="86"/>
      <c r="E469" s="86"/>
      <c r="F469" s="86"/>
      <c r="G469" s="86"/>
      <c r="H469" s="252" t="s">
        <v>413</v>
      </c>
      <c r="I469" s="253"/>
      <c r="J469" s="253"/>
      <c r="K469" s="253"/>
      <c r="L469" s="82">
        <f>L468</f>
        <v>176.94</v>
      </c>
      <c r="M469" s="80"/>
      <c r="N469" s="80"/>
      <c r="O469" s="80"/>
      <c r="P469" s="80"/>
      <c r="Q469" s="80"/>
      <c r="R469" s="80"/>
    </row>
    <row r="470" spans="1:18" ht="15" customHeight="1">
      <c r="A470" s="86"/>
      <c r="B470" s="86"/>
      <c r="C470" s="86"/>
      <c r="D470" s="86"/>
      <c r="E470" s="86"/>
      <c r="F470" s="86"/>
      <c r="G470" s="86"/>
      <c r="H470" s="252" t="s">
        <v>414</v>
      </c>
      <c r="I470" s="253"/>
      <c r="J470" s="253"/>
      <c r="K470" s="253"/>
      <c r="L470" s="82">
        <f>L469*0.2168</f>
        <v>38.36</v>
      </c>
      <c r="M470" s="80"/>
      <c r="N470" s="80"/>
      <c r="O470" s="80"/>
      <c r="P470" s="80"/>
      <c r="Q470" s="80"/>
      <c r="R470" s="80"/>
    </row>
    <row r="471" spans="1:18" ht="15" customHeight="1">
      <c r="A471" s="86"/>
      <c r="B471" s="86"/>
      <c r="C471" s="86"/>
      <c r="D471" s="86"/>
      <c r="E471" s="86"/>
      <c r="F471" s="86"/>
      <c r="G471" s="86"/>
      <c r="H471" s="252" t="s">
        <v>415</v>
      </c>
      <c r="I471" s="253"/>
      <c r="J471" s="253"/>
      <c r="K471" s="253"/>
      <c r="L471" s="82">
        <f>(L469+L470)</f>
        <v>215.3</v>
      </c>
      <c r="M471" s="80"/>
      <c r="N471" s="80"/>
      <c r="O471" s="80"/>
      <c r="P471" s="80"/>
      <c r="Q471" s="80"/>
      <c r="R471" s="80"/>
    </row>
    <row r="472" spans="1:18" ht="9.75" customHeight="1">
      <c r="A472" s="86"/>
      <c r="B472" s="86"/>
      <c r="C472" s="86"/>
      <c r="D472" s="86"/>
      <c r="E472" s="262" t="s">
        <v>27</v>
      </c>
      <c r="F472" s="263"/>
      <c r="G472" s="263"/>
      <c r="H472" s="86"/>
      <c r="I472" s="86"/>
      <c r="J472" s="86"/>
      <c r="K472" s="86"/>
      <c r="L472" s="135"/>
      <c r="M472" s="80"/>
      <c r="N472" s="80"/>
      <c r="O472" s="80"/>
      <c r="P472" s="80"/>
      <c r="Q472" s="80"/>
      <c r="R472" s="80"/>
    </row>
    <row r="473" spans="1:18" ht="19.5" customHeight="1">
      <c r="A473" s="264" t="s">
        <v>655</v>
      </c>
      <c r="B473" s="265"/>
      <c r="C473" s="265"/>
      <c r="D473" s="265"/>
      <c r="E473" s="265"/>
      <c r="F473" s="265"/>
      <c r="G473" s="265"/>
      <c r="H473" s="265"/>
      <c r="I473" s="265"/>
      <c r="J473" s="265"/>
      <c r="K473" s="265"/>
      <c r="L473" s="265"/>
      <c r="M473" s="80"/>
      <c r="N473" s="80"/>
      <c r="O473" s="80"/>
      <c r="P473" s="80"/>
      <c r="Q473" s="80"/>
      <c r="R473" s="80"/>
    </row>
    <row r="474" spans="1:18" ht="15" customHeight="1">
      <c r="A474" s="254" t="s">
        <v>929</v>
      </c>
      <c r="B474" s="255"/>
      <c r="C474" s="255"/>
      <c r="D474" s="255"/>
      <c r="E474" s="255"/>
      <c r="F474" s="255"/>
      <c r="G474" s="79" t="s">
        <v>922</v>
      </c>
      <c r="H474" s="266" t="s">
        <v>923</v>
      </c>
      <c r="I474" s="267"/>
      <c r="J474" s="266" t="s">
        <v>930</v>
      </c>
      <c r="K474" s="267"/>
      <c r="L474" s="146" t="s">
        <v>243</v>
      </c>
      <c r="M474" s="80"/>
      <c r="N474" s="80"/>
      <c r="O474" s="80"/>
      <c r="P474" s="80"/>
      <c r="Q474" s="80"/>
      <c r="R474" s="80"/>
    </row>
    <row r="475" spans="1:18" ht="15" customHeight="1">
      <c r="A475" s="84" t="s">
        <v>656</v>
      </c>
      <c r="B475" s="256" t="s">
        <v>657</v>
      </c>
      <c r="C475" s="257"/>
      <c r="D475" s="257"/>
      <c r="E475" s="257"/>
      <c r="F475" s="257"/>
      <c r="G475" s="84" t="s">
        <v>183</v>
      </c>
      <c r="H475" s="258">
        <v>1</v>
      </c>
      <c r="I475" s="259"/>
      <c r="J475" s="260">
        <v>2963.27</v>
      </c>
      <c r="K475" s="261"/>
      <c r="L475" s="130">
        <f>J475+H475</f>
        <v>2964.27</v>
      </c>
      <c r="M475" s="80"/>
      <c r="N475" s="80"/>
      <c r="O475" s="80"/>
      <c r="P475" s="80"/>
      <c r="Q475" s="80"/>
      <c r="R475" s="80"/>
    </row>
    <row r="476" spans="1:18" ht="15" customHeight="1">
      <c r="A476" s="86"/>
      <c r="B476" s="86"/>
      <c r="C476" s="86"/>
      <c r="D476" s="86"/>
      <c r="E476" s="86"/>
      <c r="F476" s="86"/>
      <c r="G476" s="86"/>
      <c r="H476" s="199" t="s">
        <v>933</v>
      </c>
      <c r="I476" s="200"/>
      <c r="J476" s="200"/>
      <c r="K476" s="200"/>
      <c r="L476" s="82">
        <f>L475</f>
        <v>2964.27</v>
      </c>
      <c r="M476" s="80"/>
      <c r="N476" s="80"/>
      <c r="O476" s="80"/>
      <c r="P476" s="80"/>
      <c r="Q476" s="80"/>
      <c r="R476" s="80"/>
    </row>
    <row r="477" spans="1:18" ht="15" customHeight="1">
      <c r="A477" s="86"/>
      <c r="B477" s="86"/>
      <c r="C477" s="86"/>
      <c r="D477" s="86"/>
      <c r="E477" s="86"/>
      <c r="F477" s="86"/>
      <c r="G477" s="86"/>
      <c r="H477" s="252" t="s">
        <v>412</v>
      </c>
      <c r="I477" s="253"/>
      <c r="J477" s="253"/>
      <c r="K477" s="253"/>
      <c r="L477" s="130">
        <f>L476</f>
        <v>2964.27</v>
      </c>
      <c r="M477" s="80"/>
      <c r="N477" s="80"/>
      <c r="O477" s="80"/>
      <c r="P477" s="80"/>
      <c r="Q477" s="80"/>
      <c r="R477" s="80"/>
    </row>
    <row r="478" spans="1:18" ht="15" customHeight="1">
      <c r="A478" s="86"/>
      <c r="B478" s="86"/>
      <c r="C478" s="86"/>
      <c r="D478" s="86"/>
      <c r="E478" s="86"/>
      <c r="F478" s="86"/>
      <c r="G478" s="86"/>
      <c r="H478" s="252" t="s">
        <v>413</v>
      </c>
      <c r="I478" s="253"/>
      <c r="J478" s="253"/>
      <c r="K478" s="253"/>
      <c r="L478" s="82">
        <f>L477</f>
        <v>2964.27</v>
      </c>
      <c r="M478" s="80"/>
      <c r="N478" s="80"/>
      <c r="O478" s="80"/>
      <c r="P478" s="80"/>
      <c r="Q478" s="80"/>
      <c r="R478" s="80"/>
    </row>
    <row r="479" spans="1:18" ht="15" customHeight="1">
      <c r="A479" s="86"/>
      <c r="B479" s="86"/>
      <c r="C479" s="86"/>
      <c r="D479" s="86"/>
      <c r="E479" s="86"/>
      <c r="F479" s="86"/>
      <c r="G479" s="86"/>
      <c r="H479" s="252" t="s">
        <v>610</v>
      </c>
      <c r="I479" s="253"/>
      <c r="J479" s="253"/>
      <c r="K479" s="253"/>
      <c r="L479" s="82">
        <f>L478*0.1401</f>
        <v>415.29</v>
      </c>
      <c r="M479" s="80"/>
      <c r="N479" s="80"/>
      <c r="O479" s="80"/>
      <c r="P479" s="80"/>
      <c r="Q479" s="80"/>
      <c r="R479" s="80"/>
    </row>
    <row r="480" spans="1:18" ht="15" customHeight="1">
      <c r="A480" s="86"/>
      <c r="B480" s="86"/>
      <c r="C480" s="86"/>
      <c r="D480" s="86"/>
      <c r="E480" s="86"/>
      <c r="F480" s="86"/>
      <c r="G480" s="86"/>
      <c r="H480" s="252" t="s">
        <v>415</v>
      </c>
      <c r="I480" s="253"/>
      <c r="J480" s="253"/>
      <c r="K480" s="253"/>
      <c r="L480" s="82">
        <f>L479+L478</f>
        <v>3379.56</v>
      </c>
      <c r="M480" s="80"/>
      <c r="N480" s="80"/>
      <c r="O480" s="80"/>
      <c r="P480" s="80"/>
      <c r="Q480" s="80"/>
      <c r="R480" s="80"/>
    </row>
    <row r="481" spans="1:18" ht="9.75" customHeight="1">
      <c r="A481" s="86"/>
      <c r="B481" s="86"/>
      <c r="C481" s="86"/>
      <c r="D481" s="86"/>
      <c r="E481" s="262" t="s">
        <v>27</v>
      </c>
      <c r="F481" s="263"/>
      <c r="G481" s="263"/>
      <c r="H481" s="86"/>
      <c r="I481" s="86"/>
      <c r="J481" s="86"/>
      <c r="K481" s="86"/>
      <c r="L481" s="135"/>
      <c r="M481" s="80"/>
      <c r="N481" s="80"/>
      <c r="O481" s="80"/>
      <c r="P481" s="80"/>
      <c r="Q481" s="80"/>
      <c r="R481" s="80"/>
    </row>
    <row r="482" spans="1:18" ht="19.5" customHeight="1">
      <c r="A482" s="264" t="s">
        <v>658</v>
      </c>
      <c r="B482" s="265"/>
      <c r="C482" s="265"/>
      <c r="D482" s="265"/>
      <c r="E482" s="265"/>
      <c r="F482" s="265"/>
      <c r="G482" s="265"/>
      <c r="H482" s="265"/>
      <c r="I482" s="265"/>
      <c r="J482" s="265"/>
      <c r="K482" s="265"/>
      <c r="L482" s="265"/>
      <c r="M482" s="80"/>
      <c r="N482" s="80"/>
      <c r="O482" s="80"/>
      <c r="P482" s="80"/>
      <c r="Q482" s="80"/>
      <c r="R482" s="80"/>
    </row>
    <row r="483" spans="1:18" ht="9.75" customHeight="1">
      <c r="A483" s="285"/>
      <c r="B483" s="285"/>
      <c r="C483" s="285"/>
      <c r="D483" s="285"/>
      <c r="E483" s="285"/>
      <c r="F483" s="285"/>
      <c r="G483" s="285"/>
      <c r="H483" s="285"/>
      <c r="I483" s="285"/>
      <c r="J483" s="285"/>
      <c r="K483" s="285"/>
      <c r="L483" s="285"/>
      <c r="M483" s="80"/>
      <c r="N483" s="80"/>
      <c r="O483" s="80"/>
      <c r="P483" s="80"/>
      <c r="Q483" s="80"/>
      <c r="R483" s="80"/>
    </row>
    <row r="484" spans="1:18" ht="15" customHeight="1">
      <c r="A484" s="86"/>
      <c r="B484" s="86"/>
      <c r="C484" s="86"/>
      <c r="D484" s="86"/>
      <c r="E484" s="86"/>
      <c r="F484" s="86"/>
      <c r="G484" s="86"/>
      <c r="H484" s="252" t="s">
        <v>413</v>
      </c>
      <c r="I484" s="253"/>
      <c r="J484" s="253"/>
      <c r="K484" s="253"/>
      <c r="L484" s="82">
        <v>54</v>
      </c>
      <c r="M484" s="80"/>
      <c r="N484" s="80"/>
      <c r="O484" s="80"/>
      <c r="P484" s="80"/>
      <c r="Q484" s="80"/>
      <c r="R484" s="80"/>
    </row>
    <row r="485" spans="1:18" ht="15" customHeight="1">
      <c r="A485" s="86"/>
      <c r="B485" s="86"/>
      <c r="C485" s="86"/>
      <c r="D485" s="86"/>
      <c r="E485" s="86"/>
      <c r="F485" s="86"/>
      <c r="G485" s="86"/>
      <c r="H485" s="252" t="s">
        <v>610</v>
      </c>
      <c r="I485" s="253"/>
      <c r="J485" s="253"/>
      <c r="K485" s="253"/>
      <c r="L485" s="82">
        <f>L484*0.1401</f>
        <v>7.57</v>
      </c>
      <c r="M485" s="80"/>
      <c r="N485" s="80"/>
      <c r="O485" s="80"/>
      <c r="P485" s="80"/>
      <c r="Q485" s="80"/>
      <c r="R485" s="80"/>
    </row>
    <row r="486" spans="1:18" ht="15" customHeight="1">
      <c r="A486" s="86"/>
      <c r="B486" s="86"/>
      <c r="C486" s="86"/>
      <c r="D486" s="86"/>
      <c r="E486" s="86"/>
      <c r="F486" s="86"/>
      <c r="G486" s="86"/>
      <c r="H486" s="252" t="s">
        <v>415</v>
      </c>
      <c r="I486" s="253"/>
      <c r="J486" s="253"/>
      <c r="K486" s="253"/>
      <c r="L486" s="82">
        <f>L484+L485</f>
        <v>61.57</v>
      </c>
      <c r="M486" s="80"/>
      <c r="N486" s="80"/>
      <c r="O486" s="80"/>
      <c r="P486" s="80"/>
      <c r="Q486" s="80"/>
      <c r="R486" s="80"/>
    </row>
    <row r="487" spans="1:18" ht="9.75" customHeight="1">
      <c r="A487" s="86"/>
      <c r="B487" s="86"/>
      <c r="C487" s="86"/>
      <c r="D487" s="86"/>
      <c r="E487" s="262" t="s">
        <v>27</v>
      </c>
      <c r="F487" s="263"/>
      <c r="G487" s="263"/>
      <c r="H487" s="86"/>
      <c r="I487" s="86"/>
      <c r="J487" s="86"/>
      <c r="K487" s="86"/>
      <c r="L487" s="135"/>
      <c r="M487" s="80"/>
      <c r="N487" s="80"/>
      <c r="O487" s="80"/>
      <c r="P487" s="80"/>
      <c r="Q487" s="80"/>
      <c r="R487" s="80"/>
    </row>
    <row r="488" spans="1:18" ht="19.5" customHeight="1">
      <c r="A488" s="264" t="s">
        <v>659</v>
      </c>
      <c r="B488" s="265"/>
      <c r="C488" s="265"/>
      <c r="D488" s="265"/>
      <c r="E488" s="265"/>
      <c r="F488" s="265"/>
      <c r="G488" s="265"/>
      <c r="H488" s="265"/>
      <c r="I488" s="265"/>
      <c r="J488" s="265"/>
      <c r="K488" s="265"/>
      <c r="L488" s="265"/>
      <c r="M488" s="80"/>
      <c r="N488" s="80"/>
      <c r="O488" s="80"/>
      <c r="P488" s="80"/>
      <c r="Q488" s="80"/>
      <c r="R488" s="80"/>
    </row>
    <row r="489" spans="1:18" ht="15" customHeight="1">
      <c r="A489" s="286" t="s">
        <v>660</v>
      </c>
      <c r="B489" s="287"/>
      <c r="C489" s="287"/>
      <c r="D489" s="287"/>
      <c r="E489" s="273" t="s">
        <v>603</v>
      </c>
      <c r="F489" s="274"/>
      <c r="G489" s="87" t="s">
        <v>371</v>
      </c>
      <c r="H489" s="273" t="s">
        <v>604</v>
      </c>
      <c r="I489" s="274"/>
      <c r="J489" s="273" t="s">
        <v>572</v>
      </c>
      <c r="K489" s="274"/>
      <c r="L489" s="148" t="s">
        <v>605</v>
      </c>
      <c r="M489" s="80"/>
      <c r="N489" s="80"/>
      <c r="O489" s="80"/>
      <c r="P489" s="80"/>
      <c r="Q489" s="80"/>
      <c r="R489" s="80"/>
    </row>
    <row r="490" spans="1:18" ht="19.5" customHeight="1">
      <c r="A490" s="89" t="s">
        <v>661</v>
      </c>
      <c r="B490" s="288" t="s">
        <v>966</v>
      </c>
      <c r="C490" s="289"/>
      <c r="D490" s="289"/>
      <c r="E490" s="290" t="s">
        <v>662</v>
      </c>
      <c r="F490" s="291"/>
      <c r="G490" s="89" t="s">
        <v>663</v>
      </c>
      <c r="H490" s="292">
        <v>1</v>
      </c>
      <c r="I490" s="293"/>
      <c r="J490" s="294">
        <v>550.38</v>
      </c>
      <c r="K490" s="293"/>
      <c r="L490" s="132">
        <f>J490*H490</f>
        <v>550.38</v>
      </c>
      <c r="M490" s="80"/>
      <c r="N490" s="80"/>
      <c r="O490" s="80"/>
      <c r="P490" s="80"/>
      <c r="Q490" s="80"/>
      <c r="R490" s="80"/>
    </row>
    <row r="491" spans="1:18" ht="15" customHeight="1">
      <c r="A491" s="86"/>
      <c r="B491" s="86"/>
      <c r="C491" s="86"/>
      <c r="D491" s="86"/>
      <c r="E491" s="86"/>
      <c r="F491" s="86"/>
      <c r="G491" s="86"/>
      <c r="H491" s="296" t="s">
        <v>664</v>
      </c>
      <c r="I491" s="297"/>
      <c r="J491" s="297"/>
      <c r="K491" s="297"/>
      <c r="L491" s="90">
        <f>L490</f>
        <v>550.38</v>
      </c>
      <c r="M491" s="80"/>
      <c r="N491" s="80"/>
      <c r="O491" s="80"/>
      <c r="P491" s="80"/>
      <c r="Q491" s="80"/>
      <c r="R491" s="80"/>
    </row>
    <row r="492" spans="1:18" ht="15" customHeight="1">
      <c r="A492" s="286" t="s">
        <v>602</v>
      </c>
      <c r="B492" s="287"/>
      <c r="C492" s="287"/>
      <c r="D492" s="287"/>
      <c r="E492" s="273" t="s">
        <v>603</v>
      </c>
      <c r="F492" s="274"/>
      <c r="G492" s="87" t="s">
        <v>371</v>
      </c>
      <c r="H492" s="273" t="s">
        <v>604</v>
      </c>
      <c r="I492" s="274"/>
      <c r="J492" s="273" t="s">
        <v>572</v>
      </c>
      <c r="K492" s="274"/>
      <c r="L492" s="148" t="s">
        <v>605</v>
      </c>
      <c r="M492" s="80"/>
      <c r="N492" s="80"/>
      <c r="O492" s="80"/>
      <c r="P492" s="80"/>
      <c r="Q492" s="80"/>
      <c r="R492" s="80"/>
    </row>
    <row r="493" spans="1:18" ht="27.75" customHeight="1">
      <c r="A493" s="89" t="s">
        <v>665</v>
      </c>
      <c r="B493" s="288" t="s">
        <v>666</v>
      </c>
      <c r="C493" s="289"/>
      <c r="D493" s="289"/>
      <c r="E493" s="290" t="s">
        <v>662</v>
      </c>
      <c r="F493" s="291"/>
      <c r="G493" s="89" t="s">
        <v>667</v>
      </c>
      <c r="H493" s="292">
        <v>5.0000000000000001E-3</v>
      </c>
      <c r="I493" s="293"/>
      <c r="J493" s="294">
        <v>364.17</v>
      </c>
      <c r="K493" s="293"/>
      <c r="L493" s="132">
        <f>J493*H493</f>
        <v>1.82</v>
      </c>
      <c r="M493" s="80"/>
      <c r="N493" s="80"/>
      <c r="O493" s="80"/>
      <c r="P493" s="80"/>
      <c r="Q493" s="80"/>
      <c r="R493" s="80"/>
    </row>
    <row r="494" spans="1:18" ht="15" customHeight="1">
      <c r="A494" s="89" t="s">
        <v>668</v>
      </c>
      <c r="B494" s="288" t="s">
        <v>669</v>
      </c>
      <c r="C494" s="289"/>
      <c r="D494" s="289"/>
      <c r="E494" s="290" t="s">
        <v>662</v>
      </c>
      <c r="F494" s="291"/>
      <c r="G494" s="89" t="s">
        <v>670</v>
      </c>
      <c r="H494" s="292">
        <v>2</v>
      </c>
      <c r="I494" s="293"/>
      <c r="J494" s="294">
        <v>20.9</v>
      </c>
      <c r="K494" s="293"/>
      <c r="L494" s="139">
        <f t="shared" ref="L494:L495" si="12">J494*H494</f>
        <v>41.8</v>
      </c>
      <c r="M494" s="80"/>
      <c r="N494" s="80"/>
      <c r="O494" s="80"/>
      <c r="P494" s="80"/>
      <c r="Q494" s="80"/>
      <c r="R494" s="80"/>
    </row>
    <row r="495" spans="1:18" ht="15" customHeight="1">
      <c r="A495" s="89" t="s">
        <v>671</v>
      </c>
      <c r="B495" s="288" t="s">
        <v>672</v>
      </c>
      <c r="C495" s="289"/>
      <c r="D495" s="289"/>
      <c r="E495" s="290" t="s">
        <v>662</v>
      </c>
      <c r="F495" s="291"/>
      <c r="G495" s="89" t="s">
        <v>670</v>
      </c>
      <c r="H495" s="292">
        <v>2</v>
      </c>
      <c r="I495" s="293"/>
      <c r="J495" s="294">
        <v>18.14</v>
      </c>
      <c r="K495" s="293"/>
      <c r="L495" s="139">
        <f t="shared" si="12"/>
        <v>36.28</v>
      </c>
      <c r="M495" s="80"/>
      <c r="N495" s="80"/>
      <c r="O495" s="80"/>
      <c r="P495" s="80"/>
      <c r="Q495" s="80"/>
      <c r="R495" s="80"/>
    </row>
    <row r="496" spans="1:18" ht="15" customHeight="1">
      <c r="A496" s="86"/>
      <c r="B496" s="86"/>
      <c r="C496" s="86"/>
      <c r="D496" s="86"/>
      <c r="E496" s="86"/>
      <c r="F496" s="86"/>
      <c r="G496" s="86"/>
      <c r="H496" s="296" t="s">
        <v>609</v>
      </c>
      <c r="I496" s="297"/>
      <c r="J496" s="297"/>
      <c r="K496" s="297"/>
      <c r="L496" s="90">
        <f>SUM(L493:L495)</f>
        <v>79.900000000000006</v>
      </c>
      <c r="M496" s="80"/>
      <c r="N496" s="80"/>
      <c r="O496" s="80"/>
      <c r="P496" s="80"/>
      <c r="Q496" s="80"/>
      <c r="R496" s="80"/>
    </row>
    <row r="497" spans="1:18" ht="15" customHeight="1">
      <c r="A497" s="86"/>
      <c r="B497" s="86"/>
      <c r="C497" s="86"/>
      <c r="D497" s="86"/>
      <c r="E497" s="86"/>
      <c r="F497" s="86"/>
      <c r="G497" s="86"/>
      <c r="H497" s="252" t="s">
        <v>413</v>
      </c>
      <c r="I497" s="253"/>
      <c r="J497" s="253"/>
      <c r="K497" s="253"/>
      <c r="L497" s="82">
        <f>L496+L491</f>
        <v>630.28</v>
      </c>
      <c r="M497" s="80"/>
      <c r="N497" s="80"/>
      <c r="O497" s="80"/>
      <c r="P497" s="80"/>
      <c r="Q497" s="80"/>
      <c r="R497" s="80"/>
    </row>
    <row r="498" spans="1:18" ht="15" customHeight="1">
      <c r="A498" s="86"/>
      <c r="B498" s="86"/>
      <c r="C498" s="86"/>
      <c r="D498" s="86"/>
      <c r="E498" s="86"/>
      <c r="F498" s="86"/>
      <c r="G498" s="86"/>
      <c r="H498" s="252" t="s">
        <v>414</v>
      </c>
      <c r="I498" s="253"/>
      <c r="J498" s="253"/>
      <c r="K498" s="253"/>
      <c r="L498" s="82">
        <f>L497*0.2168</f>
        <v>136.63999999999999</v>
      </c>
      <c r="M498" s="80"/>
      <c r="N498" s="80"/>
      <c r="O498" s="80"/>
      <c r="P498" s="80"/>
      <c r="Q498" s="80"/>
      <c r="R498" s="80"/>
    </row>
    <row r="499" spans="1:18" ht="15" customHeight="1">
      <c r="A499" s="86"/>
      <c r="B499" s="86"/>
      <c r="C499" s="86"/>
      <c r="D499" s="86"/>
      <c r="E499" s="86"/>
      <c r="F499" s="86"/>
      <c r="G499" s="86"/>
      <c r="H499" s="252" t="s">
        <v>415</v>
      </c>
      <c r="I499" s="253"/>
      <c r="J499" s="253"/>
      <c r="K499" s="253"/>
      <c r="L499" s="82">
        <f>L497+L498</f>
        <v>766.92</v>
      </c>
      <c r="M499" s="80"/>
      <c r="N499" s="80"/>
      <c r="O499" s="80"/>
      <c r="P499" s="80"/>
      <c r="Q499" s="80"/>
      <c r="R499" s="80"/>
    </row>
    <row r="500" spans="1:18" ht="9.75" customHeight="1">
      <c r="A500" s="86"/>
      <c r="B500" s="86"/>
      <c r="C500" s="86"/>
      <c r="D500" s="86"/>
      <c r="E500" s="262" t="s">
        <v>27</v>
      </c>
      <c r="F500" s="263"/>
      <c r="G500" s="263"/>
      <c r="H500" s="86"/>
      <c r="I500" s="86"/>
      <c r="J500" s="86"/>
      <c r="K500" s="86"/>
      <c r="L500" s="135"/>
      <c r="M500" s="80"/>
      <c r="N500" s="80"/>
      <c r="O500" s="80"/>
      <c r="P500" s="80"/>
      <c r="Q500" s="80"/>
      <c r="R500" s="80"/>
    </row>
    <row r="501" spans="1:18" ht="19.5" customHeight="1">
      <c r="A501" s="264" t="s">
        <v>673</v>
      </c>
      <c r="B501" s="265"/>
      <c r="C501" s="265"/>
      <c r="D501" s="265"/>
      <c r="E501" s="265"/>
      <c r="F501" s="265"/>
      <c r="G501" s="265"/>
      <c r="H501" s="265"/>
      <c r="I501" s="265"/>
      <c r="J501" s="265"/>
      <c r="K501" s="265"/>
      <c r="L501" s="265"/>
      <c r="M501" s="80"/>
      <c r="N501" s="80"/>
      <c r="O501" s="80"/>
      <c r="P501" s="80"/>
      <c r="Q501" s="80"/>
      <c r="R501" s="80"/>
    </row>
    <row r="502" spans="1:18" ht="9.75" customHeight="1">
      <c r="A502" s="279" t="s">
        <v>934</v>
      </c>
      <c r="B502" s="280"/>
      <c r="C502" s="280"/>
      <c r="D502" s="281" t="s">
        <v>417</v>
      </c>
      <c r="E502" s="282"/>
      <c r="F502" s="266" t="s">
        <v>935</v>
      </c>
      <c r="G502" s="267"/>
      <c r="H502" s="266" t="s">
        <v>936</v>
      </c>
      <c r="I502" s="267"/>
      <c r="J502" s="267"/>
      <c r="K502" s="267"/>
      <c r="L502" s="283" t="s">
        <v>925</v>
      </c>
      <c r="M502" s="80"/>
      <c r="N502" s="80"/>
      <c r="O502" s="80"/>
      <c r="P502" s="80"/>
      <c r="Q502" s="80"/>
      <c r="R502" s="80"/>
    </row>
    <row r="503" spans="1:18" ht="9.75" customHeight="1">
      <c r="A503" s="280"/>
      <c r="B503" s="280"/>
      <c r="C503" s="280"/>
      <c r="D503" s="282"/>
      <c r="E503" s="282"/>
      <c r="F503" s="87" t="s">
        <v>418</v>
      </c>
      <c r="G503" s="87" t="s">
        <v>419</v>
      </c>
      <c r="H503" s="273" t="s">
        <v>418</v>
      </c>
      <c r="I503" s="274"/>
      <c r="J503" s="273" t="s">
        <v>419</v>
      </c>
      <c r="K503" s="274"/>
      <c r="L503" s="284"/>
      <c r="M503" s="80"/>
      <c r="N503" s="80"/>
      <c r="O503" s="80"/>
      <c r="P503" s="80"/>
      <c r="Q503" s="80"/>
      <c r="R503" s="80"/>
    </row>
    <row r="504" spans="1:18" ht="19.5" customHeight="1">
      <c r="A504" s="84" t="s">
        <v>674</v>
      </c>
      <c r="B504" s="256" t="s">
        <v>675</v>
      </c>
      <c r="C504" s="257"/>
      <c r="D504" s="258">
        <v>1</v>
      </c>
      <c r="E504" s="259"/>
      <c r="F504" s="88">
        <v>0.05</v>
      </c>
      <c r="G504" s="88">
        <v>0.95</v>
      </c>
      <c r="H504" s="272">
        <v>131.13999999999999</v>
      </c>
      <c r="I504" s="261"/>
      <c r="J504" s="272">
        <v>50.45</v>
      </c>
      <c r="K504" s="261"/>
      <c r="L504" s="130">
        <f>(F504*H504)+(G504*J504)*D504</f>
        <v>54.48</v>
      </c>
      <c r="M504" s="80"/>
      <c r="N504" s="80"/>
      <c r="O504" s="80"/>
      <c r="P504" s="80"/>
      <c r="Q504" s="80"/>
      <c r="R504" s="80"/>
    </row>
    <row r="505" spans="1:18" ht="15" customHeight="1">
      <c r="A505" s="86"/>
      <c r="B505" s="86"/>
      <c r="C505" s="86"/>
      <c r="D505" s="86"/>
      <c r="E505" s="86"/>
      <c r="F505" s="86"/>
      <c r="G505" s="86"/>
      <c r="H505" s="199" t="s">
        <v>424</v>
      </c>
      <c r="I505" s="200"/>
      <c r="J505" s="200"/>
      <c r="K505" s="200"/>
      <c r="L505" s="82">
        <f>L504</f>
        <v>54.48</v>
      </c>
      <c r="M505" s="80"/>
      <c r="N505" s="80"/>
      <c r="O505" s="80"/>
      <c r="P505" s="80"/>
      <c r="Q505" s="80"/>
      <c r="R505" s="80"/>
    </row>
    <row r="506" spans="1:18" ht="15" customHeight="1">
      <c r="A506" s="254" t="s">
        <v>921</v>
      </c>
      <c r="B506" s="255"/>
      <c r="C506" s="255"/>
      <c r="D506" s="255"/>
      <c r="E506" s="255"/>
      <c r="F506" s="255"/>
      <c r="G506" s="79" t="s">
        <v>922</v>
      </c>
      <c r="H506" s="266" t="s">
        <v>923</v>
      </c>
      <c r="I506" s="267"/>
      <c r="J506" s="266" t="s">
        <v>924</v>
      </c>
      <c r="K506" s="267"/>
      <c r="L506" s="146" t="s">
        <v>925</v>
      </c>
      <c r="M506" s="80"/>
      <c r="N506" s="80"/>
      <c r="O506" s="80"/>
      <c r="P506" s="80"/>
      <c r="Q506" s="80"/>
      <c r="R506" s="80"/>
    </row>
    <row r="507" spans="1:18" ht="15" customHeight="1">
      <c r="A507" s="84" t="s">
        <v>676</v>
      </c>
      <c r="B507" s="268" t="s">
        <v>677</v>
      </c>
      <c r="C507" s="269"/>
      <c r="D507" s="269"/>
      <c r="E507" s="269"/>
      <c r="F507" s="269"/>
      <c r="G507" s="84" t="s">
        <v>161</v>
      </c>
      <c r="H507" s="258">
        <v>0.2</v>
      </c>
      <c r="I507" s="259"/>
      <c r="J507" s="260">
        <v>24.2</v>
      </c>
      <c r="K507" s="261"/>
      <c r="L507" s="130">
        <f>J507*H507</f>
        <v>4.84</v>
      </c>
      <c r="M507" s="80"/>
      <c r="N507" s="80"/>
      <c r="O507" s="80"/>
      <c r="P507" s="80"/>
      <c r="Q507" s="80"/>
      <c r="R507" s="80"/>
    </row>
    <row r="508" spans="1:18" ht="15" customHeight="1">
      <c r="A508" s="84" t="s">
        <v>678</v>
      </c>
      <c r="B508" s="268" t="s">
        <v>679</v>
      </c>
      <c r="C508" s="269"/>
      <c r="D508" s="269"/>
      <c r="E508" s="269"/>
      <c r="F508" s="269"/>
      <c r="G508" s="84" t="s">
        <v>161</v>
      </c>
      <c r="H508" s="258">
        <v>0.5</v>
      </c>
      <c r="I508" s="259"/>
      <c r="J508" s="260">
        <v>13.28</v>
      </c>
      <c r="K508" s="261"/>
      <c r="L508" s="138">
        <f t="shared" ref="L508:L509" si="13">J508*H508</f>
        <v>6.64</v>
      </c>
      <c r="M508" s="80"/>
      <c r="N508" s="80"/>
      <c r="O508" s="80"/>
      <c r="P508" s="80"/>
      <c r="Q508" s="80"/>
      <c r="R508" s="80"/>
    </row>
    <row r="509" spans="1:18" ht="15" customHeight="1">
      <c r="A509" s="84" t="s">
        <v>680</v>
      </c>
      <c r="B509" s="268" t="s">
        <v>591</v>
      </c>
      <c r="C509" s="269"/>
      <c r="D509" s="269"/>
      <c r="E509" s="269"/>
      <c r="F509" s="269"/>
      <c r="G509" s="84" t="s">
        <v>161</v>
      </c>
      <c r="H509" s="258">
        <v>4</v>
      </c>
      <c r="I509" s="259"/>
      <c r="J509" s="260">
        <v>10.57</v>
      </c>
      <c r="K509" s="261"/>
      <c r="L509" s="138">
        <f t="shared" si="13"/>
        <v>42.28</v>
      </c>
      <c r="M509" s="80"/>
      <c r="N509" s="80"/>
      <c r="O509" s="80"/>
      <c r="P509" s="80"/>
      <c r="Q509" s="80"/>
      <c r="R509" s="80"/>
    </row>
    <row r="510" spans="1:18" ht="15" customHeight="1">
      <c r="A510" s="86"/>
      <c r="B510" s="86"/>
      <c r="C510" s="86"/>
      <c r="D510" s="86"/>
      <c r="E510" s="86"/>
      <c r="F510" s="86"/>
      <c r="G510" s="86"/>
      <c r="H510" s="199" t="s">
        <v>928</v>
      </c>
      <c r="I510" s="200"/>
      <c r="J510" s="200"/>
      <c r="K510" s="200"/>
      <c r="L510" s="82">
        <f>SUM(L507:L509)</f>
        <v>53.76</v>
      </c>
      <c r="M510" s="80"/>
      <c r="N510" s="80"/>
      <c r="O510" s="80"/>
      <c r="P510" s="80"/>
      <c r="Q510" s="80"/>
      <c r="R510" s="80"/>
    </row>
    <row r="511" spans="1:18" ht="15" customHeight="1">
      <c r="A511" s="86"/>
      <c r="B511" s="86"/>
      <c r="C511" s="86"/>
      <c r="D511" s="86"/>
      <c r="E511" s="86"/>
      <c r="F511" s="86"/>
      <c r="G511" s="86"/>
      <c r="H511" s="252" t="s">
        <v>376</v>
      </c>
      <c r="I511" s="253"/>
      <c r="J511" s="253"/>
      <c r="K511" s="253"/>
      <c r="L511" s="130">
        <f>(L505+L510)</f>
        <v>108.24</v>
      </c>
      <c r="M511" s="80"/>
      <c r="N511" s="80"/>
      <c r="O511" s="80"/>
      <c r="P511" s="80"/>
      <c r="Q511" s="80"/>
      <c r="R511" s="80"/>
    </row>
    <row r="512" spans="1:18" ht="15" customHeight="1">
      <c r="A512" s="86"/>
      <c r="B512" s="86"/>
      <c r="C512" s="86"/>
      <c r="D512" s="86"/>
      <c r="E512" s="86"/>
      <c r="F512" s="86"/>
      <c r="G512" s="86"/>
      <c r="H512" s="252" t="s">
        <v>377</v>
      </c>
      <c r="I512" s="253"/>
      <c r="J512" s="253"/>
      <c r="K512" s="253"/>
      <c r="L512" s="130">
        <v>0.83</v>
      </c>
      <c r="M512" s="80"/>
      <c r="N512" s="80"/>
      <c r="O512" s="80"/>
      <c r="P512" s="80"/>
      <c r="Q512" s="80"/>
      <c r="R512" s="80"/>
    </row>
    <row r="513" spans="1:18" ht="15" customHeight="1">
      <c r="A513" s="86"/>
      <c r="B513" s="86"/>
      <c r="C513" s="86"/>
      <c r="D513" s="86"/>
      <c r="E513" s="86"/>
      <c r="F513" s="86"/>
      <c r="G513" s="86"/>
      <c r="H513" s="252" t="s">
        <v>378</v>
      </c>
      <c r="I513" s="253"/>
      <c r="J513" s="253"/>
      <c r="K513" s="253"/>
      <c r="L513" s="130">
        <f>(L511/L512)</f>
        <v>130.41</v>
      </c>
      <c r="M513" s="80"/>
      <c r="N513" s="80"/>
      <c r="O513" s="80"/>
      <c r="P513" s="80"/>
      <c r="Q513" s="80"/>
      <c r="R513" s="80"/>
    </row>
    <row r="514" spans="1:18" ht="12.75" customHeight="1">
      <c r="A514" s="86"/>
      <c r="B514" s="86"/>
      <c r="C514" s="86"/>
      <c r="D514" s="86"/>
      <c r="E514" s="86"/>
      <c r="F514" s="86"/>
      <c r="G514" s="86"/>
      <c r="H514" s="252" t="s">
        <v>412</v>
      </c>
      <c r="I514" s="253"/>
      <c r="J514" s="253"/>
      <c r="K514" s="253"/>
      <c r="L514" s="130">
        <f>L513</f>
        <v>130.41</v>
      </c>
      <c r="M514" s="80"/>
      <c r="N514" s="80"/>
      <c r="O514" s="80"/>
      <c r="P514" s="80"/>
      <c r="Q514" s="80"/>
      <c r="R514" s="80"/>
    </row>
    <row r="515" spans="1:18" ht="12" customHeight="1">
      <c r="A515" s="86"/>
      <c r="B515" s="86"/>
      <c r="C515" s="86"/>
      <c r="D515" s="86"/>
      <c r="E515" s="86"/>
      <c r="F515" s="86"/>
      <c r="G515" s="86"/>
      <c r="H515" s="252" t="s">
        <v>413</v>
      </c>
      <c r="I515" s="253"/>
      <c r="J515" s="253"/>
      <c r="K515" s="253"/>
      <c r="L515" s="82">
        <f>L514</f>
        <v>130.41</v>
      </c>
      <c r="M515" s="80"/>
      <c r="N515" s="80"/>
      <c r="O515" s="80"/>
      <c r="P515" s="80"/>
      <c r="Q515" s="80"/>
      <c r="R515" s="80"/>
    </row>
    <row r="516" spans="1:18" ht="15" customHeight="1">
      <c r="A516" s="86"/>
      <c r="B516" s="86"/>
      <c r="C516" s="86"/>
      <c r="D516" s="86"/>
      <c r="E516" s="86"/>
      <c r="F516" s="86"/>
      <c r="G516" s="86"/>
      <c r="H516" s="252" t="s">
        <v>414</v>
      </c>
      <c r="I516" s="253"/>
      <c r="J516" s="253"/>
      <c r="K516" s="253"/>
      <c r="L516" s="82">
        <f>L515*0.2168</f>
        <v>28.27</v>
      </c>
      <c r="M516" s="80"/>
      <c r="N516" s="80"/>
      <c r="O516" s="80"/>
      <c r="P516" s="80"/>
      <c r="Q516" s="80"/>
      <c r="R516" s="80"/>
    </row>
    <row r="517" spans="1:18" ht="15" customHeight="1">
      <c r="A517" s="86"/>
      <c r="B517" s="86"/>
      <c r="C517" s="86"/>
      <c r="D517" s="86"/>
      <c r="E517" s="86"/>
      <c r="F517" s="86"/>
      <c r="G517" s="86"/>
      <c r="H517" s="252" t="s">
        <v>415</v>
      </c>
      <c r="I517" s="253"/>
      <c r="J517" s="253"/>
      <c r="K517" s="253"/>
      <c r="L517" s="82">
        <f>SUM(L515:L516)</f>
        <v>158.68</v>
      </c>
      <c r="M517" s="80"/>
      <c r="N517" s="80"/>
      <c r="O517" s="80"/>
      <c r="P517" s="80"/>
      <c r="Q517" s="80"/>
      <c r="R517" s="80"/>
    </row>
    <row r="518" spans="1:18" ht="15" customHeight="1">
      <c r="A518" s="86"/>
      <c r="B518" s="86"/>
      <c r="C518" s="86"/>
      <c r="D518" s="86"/>
      <c r="E518" s="262" t="s">
        <v>27</v>
      </c>
      <c r="F518" s="263"/>
      <c r="G518" s="263"/>
      <c r="H518" s="86"/>
      <c r="I518" s="86"/>
      <c r="J518" s="86"/>
      <c r="K518" s="86"/>
      <c r="L518" s="135"/>
      <c r="M518" s="80"/>
      <c r="N518" s="80"/>
      <c r="O518" s="80"/>
      <c r="P518" s="80"/>
      <c r="Q518" s="80"/>
      <c r="R518" s="80"/>
    </row>
    <row r="519" spans="1:18" ht="15" customHeight="1">
      <c r="A519" s="264" t="s">
        <v>681</v>
      </c>
      <c r="B519" s="265"/>
      <c r="C519" s="265"/>
      <c r="D519" s="265"/>
      <c r="E519" s="265"/>
      <c r="F519" s="265"/>
      <c r="G519" s="265"/>
      <c r="H519" s="265"/>
      <c r="I519" s="265"/>
      <c r="J519" s="265"/>
      <c r="K519" s="265"/>
      <c r="L519" s="265"/>
      <c r="M519" s="80"/>
      <c r="N519" s="80"/>
      <c r="O519" s="80"/>
      <c r="P519" s="80"/>
      <c r="Q519" s="80"/>
      <c r="R519" s="80"/>
    </row>
    <row r="520" spans="1:18" ht="15" customHeight="1">
      <c r="A520" s="286" t="s">
        <v>660</v>
      </c>
      <c r="B520" s="287"/>
      <c r="C520" s="287"/>
      <c r="D520" s="287"/>
      <c r="E520" s="273" t="s">
        <v>603</v>
      </c>
      <c r="F520" s="274"/>
      <c r="G520" s="87" t="s">
        <v>371</v>
      </c>
      <c r="H520" s="273" t="s">
        <v>604</v>
      </c>
      <c r="I520" s="274"/>
      <c r="J520" s="273" t="s">
        <v>572</v>
      </c>
      <c r="K520" s="274"/>
      <c r="L520" s="148" t="s">
        <v>605</v>
      </c>
      <c r="M520" s="80"/>
      <c r="N520" s="80"/>
      <c r="O520" s="80"/>
      <c r="P520" s="80"/>
      <c r="Q520" s="80"/>
      <c r="R520" s="80"/>
    </row>
    <row r="521" spans="1:18" ht="15" customHeight="1">
      <c r="A521" s="89" t="s">
        <v>967</v>
      </c>
      <c r="B521" s="288" t="s">
        <v>968</v>
      </c>
      <c r="C521" s="289"/>
      <c r="D521" s="289"/>
      <c r="E521" s="290" t="s">
        <v>662</v>
      </c>
      <c r="F521" s="291"/>
      <c r="G521" s="89" t="s">
        <v>682</v>
      </c>
      <c r="H521" s="292">
        <v>0.28349999999999997</v>
      </c>
      <c r="I521" s="293"/>
      <c r="J521" s="294">
        <v>99.27</v>
      </c>
      <c r="K521" s="293"/>
      <c r="L521" s="132">
        <f>J521*H521</f>
        <v>28.14</v>
      </c>
      <c r="M521" s="80"/>
      <c r="N521" s="80"/>
      <c r="O521" s="80"/>
      <c r="P521" s="80"/>
      <c r="Q521" s="80"/>
      <c r="R521" s="80"/>
    </row>
    <row r="522" spans="1:18" ht="9.75" customHeight="1">
      <c r="A522" s="86"/>
      <c r="B522" s="86"/>
      <c r="C522" s="86"/>
      <c r="D522" s="86"/>
      <c r="E522" s="86"/>
      <c r="F522" s="86"/>
      <c r="G522" s="86"/>
      <c r="H522" s="296" t="s">
        <v>664</v>
      </c>
      <c r="I522" s="297"/>
      <c r="J522" s="297"/>
      <c r="K522" s="297"/>
      <c r="L522" s="90">
        <f>L521</f>
        <v>28.14</v>
      </c>
      <c r="M522" s="80"/>
      <c r="N522" s="80"/>
      <c r="O522" s="80"/>
      <c r="P522" s="80"/>
      <c r="Q522" s="80"/>
      <c r="R522" s="80"/>
    </row>
    <row r="523" spans="1:18" ht="19.5" customHeight="1">
      <c r="A523" s="286" t="s">
        <v>602</v>
      </c>
      <c r="B523" s="287"/>
      <c r="C523" s="287"/>
      <c r="D523" s="287"/>
      <c r="E523" s="273" t="s">
        <v>603</v>
      </c>
      <c r="F523" s="274"/>
      <c r="G523" s="87" t="s">
        <v>371</v>
      </c>
      <c r="H523" s="273" t="s">
        <v>604</v>
      </c>
      <c r="I523" s="274"/>
      <c r="J523" s="273" t="s">
        <v>572</v>
      </c>
      <c r="K523" s="274"/>
      <c r="L523" s="148" t="s">
        <v>605</v>
      </c>
      <c r="M523" s="80"/>
      <c r="N523" s="80"/>
      <c r="O523" s="80"/>
      <c r="P523" s="80"/>
      <c r="Q523" s="80"/>
      <c r="R523" s="80"/>
    </row>
    <row r="524" spans="1:18" ht="15" customHeight="1">
      <c r="A524" s="89" t="s">
        <v>683</v>
      </c>
      <c r="B524" s="288" t="s">
        <v>684</v>
      </c>
      <c r="C524" s="289"/>
      <c r="D524" s="289"/>
      <c r="E524" s="290" t="s">
        <v>662</v>
      </c>
      <c r="F524" s="291"/>
      <c r="G524" s="89" t="s">
        <v>685</v>
      </c>
      <c r="H524" s="292">
        <v>0.92020000000000002</v>
      </c>
      <c r="I524" s="293"/>
      <c r="J524" s="294">
        <v>17.55</v>
      </c>
      <c r="K524" s="293"/>
      <c r="L524" s="132">
        <f>J524*H524</f>
        <v>16.149999999999999</v>
      </c>
      <c r="M524" s="80"/>
      <c r="N524" s="80"/>
      <c r="O524" s="80"/>
      <c r="P524" s="80"/>
      <c r="Q524" s="80"/>
      <c r="R524" s="80"/>
    </row>
    <row r="525" spans="1:18" ht="19.5" customHeight="1">
      <c r="A525" s="89" t="s">
        <v>686</v>
      </c>
      <c r="B525" s="288" t="s">
        <v>687</v>
      </c>
      <c r="C525" s="289"/>
      <c r="D525" s="289"/>
      <c r="E525" s="290" t="s">
        <v>662</v>
      </c>
      <c r="F525" s="291"/>
      <c r="G525" s="89" t="s">
        <v>688</v>
      </c>
      <c r="H525" s="292">
        <v>3.2467999999999999</v>
      </c>
      <c r="I525" s="293"/>
      <c r="J525" s="294">
        <v>18.82</v>
      </c>
      <c r="K525" s="293"/>
      <c r="L525" s="139">
        <f t="shared" ref="L525:L527" si="14">J525*H525</f>
        <v>61.1</v>
      </c>
      <c r="M525" s="80"/>
      <c r="N525" s="80"/>
      <c r="O525" s="80"/>
      <c r="P525" s="80"/>
      <c r="Q525" s="80"/>
      <c r="R525" s="80"/>
    </row>
    <row r="526" spans="1:18" ht="15" customHeight="1">
      <c r="A526" s="89" t="s">
        <v>668</v>
      </c>
      <c r="B526" s="288" t="s">
        <v>669</v>
      </c>
      <c r="C526" s="289"/>
      <c r="D526" s="289"/>
      <c r="E526" s="290" t="s">
        <v>662</v>
      </c>
      <c r="F526" s="291"/>
      <c r="G526" s="89" t="s">
        <v>670</v>
      </c>
      <c r="H526" s="292">
        <v>0.63660000000000005</v>
      </c>
      <c r="I526" s="293"/>
      <c r="J526" s="294">
        <v>20.9</v>
      </c>
      <c r="K526" s="293"/>
      <c r="L526" s="139">
        <f t="shared" si="14"/>
        <v>13.3</v>
      </c>
      <c r="M526" s="80"/>
      <c r="N526" s="80"/>
      <c r="O526" s="80"/>
      <c r="P526" s="80"/>
      <c r="Q526" s="80"/>
      <c r="R526" s="80"/>
    </row>
    <row r="527" spans="1:18" ht="15" customHeight="1">
      <c r="A527" s="89" t="s">
        <v>671</v>
      </c>
      <c r="B527" s="288" t="s">
        <v>672</v>
      </c>
      <c r="C527" s="289"/>
      <c r="D527" s="289"/>
      <c r="E527" s="290" t="s">
        <v>662</v>
      </c>
      <c r="F527" s="291"/>
      <c r="G527" s="89" t="s">
        <v>670</v>
      </c>
      <c r="H527" s="292">
        <v>6.5785</v>
      </c>
      <c r="I527" s="293"/>
      <c r="J527" s="294">
        <v>18.14</v>
      </c>
      <c r="K527" s="293"/>
      <c r="L527" s="139">
        <f t="shared" si="14"/>
        <v>119.33</v>
      </c>
      <c r="M527" s="80"/>
      <c r="N527" s="80"/>
      <c r="O527" s="80"/>
      <c r="P527" s="80"/>
      <c r="Q527" s="80"/>
      <c r="R527" s="80"/>
    </row>
    <row r="528" spans="1:18" ht="19.5" customHeight="1">
      <c r="A528" s="86"/>
      <c r="B528" s="86"/>
      <c r="C528" s="86"/>
      <c r="D528" s="86"/>
      <c r="E528" s="86"/>
      <c r="F528" s="86"/>
      <c r="G528" s="86"/>
      <c r="H528" s="296" t="s">
        <v>609</v>
      </c>
      <c r="I528" s="297"/>
      <c r="J528" s="297"/>
      <c r="K528" s="297"/>
      <c r="L528" s="90">
        <f>SUM(L524:L527)</f>
        <v>209.88</v>
      </c>
      <c r="M528" s="80"/>
      <c r="N528" s="80"/>
      <c r="O528" s="80"/>
      <c r="P528" s="80"/>
      <c r="Q528" s="80"/>
      <c r="R528" s="80"/>
    </row>
    <row r="529" spans="1:18" ht="19.5" customHeight="1">
      <c r="A529" s="86"/>
      <c r="B529" s="86"/>
      <c r="C529" s="86"/>
      <c r="D529" s="86"/>
      <c r="E529" s="86"/>
      <c r="F529" s="86"/>
      <c r="G529" s="86"/>
      <c r="H529" s="252" t="s">
        <v>413</v>
      </c>
      <c r="I529" s="253"/>
      <c r="J529" s="253"/>
      <c r="K529" s="253"/>
      <c r="L529" s="82">
        <f>SUM(L522+L528)</f>
        <v>238.02</v>
      </c>
      <c r="M529" s="80"/>
      <c r="N529" s="80"/>
      <c r="O529" s="80"/>
      <c r="P529" s="80"/>
      <c r="Q529" s="80"/>
      <c r="R529" s="80"/>
    </row>
    <row r="530" spans="1:18" ht="15" customHeight="1">
      <c r="A530" s="86"/>
      <c r="B530" s="86"/>
      <c r="C530" s="86"/>
      <c r="D530" s="86"/>
      <c r="E530" s="86"/>
      <c r="F530" s="86"/>
      <c r="G530" s="86"/>
      <c r="H530" s="252" t="s">
        <v>414</v>
      </c>
      <c r="I530" s="253"/>
      <c r="J530" s="253"/>
      <c r="K530" s="253"/>
      <c r="L530" s="82">
        <f>L529*0.2168</f>
        <v>51.6</v>
      </c>
      <c r="M530" s="80"/>
      <c r="N530" s="80"/>
      <c r="O530" s="80"/>
      <c r="P530" s="80"/>
      <c r="Q530" s="80"/>
      <c r="R530" s="80"/>
    </row>
    <row r="531" spans="1:18" ht="15" customHeight="1">
      <c r="A531" s="86"/>
      <c r="B531" s="86"/>
      <c r="C531" s="86"/>
      <c r="D531" s="86"/>
      <c r="E531" s="86"/>
      <c r="F531" s="86"/>
      <c r="G531" s="86"/>
      <c r="H531" s="252" t="s">
        <v>415</v>
      </c>
      <c r="I531" s="253"/>
      <c r="J531" s="253"/>
      <c r="K531" s="253"/>
      <c r="L531" s="82">
        <f>SUM(L529:L530)</f>
        <v>289.62</v>
      </c>
      <c r="M531" s="80"/>
      <c r="N531" s="80"/>
      <c r="O531" s="80"/>
      <c r="P531" s="80"/>
      <c r="Q531" s="80"/>
      <c r="R531" s="80"/>
    </row>
    <row r="532" spans="1:18" ht="15" customHeight="1">
      <c r="A532" s="86"/>
      <c r="B532" s="86"/>
      <c r="C532" s="86"/>
      <c r="D532" s="86"/>
      <c r="E532" s="262" t="s">
        <v>27</v>
      </c>
      <c r="F532" s="263"/>
      <c r="G532" s="263"/>
      <c r="H532" s="86"/>
      <c r="I532" s="86"/>
      <c r="J532" s="86"/>
      <c r="K532" s="86"/>
      <c r="L532" s="135"/>
      <c r="M532" s="80"/>
      <c r="N532" s="80"/>
      <c r="O532" s="80"/>
      <c r="P532" s="80"/>
      <c r="Q532" s="80"/>
      <c r="R532" s="80"/>
    </row>
    <row r="533" spans="1:18" ht="15" customHeight="1">
      <c r="A533" s="264" t="s">
        <v>689</v>
      </c>
      <c r="B533" s="265"/>
      <c r="C533" s="265"/>
      <c r="D533" s="265"/>
      <c r="E533" s="265"/>
      <c r="F533" s="265"/>
      <c r="G533" s="265"/>
      <c r="H533" s="265"/>
      <c r="I533" s="265"/>
      <c r="J533" s="265"/>
      <c r="K533" s="265"/>
      <c r="L533" s="265"/>
      <c r="M533" s="80"/>
      <c r="N533" s="80"/>
      <c r="O533" s="80"/>
      <c r="P533" s="80"/>
      <c r="Q533" s="80"/>
      <c r="R533" s="80"/>
    </row>
    <row r="534" spans="1:18" ht="15" customHeight="1">
      <c r="A534" s="254" t="s">
        <v>921</v>
      </c>
      <c r="B534" s="255"/>
      <c r="C534" s="255"/>
      <c r="D534" s="255"/>
      <c r="E534" s="255"/>
      <c r="F534" s="255"/>
      <c r="G534" s="79" t="s">
        <v>922</v>
      </c>
      <c r="H534" s="266" t="s">
        <v>923</v>
      </c>
      <c r="I534" s="267"/>
      <c r="J534" s="266" t="s">
        <v>924</v>
      </c>
      <c r="K534" s="267"/>
      <c r="L534" s="146" t="s">
        <v>925</v>
      </c>
      <c r="M534" s="80"/>
      <c r="N534" s="80"/>
      <c r="O534" s="80"/>
      <c r="P534" s="80"/>
      <c r="Q534" s="80"/>
      <c r="R534" s="80"/>
    </row>
    <row r="535" spans="1:18" ht="15" customHeight="1">
      <c r="A535" s="84" t="s">
        <v>375</v>
      </c>
      <c r="B535" s="268" t="s">
        <v>927</v>
      </c>
      <c r="C535" s="269"/>
      <c r="D535" s="269"/>
      <c r="E535" s="269"/>
      <c r="F535" s="269"/>
      <c r="G535" s="84" t="s">
        <v>374</v>
      </c>
      <c r="H535" s="258">
        <v>0.63</v>
      </c>
      <c r="I535" s="259"/>
      <c r="J535" s="260">
        <v>10.57</v>
      </c>
      <c r="K535" s="261"/>
      <c r="L535" s="130">
        <f>(J535*H535)</f>
        <v>6.66</v>
      </c>
      <c r="M535" s="80"/>
      <c r="N535" s="80"/>
      <c r="O535" s="80"/>
      <c r="P535" s="80"/>
      <c r="Q535" s="80"/>
      <c r="R535" s="80"/>
    </row>
    <row r="536" spans="1:18" ht="9.75" customHeight="1">
      <c r="A536" s="86"/>
      <c r="B536" s="86"/>
      <c r="C536" s="86"/>
      <c r="D536" s="86"/>
      <c r="E536" s="86"/>
      <c r="F536" s="86"/>
      <c r="G536" s="86"/>
      <c r="H536" s="199" t="s">
        <v>928</v>
      </c>
      <c r="I536" s="200"/>
      <c r="J536" s="200"/>
      <c r="K536" s="200"/>
      <c r="L536" s="82">
        <f>L535</f>
        <v>6.66</v>
      </c>
      <c r="M536" s="80"/>
      <c r="N536" s="80"/>
      <c r="O536" s="80"/>
      <c r="P536" s="80"/>
      <c r="Q536" s="80"/>
      <c r="R536" s="80"/>
    </row>
    <row r="537" spans="1:18" ht="19.5" customHeight="1">
      <c r="A537" s="86"/>
      <c r="B537" s="86"/>
      <c r="C537" s="86"/>
      <c r="D537" s="86"/>
      <c r="E537" s="86"/>
      <c r="F537" s="86"/>
      <c r="G537" s="86"/>
      <c r="H537" s="252" t="s">
        <v>376</v>
      </c>
      <c r="I537" s="253"/>
      <c r="J537" s="253"/>
      <c r="K537" s="253"/>
      <c r="L537" s="130">
        <f>L536</f>
        <v>6.66</v>
      </c>
      <c r="M537" s="80"/>
      <c r="N537" s="80"/>
      <c r="O537" s="80"/>
      <c r="P537" s="80"/>
      <c r="Q537" s="80"/>
      <c r="R537" s="80"/>
    </row>
    <row r="538" spans="1:18" ht="15" customHeight="1">
      <c r="A538" s="86"/>
      <c r="B538" s="86"/>
      <c r="C538" s="86"/>
      <c r="D538" s="86"/>
      <c r="E538" s="86"/>
      <c r="F538" s="86"/>
      <c r="G538" s="86"/>
      <c r="H538" s="252" t="s">
        <v>377</v>
      </c>
      <c r="I538" s="253"/>
      <c r="J538" s="253"/>
      <c r="K538" s="253"/>
      <c r="L538" s="130">
        <v>1</v>
      </c>
      <c r="M538" s="80"/>
      <c r="N538" s="80"/>
      <c r="O538" s="80"/>
      <c r="P538" s="80"/>
      <c r="Q538" s="80"/>
      <c r="R538" s="80"/>
    </row>
    <row r="539" spans="1:18" ht="15" customHeight="1">
      <c r="A539" s="86"/>
      <c r="B539" s="86"/>
      <c r="C539" s="86"/>
      <c r="D539" s="86"/>
      <c r="E539" s="86"/>
      <c r="F539" s="86"/>
      <c r="G539" s="86"/>
      <c r="H539" s="252" t="s">
        <v>378</v>
      </c>
      <c r="I539" s="253"/>
      <c r="J539" s="253"/>
      <c r="K539" s="253"/>
      <c r="L539" s="130">
        <f>L537/L538</f>
        <v>6.66</v>
      </c>
      <c r="M539" s="80"/>
      <c r="N539" s="80"/>
      <c r="O539" s="80"/>
      <c r="P539" s="80"/>
      <c r="Q539" s="80"/>
      <c r="R539" s="80"/>
    </row>
    <row r="540" spans="1:18" ht="15" customHeight="1">
      <c r="A540" s="254" t="s">
        <v>929</v>
      </c>
      <c r="B540" s="255"/>
      <c r="C540" s="255"/>
      <c r="D540" s="255"/>
      <c r="E540" s="255"/>
      <c r="F540" s="255"/>
      <c r="G540" s="79" t="s">
        <v>922</v>
      </c>
      <c r="H540" s="266" t="s">
        <v>923</v>
      </c>
      <c r="I540" s="267"/>
      <c r="J540" s="266" t="s">
        <v>930</v>
      </c>
      <c r="K540" s="267"/>
      <c r="L540" s="146" t="s">
        <v>243</v>
      </c>
      <c r="M540" s="80"/>
      <c r="N540" s="80"/>
      <c r="O540" s="80"/>
      <c r="P540" s="80"/>
      <c r="Q540" s="80"/>
      <c r="R540" s="80"/>
    </row>
    <row r="541" spans="1:18" ht="15" customHeight="1">
      <c r="A541" s="84" t="s">
        <v>102</v>
      </c>
      <c r="B541" s="256" t="s">
        <v>103</v>
      </c>
      <c r="C541" s="257"/>
      <c r="D541" s="257"/>
      <c r="E541" s="257"/>
      <c r="F541" s="257"/>
      <c r="G541" s="84" t="s">
        <v>106</v>
      </c>
      <c r="H541" s="258">
        <v>1</v>
      </c>
      <c r="I541" s="259"/>
      <c r="J541" s="260">
        <v>54</v>
      </c>
      <c r="K541" s="261"/>
      <c r="L541" s="130">
        <f>(J541*H541)</f>
        <v>54</v>
      </c>
      <c r="M541" s="80"/>
      <c r="N541" s="80"/>
      <c r="O541" s="80"/>
      <c r="P541" s="80"/>
      <c r="Q541" s="80"/>
      <c r="R541" s="80"/>
    </row>
    <row r="542" spans="1:18" ht="15" customHeight="1">
      <c r="A542" s="86"/>
      <c r="B542" s="86"/>
      <c r="C542" s="86"/>
      <c r="D542" s="86"/>
      <c r="E542" s="86"/>
      <c r="F542" s="86"/>
      <c r="G542" s="86"/>
      <c r="H542" s="199" t="s">
        <v>933</v>
      </c>
      <c r="I542" s="200"/>
      <c r="J542" s="200"/>
      <c r="K542" s="200"/>
      <c r="L542" s="82">
        <f>L541</f>
        <v>54</v>
      </c>
      <c r="M542" s="80"/>
      <c r="N542" s="80"/>
      <c r="O542" s="80"/>
      <c r="P542" s="80"/>
      <c r="Q542" s="80"/>
      <c r="R542" s="80"/>
    </row>
    <row r="543" spans="1:18" ht="15" customHeight="1">
      <c r="A543" s="86"/>
      <c r="B543" s="86"/>
      <c r="C543" s="86"/>
      <c r="D543" s="86"/>
      <c r="E543" s="86"/>
      <c r="F543" s="86"/>
      <c r="G543" s="86"/>
      <c r="H543" s="252" t="s">
        <v>412</v>
      </c>
      <c r="I543" s="253"/>
      <c r="J543" s="253"/>
      <c r="K543" s="253"/>
      <c r="L543" s="130">
        <f>(L542+L536)</f>
        <v>60.66</v>
      </c>
      <c r="M543" s="80"/>
      <c r="N543" s="80"/>
      <c r="O543" s="80"/>
      <c r="P543" s="80"/>
      <c r="Q543" s="80"/>
      <c r="R543" s="80"/>
    </row>
    <row r="544" spans="1:18" ht="15" customHeight="1">
      <c r="A544" s="86"/>
      <c r="B544" s="86"/>
      <c r="C544" s="86"/>
      <c r="D544" s="86"/>
      <c r="E544" s="86"/>
      <c r="F544" s="86"/>
      <c r="G544" s="86"/>
      <c r="H544" s="252" t="s">
        <v>413</v>
      </c>
      <c r="I544" s="253"/>
      <c r="J544" s="253"/>
      <c r="K544" s="253"/>
      <c r="L544" s="82">
        <f>L543</f>
        <v>60.66</v>
      </c>
      <c r="M544" s="80"/>
      <c r="N544" s="80"/>
      <c r="O544" s="80"/>
      <c r="P544" s="80"/>
      <c r="Q544" s="80"/>
      <c r="R544" s="80"/>
    </row>
    <row r="545" spans="1:18" ht="15.75" customHeight="1">
      <c r="A545" s="86"/>
      <c r="B545" s="86"/>
      <c r="C545" s="86"/>
      <c r="D545" s="86"/>
      <c r="E545" s="86"/>
      <c r="F545" s="86"/>
      <c r="G545" s="86"/>
      <c r="H545" s="252" t="s">
        <v>610</v>
      </c>
      <c r="I545" s="253"/>
      <c r="J545" s="253"/>
      <c r="K545" s="253"/>
      <c r="L545" s="82">
        <f>L544*0.1401</f>
        <v>8.5</v>
      </c>
      <c r="M545" s="80"/>
      <c r="N545" s="80"/>
      <c r="O545" s="80"/>
      <c r="P545" s="80"/>
      <c r="Q545" s="80"/>
      <c r="R545" s="80"/>
    </row>
    <row r="546" spans="1:18" ht="15" customHeight="1">
      <c r="A546" s="86"/>
      <c r="B546" s="86"/>
      <c r="C546" s="86"/>
      <c r="D546" s="86"/>
      <c r="E546" s="86"/>
      <c r="F546" s="86"/>
      <c r="G546" s="86"/>
      <c r="H546" s="252" t="s">
        <v>415</v>
      </c>
      <c r="I546" s="253"/>
      <c r="J546" s="253"/>
      <c r="K546" s="253"/>
      <c r="L546" s="82">
        <f>SUM(L544+L545)</f>
        <v>69.16</v>
      </c>
      <c r="M546" s="80"/>
      <c r="N546" s="80"/>
      <c r="O546" s="80"/>
      <c r="P546" s="80"/>
      <c r="Q546" s="80"/>
      <c r="R546" s="80"/>
    </row>
    <row r="547" spans="1:18" ht="15" customHeight="1">
      <c r="A547" s="86"/>
      <c r="B547" s="86"/>
      <c r="C547" s="86"/>
      <c r="D547" s="86"/>
      <c r="E547" s="262" t="s">
        <v>27</v>
      </c>
      <c r="F547" s="263"/>
      <c r="G547" s="263"/>
      <c r="H547" s="86"/>
      <c r="I547" s="86"/>
      <c r="J547" s="86"/>
      <c r="K547" s="86"/>
      <c r="L547" s="135"/>
      <c r="M547" s="80"/>
      <c r="N547" s="80"/>
      <c r="O547" s="80"/>
      <c r="P547" s="80"/>
      <c r="Q547" s="80"/>
      <c r="R547" s="80"/>
    </row>
    <row r="548" spans="1:18" ht="15" customHeight="1">
      <c r="A548" s="264" t="s">
        <v>690</v>
      </c>
      <c r="B548" s="265"/>
      <c r="C548" s="265"/>
      <c r="D548" s="265"/>
      <c r="E548" s="265"/>
      <c r="F548" s="265"/>
      <c r="G548" s="265"/>
      <c r="H548" s="265"/>
      <c r="I548" s="265"/>
      <c r="J548" s="265"/>
      <c r="K548" s="265"/>
      <c r="L548" s="265"/>
      <c r="M548" s="80"/>
      <c r="N548" s="80"/>
      <c r="O548" s="80"/>
      <c r="P548" s="80"/>
      <c r="Q548" s="80"/>
      <c r="R548" s="80"/>
    </row>
    <row r="549" spans="1:18" ht="15" customHeight="1">
      <c r="A549" s="254" t="s">
        <v>921</v>
      </c>
      <c r="B549" s="255"/>
      <c r="C549" s="255"/>
      <c r="D549" s="255"/>
      <c r="E549" s="255"/>
      <c r="F549" s="255"/>
      <c r="G549" s="79" t="s">
        <v>922</v>
      </c>
      <c r="H549" s="266" t="s">
        <v>923</v>
      </c>
      <c r="I549" s="267"/>
      <c r="J549" s="266" t="s">
        <v>924</v>
      </c>
      <c r="K549" s="267"/>
      <c r="L549" s="146" t="s">
        <v>925</v>
      </c>
      <c r="M549" s="80"/>
      <c r="N549" s="80"/>
      <c r="O549" s="80"/>
      <c r="P549" s="80"/>
      <c r="Q549" s="80"/>
      <c r="R549" s="80"/>
    </row>
    <row r="550" spans="1:18" ht="15" customHeight="1">
      <c r="A550" s="84" t="s">
        <v>678</v>
      </c>
      <c r="B550" s="268" t="s">
        <v>679</v>
      </c>
      <c r="C550" s="269"/>
      <c r="D550" s="269"/>
      <c r="E550" s="269"/>
      <c r="F550" s="269"/>
      <c r="G550" s="84" t="s">
        <v>161</v>
      </c>
      <c r="H550" s="258">
        <v>1</v>
      </c>
      <c r="I550" s="259"/>
      <c r="J550" s="260">
        <v>13.28</v>
      </c>
      <c r="K550" s="261"/>
      <c r="L550" s="130">
        <f>H550*J550</f>
        <v>13.28</v>
      </c>
      <c r="M550" s="80"/>
      <c r="N550" s="80"/>
      <c r="O550" s="80"/>
      <c r="P550" s="80"/>
      <c r="Q550" s="80"/>
      <c r="R550" s="80"/>
    </row>
    <row r="551" spans="1:18" ht="9.75" customHeight="1">
      <c r="A551" s="84" t="s">
        <v>680</v>
      </c>
      <c r="B551" s="268" t="s">
        <v>591</v>
      </c>
      <c r="C551" s="269"/>
      <c r="D551" s="269"/>
      <c r="E551" s="269"/>
      <c r="F551" s="269"/>
      <c r="G551" s="84" t="s">
        <v>161</v>
      </c>
      <c r="H551" s="258">
        <v>1</v>
      </c>
      <c r="I551" s="259"/>
      <c r="J551" s="260">
        <v>10.57</v>
      </c>
      <c r="K551" s="261"/>
      <c r="L551" s="138">
        <f>H551*J551</f>
        <v>10.57</v>
      </c>
      <c r="M551" s="80"/>
      <c r="N551" s="80"/>
      <c r="O551" s="80"/>
      <c r="P551" s="80"/>
      <c r="Q551" s="80"/>
      <c r="R551" s="80"/>
    </row>
    <row r="552" spans="1:18" ht="19.5" customHeight="1">
      <c r="A552" s="86"/>
      <c r="B552" s="86"/>
      <c r="C552" s="86"/>
      <c r="D552" s="86"/>
      <c r="E552" s="86"/>
      <c r="F552" s="86"/>
      <c r="G552" s="86"/>
      <c r="H552" s="199" t="s">
        <v>928</v>
      </c>
      <c r="I552" s="200"/>
      <c r="J552" s="200"/>
      <c r="K552" s="200"/>
      <c r="L552" s="82">
        <f>SUM(L550:L551)</f>
        <v>23.85</v>
      </c>
      <c r="M552" s="80"/>
      <c r="N552" s="80"/>
      <c r="O552" s="80"/>
      <c r="P552" s="80"/>
      <c r="Q552" s="80"/>
      <c r="R552" s="80"/>
    </row>
    <row r="553" spans="1:18" ht="15" customHeight="1">
      <c r="A553" s="254" t="s">
        <v>969</v>
      </c>
      <c r="B553" s="255"/>
      <c r="C553" s="255"/>
      <c r="D553" s="255"/>
      <c r="E553" s="79" t="s">
        <v>88</v>
      </c>
      <c r="F553" s="266" t="s">
        <v>970</v>
      </c>
      <c r="G553" s="267"/>
      <c r="H553" s="266" t="s">
        <v>921</v>
      </c>
      <c r="I553" s="267"/>
      <c r="J553" s="266" t="s">
        <v>971</v>
      </c>
      <c r="K553" s="267"/>
      <c r="L553" s="146" t="s">
        <v>972</v>
      </c>
      <c r="M553" s="80"/>
      <c r="N553" s="80"/>
      <c r="O553" s="80"/>
      <c r="P553" s="80"/>
      <c r="Q553" s="80"/>
      <c r="R553" s="80"/>
    </row>
    <row r="554" spans="1:18" ht="15" customHeight="1">
      <c r="A554" s="84" t="s">
        <v>691</v>
      </c>
      <c r="B554" s="256" t="s">
        <v>692</v>
      </c>
      <c r="C554" s="257"/>
      <c r="D554" s="257"/>
      <c r="E554" s="94">
        <v>5</v>
      </c>
      <c r="F554" s="86"/>
      <c r="G554" s="86"/>
      <c r="H554" s="270" t="s">
        <v>693</v>
      </c>
      <c r="I554" s="271"/>
      <c r="J554" s="86"/>
      <c r="K554" s="86"/>
      <c r="L554" s="130">
        <v>1.19</v>
      </c>
      <c r="M554" s="80"/>
      <c r="N554" s="80"/>
      <c r="O554" s="80"/>
      <c r="P554" s="80"/>
      <c r="Q554" s="80"/>
      <c r="R554" s="80"/>
    </row>
    <row r="555" spans="1:18" ht="15" customHeight="1">
      <c r="A555" s="86"/>
      <c r="B555" s="86"/>
      <c r="C555" s="86"/>
      <c r="D555" s="86"/>
      <c r="E555" s="86"/>
      <c r="F555" s="86"/>
      <c r="G555" s="86"/>
      <c r="H555" s="199" t="s">
        <v>973</v>
      </c>
      <c r="I555" s="200"/>
      <c r="J555" s="200"/>
      <c r="K555" s="200"/>
      <c r="L555" s="82">
        <v>1.19</v>
      </c>
      <c r="M555" s="80"/>
      <c r="N555" s="80"/>
      <c r="O555" s="80"/>
      <c r="P555" s="80"/>
      <c r="Q555" s="80"/>
      <c r="R555" s="80"/>
    </row>
    <row r="556" spans="1:18" ht="15" customHeight="1" thickBot="1">
      <c r="A556" s="86"/>
      <c r="B556" s="86"/>
      <c r="C556" s="86"/>
      <c r="D556" s="86"/>
      <c r="E556" s="86"/>
      <c r="F556" s="86"/>
      <c r="G556" s="86"/>
      <c r="H556" s="250" t="s">
        <v>570</v>
      </c>
      <c r="I556" s="251"/>
      <c r="J556" s="251"/>
      <c r="K556" s="251"/>
      <c r="L556" s="147">
        <v>0</v>
      </c>
      <c r="M556" s="80"/>
      <c r="N556" s="80"/>
      <c r="O556" s="80"/>
      <c r="P556" s="80"/>
      <c r="Q556" s="80"/>
      <c r="R556" s="80"/>
    </row>
    <row r="557" spans="1:18" ht="15" customHeight="1">
      <c r="A557" s="86"/>
      <c r="B557" s="86"/>
      <c r="C557" s="86"/>
      <c r="D557" s="86"/>
      <c r="E557" s="86"/>
      <c r="F557" s="86"/>
      <c r="G557" s="86"/>
      <c r="H557" s="252" t="s">
        <v>376</v>
      </c>
      <c r="I557" s="253"/>
      <c r="J557" s="253"/>
      <c r="K557" s="253"/>
      <c r="L557" s="130">
        <v>25.04</v>
      </c>
      <c r="M557" s="80"/>
      <c r="N557" s="80"/>
      <c r="O557" s="80"/>
      <c r="P557" s="80"/>
      <c r="Q557" s="80"/>
      <c r="R557" s="80"/>
    </row>
    <row r="558" spans="1:18" ht="15" customHeight="1">
      <c r="A558" s="86"/>
      <c r="B558" s="86"/>
      <c r="C558" s="86"/>
      <c r="D558" s="86"/>
      <c r="E558" s="86"/>
      <c r="F558" s="86"/>
      <c r="G558" s="86"/>
      <c r="H558" s="252" t="s">
        <v>377</v>
      </c>
      <c r="I558" s="253"/>
      <c r="J558" s="253"/>
      <c r="K558" s="253"/>
      <c r="L558" s="130">
        <v>4</v>
      </c>
      <c r="M558" s="80"/>
      <c r="N558" s="80"/>
      <c r="O558" s="80"/>
      <c r="P558" s="80"/>
      <c r="Q558" s="80"/>
      <c r="R558" s="80"/>
    </row>
    <row r="559" spans="1:18" ht="15" customHeight="1">
      <c r="A559" s="86"/>
      <c r="B559" s="86"/>
      <c r="C559" s="86"/>
      <c r="D559" s="86"/>
      <c r="E559" s="86"/>
      <c r="F559" s="86"/>
      <c r="G559" s="86"/>
      <c r="H559" s="252" t="s">
        <v>378</v>
      </c>
      <c r="I559" s="253"/>
      <c r="J559" s="253"/>
      <c r="K559" s="253"/>
      <c r="L559" s="130">
        <f>L557/L558</f>
        <v>6.26</v>
      </c>
      <c r="M559" s="80"/>
      <c r="N559" s="80"/>
      <c r="O559" s="80"/>
      <c r="P559" s="80"/>
      <c r="Q559" s="80"/>
      <c r="R559" s="80"/>
    </row>
    <row r="560" spans="1:18" ht="15" customHeight="1">
      <c r="A560" s="254" t="s">
        <v>929</v>
      </c>
      <c r="B560" s="255"/>
      <c r="C560" s="255"/>
      <c r="D560" s="255"/>
      <c r="E560" s="255"/>
      <c r="F560" s="255"/>
      <c r="G560" s="79" t="s">
        <v>922</v>
      </c>
      <c r="H560" s="266" t="s">
        <v>923</v>
      </c>
      <c r="I560" s="267"/>
      <c r="J560" s="266" t="s">
        <v>930</v>
      </c>
      <c r="K560" s="267"/>
      <c r="L560" s="146" t="s">
        <v>243</v>
      </c>
      <c r="M560" s="80"/>
      <c r="N560" s="80"/>
      <c r="O560" s="80"/>
      <c r="P560" s="80"/>
      <c r="Q560" s="80"/>
      <c r="R560" s="80"/>
    </row>
    <row r="561" spans="1:18" ht="15" customHeight="1">
      <c r="A561" s="84" t="s">
        <v>694</v>
      </c>
      <c r="B561" s="256" t="s">
        <v>695</v>
      </c>
      <c r="C561" s="257"/>
      <c r="D561" s="257"/>
      <c r="E561" s="257"/>
      <c r="F561" s="257"/>
      <c r="G561" s="84" t="s">
        <v>95</v>
      </c>
      <c r="H561" s="258">
        <v>2</v>
      </c>
      <c r="I561" s="259"/>
      <c r="J561" s="260">
        <v>9.02</v>
      </c>
      <c r="K561" s="261"/>
      <c r="L561" s="130">
        <f>H561*J561</f>
        <v>18.04</v>
      </c>
      <c r="M561" s="80"/>
      <c r="N561" s="80"/>
      <c r="O561" s="80"/>
      <c r="P561" s="80"/>
      <c r="Q561" s="80"/>
      <c r="R561" s="80"/>
    </row>
    <row r="562" spans="1:18" ht="15" customHeight="1">
      <c r="A562" s="84" t="s">
        <v>696</v>
      </c>
      <c r="B562" s="256" t="s">
        <v>697</v>
      </c>
      <c r="C562" s="257"/>
      <c r="D562" s="257"/>
      <c r="E562" s="257"/>
      <c r="F562" s="257"/>
      <c r="G562" s="84" t="s">
        <v>106</v>
      </c>
      <c r="H562" s="258">
        <v>8.9999999999999993E-3</v>
      </c>
      <c r="I562" s="259"/>
      <c r="J562" s="260">
        <v>1361.57</v>
      </c>
      <c r="K562" s="261"/>
      <c r="L562" s="138">
        <f>H562*J562</f>
        <v>12.25</v>
      </c>
      <c r="M562" s="80"/>
      <c r="N562" s="80"/>
      <c r="O562" s="80"/>
      <c r="P562" s="80"/>
      <c r="Q562" s="80"/>
      <c r="R562" s="80"/>
    </row>
    <row r="563" spans="1:18" ht="15" customHeight="1">
      <c r="A563" s="86"/>
      <c r="B563" s="86"/>
      <c r="C563" s="86"/>
      <c r="D563" s="86"/>
      <c r="E563" s="86"/>
      <c r="F563" s="86"/>
      <c r="G563" s="86"/>
      <c r="H563" s="199" t="s">
        <v>933</v>
      </c>
      <c r="I563" s="200"/>
      <c r="J563" s="200"/>
      <c r="K563" s="200"/>
      <c r="L563" s="82">
        <f>SUM(L561:L562)</f>
        <v>30.29</v>
      </c>
      <c r="M563" s="80"/>
      <c r="N563" s="80"/>
      <c r="O563" s="80"/>
      <c r="P563" s="80"/>
      <c r="Q563" s="80"/>
      <c r="R563" s="80"/>
    </row>
    <row r="564" spans="1:18" ht="15" customHeight="1">
      <c r="A564" s="86"/>
      <c r="B564" s="86"/>
      <c r="C564" s="86"/>
      <c r="D564" s="86"/>
      <c r="E564" s="86"/>
      <c r="F564" s="86"/>
      <c r="G564" s="86"/>
      <c r="H564" s="252" t="s">
        <v>412</v>
      </c>
      <c r="I564" s="253"/>
      <c r="J564" s="253"/>
      <c r="K564" s="253"/>
      <c r="L564" s="130">
        <f>L565</f>
        <v>36.549999999999997</v>
      </c>
      <c r="M564" s="80"/>
      <c r="N564" s="80"/>
      <c r="O564" s="80"/>
      <c r="P564" s="80"/>
      <c r="Q564" s="80"/>
      <c r="R564" s="80"/>
    </row>
    <row r="565" spans="1:18" ht="15" customHeight="1">
      <c r="A565" s="86"/>
      <c r="B565" s="86"/>
      <c r="C565" s="86"/>
      <c r="D565" s="86"/>
      <c r="E565" s="86"/>
      <c r="F565" s="86"/>
      <c r="G565" s="86"/>
      <c r="H565" s="252" t="s">
        <v>413</v>
      </c>
      <c r="I565" s="253"/>
      <c r="J565" s="253"/>
      <c r="K565" s="253"/>
      <c r="L565" s="82">
        <v>36.549999999999997</v>
      </c>
      <c r="M565" s="80"/>
      <c r="N565" s="80"/>
      <c r="O565" s="80"/>
      <c r="P565" s="80"/>
      <c r="Q565" s="80"/>
      <c r="R565" s="80"/>
    </row>
    <row r="566" spans="1:18" ht="15" customHeight="1">
      <c r="A566" s="86"/>
      <c r="B566" s="86"/>
      <c r="C566" s="86"/>
      <c r="D566" s="86"/>
      <c r="E566" s="86"/>
      <c r="F566" s="86"/>
      <c r="G566" s="86"/>
      <c r="H566" s="252" t="s">
        <v>414</v>
      </c>
      <c r="I566" s="253"/>
      <c r="J566" s="253"/>
      <c r="K566" s="253"/>
      <c r="L566" s="82">
        <f>L565*0.2168</f>
        <v>7.92</v>
      </c>
      <c r="M566" s="80"/>
      <c r="N566" s="80"/>
      <c r="O566" s="80"/>
      <c r="P566" s="80"/>
      <c r="Q566" s="80"/>
      <c r="R566" s="80"/>
    </row>
    <row r="567" spans="1:18" ht="15" customHeight="1">
      <c r="A567" s="86"/>
      <c r="B567" s="86"/>
      <c r="C567" s="86"/>
      <c r="D567" s="86"/>
      <c r="E567" s="86"/>
      <c r="F567" s="86"/>
      <c r="G567" s="86"/>
      <c r="H567" s="252" t="s">
        <v>415</v>
      </c>
      <c r="I567" s="253"/>
      <c r="J567" s="253"/>
      <c r="K567" s="253"/>
      <c r="L567" s="82">
        <f>SUM(L565:L566)</f>
        <v>44.47</v>
      </c>
      <c r="M567" s="80"/>
      <c r="N567" s="80"/>
      <c r="O567" s="80"/>
      <c r="P567" s="80"/>
      <c r="Q567" s="80"/>
      <c r="R567" s="80"/>
    </row>
    <row r="568" spans="1:18" ht="15" customHeight="1">
      <c r="A568" s="86"/>
      <c r="B568" s="86"/>
      <c r="C568" s="86"/>
      <c r="D568" s="86"/>
      <c r="E568" s="262" t="s">
        <v>27</v>
      </c>
      <c r="F568" s="263"/>
      <c r="G568" s="263"/>
      <c r="H568" s="86"/>
      <c r="I568" s="86"/>
      <c r="J568" s="86"/>
      <c r="K568" s="86"/>
      <c r="L568" s="135"/>
      <c r="M568" s="80"/>
      <c r="N568" s="80"/>
      <c r="O568" s="80"/>
      <c r="P568" s="80"/>
      <c r="Q568" s="80"/>
      <c r="R568" s="80"/>
    </row>
    <row r="569" spans="1:18" ht="15" customHeight="1">
      <c r="A569" s="264" t="s">
        <v>698</v>
      </c>
      <c r="B569" s="265"/>
      <c r="C569" s="265"/>
      <c r="D569" s="265"/>
      <c r="E569" s="265"/>
      <c r="F569" s="265"/>
      <c r="G569" s="265"/>
      <c r="H569" s="265"/>
      <c r="I569" s="265"/>
      <c r="J569" s="265"/>
      <c r="K569" s="265"/>
      <c r="L569" s="265"/>
      <c r="M569" s="80"/>
      <c r="N569" s="80"/>
      <c r="O569" s="80"/>
      <c r="P569" s="80"/>
      <c r="Q569" s="80"/>
      <c r="R569" s="80"/>
    </row>
    <row r="570" spans="1:18" ht="15" customHeight="1">
      <c r="A570" s="279" t="s">
        <v>934</v>
      </c>
      <c r="B570" s="280"/>
      <c r="C570" s="280"/>
      <c r="D570" s="281" t="s">
        <v>417</v>
      </c>
      <c r="E570" s="282"/>
      <c r="F570" s="266" t="s">
        <v>935</v>
      </c>
      <c r="G570" s="267"/>
      <c r="H570" s="266" t="s">
        <v>936</v>
      </c>
      <c r="I570" s="267"/>
      <c r="J570" s="267"/>
      <c r="K570" s="267"/>
      <c r="L570" s="283" t="s">
        <v>925</v>
      </c>
      <c r="M570" s="80"/>
      <c r="N570" s="80"/>
      <c r="O570" s="80"/>
      <c r="P570" s="80"/>
      <c r="Q570" s="80"/>
      <c r="R570" s="80"/>
    </row>
    <row r="571" spans="1:18" ht="15" customHeight="1">
      <c r="A571" s="280"/>
      <c r="B571" s="280"/>
      <c r="C571" s="280"/>
      <c r="D571" s="282"/>
      <c r="E571" s="282"/>
      <c r="F571" s="87" t="s">
        <v>418</v>
      </c>
      <c r="G571" s="87" t="s">
        <v>419</v>
      </c>
      <c r="H571" s="273" t="s">
        <v>418</v>
      </c>
      <c r="I571" s="274"/>
      <c r="J571" s="273" t="s">
        <v>419</v>
      </c>
      <c r="K571" s="274"/>
      <c r="L571" s="284"/>
      <c r="M571" s="80"/>
      <c r="N571" s="80"/>
      <c r="O571" s="80"/>
      <c r="P571" s="80"/>
      <c r="Q571" s="80"/>
      <c r="R571" s="80"/>
    </row>
    <row r="572" spans="1:18" ht="9.75" customHeight="1">
      <c r="A572" s="84" t="s">
        <v>699</v>
      </c>
      <c r="B572" s="256" t="s">
        <v>700</v>
      </c>
      <c r="C572" s="257"/>
      <c r="D572" s="258">
        <v>1</v>
      </c>
      <c r="E572" s="259"/>
      <c r="F572" s="88">
        <v>0.15</v>
      </c>
      <c r="G572" s="88">
        <v>0.85</v>
      </c>
      <c r="H572" s="272">
        <v>179.43</v>
      </c>
      <c r="I572" s="261"/>
      <c r="J572" s="272">
        <v>49.37</v>
      </c>
      <c r="K572" s="261"/>
      <c r="L572" s="130">
        <f>((F572*H572)+(G572*J572))*D572</f>
        <v>68.88</v>
      </c>
      <c r="M572" s="80"/>
      <c r="N572" s="80"/>
      <c r="O572" s="80"/>
      <c r="P572" s="80"/>
      <c r="Q572" s="80"/>
      <c r="R572" s="80"/>
    </row>
    <row r="573" spans="1:18" ht="19.5" customHeight="1">
      <c r="A573" s="84" t="s">
        <v>701</v>
      </c>
      <c r="B573" s="256" t="s">
        <v>702</v>
      </c>
      <c r="C573" s="257"/>
      <c r="D573" s="258">
        <v>1</v>
      </c>
      <c r="E573" s="259"/>
      <c r="F573" s="88">
        <v>0.01</v>
      </c>
      <c r="G573" s="88">
        <v>0.99</v>
      </c>
      <c r="H573" s="272">
        <v>0.75</v>
      </c>
      <c r="I573" s="261"/>
      <c r="J573" s="272">
        <v>7.0000000000000007E-2</v>
      </c>
      <c r="K573" s="261"/>
      <c r="L573" s="138">
        <f t="shared" ref="L573:L575" si="15">((F573*H573)+(G573*J573))*D573</f>
        <v>0.08</v>
      </c>
      <c r="M573" s="80"/>
      <c r="N573" s="80"/>
      <c r="O573" s="80"/>
      <c r="P573" s="80"/>
      <c r="Q573" s="80"/>
      <c r="R573" s="80"/>
    </row>
    <row r="574" spans="1:18" ht="9.75" customHeight="1">
      <c r="A574" s="84" t="s">
        <v>703</v>
      </c>
      <c r="B574" s="256" t="s">
        <v>704</v>
      </c>
      <c r="C574" s="257"/>
      <c r="D574" s="258">
        <v>1</v>
      </c>
      <c r="E574" s="259"/>
      <c r="F574" s="88">
        <v>0.01</v>
      </c>
      <c r="G574" s="88">
        <v>0.99</v>
      </c>
      <c r="H574" s="272">
        <v>42.33</v>
      </c>
      <c r="I574" s="261"/>
      <c r="J574" s="272">
        <v>34.61</v>
      </c>
      <c r="K574" s="261"/>
      <c r="L574" s="138">
        <f t="shared" si="15"/>
        <v>34.69</v>
      </c>
      <c r="M574" s="80"/>
      <c r="N574" s="80"/>
      <c r="O574" s="80"/>
      <c r="P574" s="80"/>
      <c r="Q574" s="80"/>
      <c r="R574" s="80"/>
    </row>
    <row r="575" spans="1:18" ht="9.75" customHeight="1">
      <c r="A575" s="84" t="s">
        <v>705</v>
      </c>
      <c r="B575" s="256" t="s">
        <v>706</v>
      </c>
      <c r="C575" s="257"/>
      <c r="D575" s="258">
        <v>1</v>
      </c>
      <c r="E575" s="259"/>
      <c r="F575" s="88">
        <v>0.01</v>
      </c>
      <c r="G575" s="88">
        <v>0.99</v>
      </c>
      <c r="H575" s="272">
        <v>2.74</v>
      </c>
      <c r="I575" s="261"/>
      <c r="J575" s="272">
        <v>0.1</v>
      </c>
      <c r="K575" s="261"/>
      <c r="L575" s="138">
        <f t="shared" si="15"/>
        <v>0.13</v>
      </c>
      <c r="M575" s="80"/>
      <c r="N575" s="80"/>
      <c r="O575" s="80"/>
      <c r="P575" s="80"/>
      <c r="Q575" s="80"/>
      <c r="R575" s="80"/>
    </row>
    <row r="576" spans="1:18" ht="15" customHeight="1">
      <c r="A576" s="86"/>
      <c r="B576" s="86"/>
      <c r="C576" s="86"/>
      <c r="D576" s="86"/>
      <c r="E576" s="86"/>
      <c r="F576" s="86"/>
      <c r="G576" s="86"/>
      <c r="H576" s="199" t="s">
        <v>424</v>
      </c>
      <c r="I576" s="200"/>
      <c r="J576" s="200"/>
      <c r="K576" s="200"/>
      <c r="L576" s="82">
        <f>SUM(L572:L575)</f>
        <v>103.78</v>
      </c>
      <c r="M576" s="80"/>
      <c r="N576" s="80"/>
      <c r="O576" s="80"/>
      <c r="P576" s="80"/>
      <c r="Q576" s="80"/>
      <c r="R576" s="80"/>
    </row>
    <row r="577" spans="1:18" ht="15" customHeight="1">
      <c r="A577" s="254" t="s">
        <v>921</v>
      </c>
      <c r="B577" s="255"/>
      <c r="C577" s="255"/>
      <c r="D577" s="255"/>
      <c r="E577" s="255"/>
      <c r="F577" s="255"/>
      <c r="G577" s="79" t="s">
        <v>922</v>
      </c>
      <c r="H577" s="266" t="s">
        <v>923</v>
      </c>
      <c r="I577" s="267"/>
      <c r="J577" s="266" t="s">
        <v>924</v>
      </c>
      <c r="K577" s="267"/>
      <c r="L577" s="146" t="s">
        <v>925</v>
      </c>
      <c r="M577" s="80"/>
      <c r="N577" s="80"/>
      <c r="O577" s="80"/>
      <c r="P577" s="80"/>
      <c r="Q577" s="80"/>
      <c r="R577" s="80"/>
    </row>
    <row r="578" spans="1:18" ht="15" customHeight="1">
      <c r="A578" s="84" t="s">
        <v>707</v>
      </c>
      <c r="B578" s="268" t="s">
        <v>708</v>
      </c>
      <c r="C578" s="269"/>
      <c r="D578" s="269"/>
      <c r="E578" s="269"/>
      <c r="F578" s="269"/>
      <c r="G578" s="84" t="s">
        <v>161</v>
      </c>
      <c r="H578" s="258">
        <v>2</v>
      </c>
      <c r="I578" s="259"/>
      <c r="J578" s="260">
        <v>10.81</v>
      </c>
      <c r="K578" s="261"/>
      <c r="L578" s="130">
        <f>J578*H578</f>
        <v>21.62</v>
      </c>
      <c r="M578" s="80"/>
      <c r="N578" s="80"/>
      <c r="O578" s="80"/>
      <c r="P578" s="80"/>
      <c r="Q578" s="80"/>
      <c r="R578" s="80"/>
    </row>
    <row r="579" spans="1:18" ht="15" customHeight="1">
      <c r="A579" s="84" t="s">
        <v>709</v>
      </c>
      <c r="B579" s="268" t="s">
        <v>710</v>
      </c>
      <c r="C579" s="269"/>
      <c r="D579" s="269"/>
      <c r="E579" s="269"/>
      <c r="F579" s="269"/>
      <c r="G579" s="84" t="s">
        <v>571</v>
      </c>
      <c r="H579" s="258">
        <v>4.4999999999999997E-3</v>
      </c>
      <c r="I579" s="259"/>
      <c r="J579" s="260">
        <v>5276.89</v>
      </c>
      <c r="K579" s="261"/>
      <c r="L579" s="138">
        <f t="shared" ref="L579:L581" si="16">J579*H579</f>
        <v>23.75</v>
      </c>
      <c r="M579" s="80"/>
      <c r="N579" s="80"/>
      <c r="O579" s="80"/>
      <c r="P579" s="80"/>
      <c r="Q579" s="80"/>
      <c r="R579" s="80"/>
    </row>
    <row r="580" spans="1:18" ht="15" customHeight="1">
      <c r="A580" s="84" t="s">
        <v>711</v>
      </c>
      <c r="B580" s="268" t="s">
        <v>712</v>
      </c>
      <c r="C580" s="269"/>
      <c r="D580" s="269"/>
      <c r="E580" s="269"/>
      <c r="F580" s="269"/>
      <c r="G580" s="84" t="s">
        <v>161</v>
      </c>
      <c r="H580" s="258">
        <v>1</v>
      </c>
      <c r="I580" s="259"/>
      <c r="J580" s="260">
        <v>14.39</v>
      </c>
      <c r="K580" s="261"/>
      <c r="L580" s="138">
        <f t="shared" si="16"/>
        <v>14.39</v>
      </c>
      <c r="M580" s="80"/>
      <c r="N580" s="80"/>
      <c r="O580" s="80"/>
      <c r="P580" s="80"/>
      <c r="Q580" s="80"/>
      <c r="R580" s="80"/>
    </row>
    <row r="581" spans="1:18" ht="15" customHeight="1">
      <c r="A581" s="84" t="s">
        <v>680</v>
      </c>
      <c r="B581" s="268" t="s">
        <v>591</v>
      </c>
      <c r="C581" s="269"/>
      <c r="D581" s="269"/>
      <c r="E581" s="269"/>
      <c r="F581" s="269"/>
      <c r="G581" s="84" t="s">
        <v>161</v>
      </c>
      <c r="H581" s="258">
        <v>2</v>
      </c>
      <c r="I581" s="259"/>
      <c r="J581" s="260">
        <v>10.57</v>
      </c>
      <c r="K581" s="261"/>
      <c r="L581" s="138">
        <f t="shared" si="16"/>
        <v>21.14</v>
      </c>
      <c r="M581" s="80"/>
      <c r="N581" s="80"/>
      <c r="O581" s="80"/>
      <c r="P581" s="80"/>
      <c r="Q581" s="80"/>
      <c r="R581" s="80"/>
    </row>
    <row r="582" spans="1:18" ht="15" customHeight="1">
      <c r="A582" s="86"/>
      <c r="B582" s="86"/>
      <c r="C582" s="86"/>
      <c r="D582" s="86"/>
      <c r="E582" s="86"/>
      <c r="F582" s="86"/>
      <c r="G582" s="86"/>
      <c r="H582" s="199" t="s">
        <v>928</v>
      </c>
      <c r="I582" s="200"/>
      <c r="J582" s="200"/>
      <c r="K582" s="200"/>
      <c r="L582" s="82">
        <f>SUM(L578:L581)</f>
        <v>80.900000000000006</v>
      </c>
      <c r="M582" s="80"/>
      <c r="N582" s="80"/>
      <c r="O582" s="80"/>
      <c r="P582" s="80"/>
      <c r="Q582" s="80"/>
      <c r="R582" s="80"/>
    </row>
    <row r="583" spans="1:18" ht="15" customHeight="1">
      <c r="A583" s="254" t="s">
        <v>969</v>
      </c>
      <c r="B583" s="255"/>
      <c r="C583" s="255"/>
      <c r="D583" s="255"/>
      <c r="E583" s="79" t="s">
        <v>88</v>
      </c>
      <c r="F583" s="266" t="s">
        <v>970</v>
      </c>
      <c r="G583" s="267"/>
      <c r="H583" s="266" t="s">
        <v>921</v>
      </c>
      <c r="I583" s="267"/>
      <c r="J583" s="266" t="s">
        <v>971</v>
      </c>
      <c r="K583" s="267"/>
      <c r="L583" s="146" t="s">
        <v>972</v>
      </c>
      <c r="M583" s="80"/>
      <c r="N583" s="80"/>
      <c r="O583" s="80"/>
      <c r="P583" s="80"/>
      <c r="Q583" s="80"/>
      <c r="R583" s="80"/>
    </row>
    <row r="584" spans="1:18" ht="15" customHeight="1">
      <c r="A584" s="84" t="s">
        <v>691</v>
      </c>
      <c r="B584" s="256" t="s">
        <v>692</v>
      </c>
      <c r="C584" s="257"/>
      <c r="D584" s="257"/>
      <c r="E584" s="94">
        <v>5</v>
      </c>
      <c r="F584" s="86"/>
      <c r="G584" s="86"/>
      <c r="H584" s="270" t="s">
        <v>693</v>
      </c>
      <c r="I584" s="271"/>
      <c r="J584" s="86"/>
      <c r="K584" s="86"/>
      <c r="L584" s="130">
        <v>4.05</v>
      </c>
      <c r="M584" s="80"/>
      <c r="N584" s="80"/>
      <c r="O584" s="80"/>
      <c r="P584" s="80"/>
      <c r="Q584" s="80"/>
      <c r="R584" s="80"/>
    </row>
    <row r="585" spans="1:18" ht="15" customHeight="1">
      <c r="A585" s="86"/>
      <c r="B585" s="86"/>
      <c r="C585" s="86"/>
      <c r="D585" s="86"/>
      <c r="E585" s="86"/>
      <c r="F585" s="86"/>
      <c r="G585" s="86"/>
      <c r="H585" s="199" t="s">
        <v>973</v>
      </c>
      <c r="I585" s="200"/>
      <c r="J585" s="200"/>
      <c r="K585" s="200"/>
      <c r="L585" s="82">
        <v>4.05</v>
      </c>
      <c r="M585" s="80"/>
      <c r="N585" s="80"/>
      <c r="O585" s="80"/>
      <c r="P585" s="80"/>
      <c r="Q585" s="80"/>
      <c r="R585" s="80"/>
    </row>
    <row r="586" spans="1:18" ht="15" customHeight="1">
      <c r="A586" s="86"/>
      <c r="B586" s="86"/>
      <c r="C586" s="86"/>
      <c r="D586" s="86"/>
      <c r="E586" s="86"/>
      <c r="F586" s="86"/>
      <c r="G586" s="86"/>
      <c r="H586" s="252" t="s">
        <v>376</v>
      </c>
      <c r="I586" s="253"/>
      <c r="J586" s="253"/>
      <c r="K586" s="253"/>
      <c r="L586" s="130">
        <f>(L576+L582+L585)</f>
        <v>188.73</v>
      </c>
      <c r="M586" s="80"/>
      <c r="N586" s="80"/>
      <c r="O586" s="80"/>
      <c r="P586" s="80"/>
      <c r="Q586" s="80"/>
      <c r="R586" s="80"/>
    </row>
    <row r="587" spans="1:18" ht="15" customHeight="1">
      <c r="A587" s="86"/>
      <c r="B587" s="86"/>
      <c r="C587" s="86"/>
      <c r="D587" s="86"/>
      <c r="E587" s="86"/>
      <c r="F587" s="86"/>
      <c r="G587" s="86"/>
      <c r="H587" s="252" t="s">
        <v>377</v>
      </c>
      <c r="I587" s="253"/>
      <c r="J587" s="253"/>
      <c r="K587" s="253"/>
      <c r="L587" s="130">
        <v>1</v>
      </c>
      <c r="M587" s="80"/>
      <c r="N587" s="80"/>
      <c r="O587" s="80"/>
      <c r="P587" s="80"/>
      <c r="Q587" s="80"/>
      <c r="R587" s="80"/>
    </row>
    <row r="588" spans="1:18" ht="15" customHeight="1">
      <c r="A588" s="86"/>
      <c r="B588" s="86"/>
      <c r="C588" s="86"/>
      <c r="D588" s="86"/>
      <c r="E588" s="86"/>
      <c r="F588" s="86"/>
      <c r="G588" s="86"/>
      <c r="H588" s="252" t="s">
        <v>378</v>
      </c>
      <c r="I588" s="253"/>
      <c r="J588" s="253"/>
      <c r="K588" s="253"/>
      <c r="L588" s="130">
        <f>(L586/L587)</f>
        <v>188.73</v>
      </c>
      <c r="M588" s="80"/>
      <c r="N588" s="80"/>
      <c r="O588" s="80"/>
      <c r="P588" s="80"/>
      <c r="Q588" s="80"/>
      <c r="R588" s="80"/>
    </row>
    <row r="589" spans="1:18" ht="15" customHeight="1">
      <c r="A589" s="254" t="s">
        <v>929</v>
      </c>
      <c r="B589" s="255"/>
      <c r="C589" s="255"/>
      <c r="D589" s="255"/>
      <c r="E589" s="255"/>
      <c r="F589" s="255"/>
      <c r="G589" s="79" t="s">
        <v>922</v>
      </c>
      <c r="H589" s="266" t="s">
        <v>923</v>
      </c>
      <c r="I589" s="267"/>
      <c r="J589" s="266" t="s">
        <v>930</v>
      </c>
      <c r="K589" s="267"/>
      <c r="L589" s="146" t="s">
        <v>243</v>
      </c>
      <c r="M589" s="80"/>
      <c r="N589" s="80"/>
      <c r="O589" s="80"/>
      <c r="P589" s="80"/>
      <c r="Q589" s="80"/>
      <c r="R589" s="80"/>
    </row>
    <row r="590" spans="1:18" ht="15" customHeight="1">
      <c r="A590" s="84" t="s">
        <v>713</v>
      </c>
      <c r="B590" s="256" t="s">
        <v>714</v>
      </c>
      <c r="C590" s="257"/>
      <c r="D590" s="257"/>
      <c r="E590" s="257"/>
      <c r="F590" s="257"/>
      <c r="G590" s="84" t="s">
        <v>109</v>
      </c>
      <c r="H590" s="258">
        <v>1</v>
      </c>
      <c r="I590" s="259"/>
      <c r="J590" s="260">
        <v>173.71</v>
      </c>
      <c r="K590" s="261"/>
      <c r="L590" s="130">
        <f>(J590*H590)</f>
        <v>173.71</v>
      </c>
      <c r="M590" s="80"/>
      <c r="N590" s="80"/>
      <c r="O590" s="80"/>
      <c r="P590" s="80"/>
      <c r="Q590" s="80"/>
      <c r="R590" s="80"/>
    </row>
    <row r="591" spans="1:18" ht="15" customHeight="1">
      <c r="A591" s="84" t="s">
        <v>715</v>
      </c>
      <c r="B591" s="256" t="s">
        <v>716</v>
      </c>
      <c r="C591" s="257"/>
      <c r="D591" s="257"/>
      <c r="E591" s="257"/>
      <c r="F591" s="257"/>
      <c r="G591" s="84" t="s">
        <v>717</v>
      </c>
      <c r="H591" s="258">
        <v>4.5499999999999999E-2</v>
      </c>
      <c r="I591" s="259"/>
      <c r="J591" s="260">
        <v>103.61</v>
      </c>
      <c r="K591" s="261"/>
      <c r="L591" s="138">
        <f t="shared" ref="L591:L599" si="17">(J591*H591)</f>
        <v>4.71</v>
      </c>
      <c r="M591" s="80"/>
      <c r="N591" s="80"/>
      <c r="O591" s="80"/>
      <c r="P591" s="80"/>
      <c r="Q591" s="80"/>
      <c r="R591" s="80"/>
    </row>
    <row r="592" spans="1:18" ht="15" customHeight="1">
      <c r="A592" s="84" t="s">
        <v>718</v>
      </c>
      <c r="B592" s="256" t="s">
        <v>719</v>
      </c>
      <c r="C592" s="257"/>
      <c r="D592" s="257"/>
      <c r="E592" s="257"/>
      <c r="F592" s="257"/>
      <c r="G592" s="84" t="s">
        <v>717</v>
      </c>
      <c r="H592" s="258">
        <v>4.5499999999999999E-2</v>
      </c>
      <c r="I592" s="259"/>
      <c r="J592" s="260">
        <v>105.01</v>
      </c>
      <c r="K592" s="261"/>
      <c r="L592" s="138">
        <f t="shared" si="17"/>
        <v>4.78</v>
      </c>
      <c r="M592" s="80"/>
      <c r="N592" s="80"/>
      <c r="O592" s="80"/>
      <c r="P592" s="80"/>
      <c r="Q592" s="80"/>
      <c r="R592" s="80"/>
    </row>
    <row r="593" spans="1:18" ht="15" customHeight="1">
      <c r="A593" s="84" t="s">
        <v>720</v>
      </c>
      <c r="B593" s="256" t="s">
        <v>721</v>
      </c>
      <c r="C593" s="257"/>
      <c r="D593" s="257"/>
      <c r="E593" s="257"/>
      <c r="F593" s="257"/>
      <c r="G593" s="84" t="s">
        <v>722</v>
      </c>
      <c r="H593" s="258">
        <v>0.08</v>
      </c>
      <c r="I593" s="259"/>
      <c r="J593" s="260">
        <v>1.75</v>
      </c>
      <c r="K593" s="261"/>
      <c r="L593" s="138">
        <f t="shared" si="17"/>
        <v>0.14000000000000001</v>
      </c>
      <c r="M593" s="80"/>
      <c r="N593" s="80"/>
      <c r="O593" s="80"/>
      <c r="P593" s="80"/>
      <c r="Q593" s="80"/>
      <c r="R593" s="80"/>
    </row>
    <row r="594" spans="1:18" ht="15" customHeight="1">
      <c r="A594" s="84" t="s">
        <v>723</v>
      </c>
      <c r="B594" s="256" t="s">
        <v>724</v>
      </c>
      <c r="C594" s="257"/>
      <c r="D594" s="257"/>
      <c r="E594" s="257"/>
      <c r="F594" s="257"/>
      <c r="G594" s="84" t="s">
        <v>722</v>
      </c>
      <c r="H594" s="258">
        <v>4</v>
      </c>
      <c r="I594" s="259"/>
      <c r="J594" s="260">
        <v>1.89</v>
      </c>
      <c r="K594" s="261"/>
      <c r="L594" s="138">
        <f t="shared" si="17"/>
        <v>7.56</v>
      </c>
      <c r="M594" s="80"/>
      <c r="N594" s="80"/>
      <c r="O594" s="80"/>
      <c r="P594" s="80"/>
      <c r="Q594" s="80"/>
      <c r="R594" s="80"/>
    </row>
    <row r="595" spans="1:18" ht="15" customHeight="1">
      <c r="A595" s="84" t="s">
        <v>725</v>
      </c>
      <c r="B595" s="256" t="s">
        <v>726</v>
      </c>
      <c r="C595" s="257"/>
      <c r="D595" s="257"/>
      <c r="E595" s="257"/>
      <c r="F595" s="257"/>
      <c r="G595" s="84" t="s">
        <v>109</v>
      </c>
      <c r="H595" s="258">
        <v>0.53900000000000003</v>
      </c>
      <c r="I595" s="259"/>
      <c r="J595" s="260">
        <v>186.51</v>
      </c>
      <c r="K595" s="261"/>
      <c r="L595" s="138">
        <f t="shared" si="17"/>
        <v>100.53</v>
      </c>
      <c r="M595" s="80"/>
      <c r="N595" s="80"/>
      <c r="O595" s="80"/>
      <c r="P595" s="80"/>
      <c r="Q595" s="80"/>
      <c r="R595" s="80"/>
    </row>
    <row r="596" spans="1:18" ht="15" customHeight="1">
      <c r="A596" s="84" t="s">
        <v>727</v>
      </c>
      <c r="B596" s="256" t="s">
        <v>728</v>
      </c>
      <c r="C596" s="257"/>
      <c r="D596" s="257"/>
      <c r="E596" s="257"/>
      <c r="F596" s="257"/>
      <c r="G596" s="84" t="s">
        <v>717</v>
      </c>
      <c r="H596" s="258">
        <v>9.0899999999999995E-2</v>
      </c>
      <c r="I596" s="259"/>
      <c r="J596" s="260">
        <v>130.28</v>
      </c>
      <c r="K596" s="261"/>
      <c r="L596" s="138">
        <f t="shared" si="17"/>
        <v>11.84</v>
      </c>
      <c r="M596" s="80"/>
      <c r="N596" s="80"/>
      <c r="O596" s="80"/>
      <c r="P596" s="80"/>
      <c r="Q596" s="80"/>
      <c r="R596" s="80"/>
    </row>
    <row r="597" spans="1:18" ht="15" customHeight="1">
      <c r="A597" s="84" t="s">
        <v>729</v>
      </c>
      <c r="B597" s="256" t="s">
        <v>730</v>
      </c>
      <c r="C597" s="257"/>
      <c r="D597" s="257"/>
      <c r="E597" s="257"/>
      <c r="F597" s="257"/>
      <c r="G597" s="84" t="s">
        <v>124</v>
      </c>
      <c r="H597" s="258">
        <v>1.8E-3</v>
      </c>
      <c r="I597" s="259"/>
      <c r="J597" s="260">
        <v>2028.46</v>
      </c>
      <c r="K597" s="261"/>
      <c r="L597" s="138">
        <f t="shared" si="17"/>
        <v>3.65</v>
      </c>
      <c r="M597" s="80"/>
      <c r="N597" s="80"/>
      <c r="O597" s="80"/>
      <c r="P597" s="80"/>
      <c r="Q597" s="80"/>
      <c r="R597" s="80"/>
    </row>
    <row r="598" spans="1:18" ht="15" customHeight="1">
      <c r="A598" s="84" t="s">
        <v>731</v>
      </c>
      <c r="B598" s="256" t="s">
        <v>732</v>
      </c>
      <c r="C598" s="257"/>
      <c r="D598" s="257"/>
      <c r="E598" s="257"/>
      <c r="F598" s="257"/>
      <c r="G598" s="84" t="s">
        <v>722</v>
      </c>
      <c r="H598" s="258">
        <v>1</v>
      </c>
      <c r="I598" s="259"/>
      <c r="J598" s="260">
        <v>45.53</v>
      </c>
      <c r="K598" s="261"/>
      <c r="L598" s="138">
        <f t="shared" si="17"/>
        <v>45.53</v>
      </c>
      <c r="M598" s="80"/>
      <c r="N598" s="80"/>
      <c r="O598" s="80"/>
      <c r="P598" s="80"/>
      <c r="Q598" s="80"/>
      <c r="R598" s="80"/>
    </row>
    <row r="599" spans="1:18" ht="15" customHeight="1">
      <c r="A599" s="84" t="s">
        <v>733</v>
      </c>
      <c r="B599" s="256" t="s">
        <v>734</v>
      </c>
      <c r="C599" s="257"/>
      <c r="D599" s="257"/>
      <c r="E599" s="257"/>
      <c r="F599" s="257"/>
      <c r="G599" s="84" t="s">
        <v>735</v>
      </c>
      <c r="H599" s="258">
        <v>5.1000000000000004E-3</v>
      </c>
      <c r="I599" s="259"/>
      <c r="J599" s="260">
        <v>183.06</v>
      </c>
      <c r="K599" s="261"/>
      <c r="L599" s="138">
        <f t="shared" si="17"/>
        <v>0.93</v>
      </c>
      <c r="M599" s="80"/>
      <c r="N599" s="80"/>
      <c r="O599" s="80"/>
      <c r="P599" s="80"/>
      <c r="Q599" s="80"/>
      <c r="R599" s="80"/>
    </row>
    <row r="600" spans="1:18" ht="15" customHeight="1">
      <c r="A600" s="86"/>
      <c r="B600" s="86"/>
      <c r="C600" s="86"/>
      <c r="D600" s="86"/>
      <c r="E600" s="86"/>
      <c r="F600" s="86"/>
      <c r="G600" s="86"/>
      <c r="H600" s="199" t="s">
        <v>933</v>
      </c>
      <c r="I600" s="200"/>
      <c r="J600" s="200"/>
      <c r="K600" s="200"/>
      <c r="L600" s="82">
        <f>SUM(L590:L599)</f>
        <v>353.38</v>
      </c>
      <c r="M600" s="80"/>
      <c r="N600" s="80"/>
      <c r="O600" s="80"/>
      <c r="P600" s="80"/>
      <c r="Q600" s="80"/>
      <c r="R600" s="80"/>
    </row>
    <row r="601" spans="1:18" ht="15" customHeight="1">
      <c r="A601" s="86"/>
      <c r="B601" s="86"/>
      <c r="C601" s="86"/>
      <c r="D601" s="86"/>
      <c r="E601" s="86"/>
      <c r="F601" s="86"/>
      <c r="G601" s="86"/>
      <c r="H601" s="252" t="s">
        <v>412</v>
      </c>
      <c r="I601" s="253"/>
      <c r="J601" s="253"/>
      <c r="K601" s="253"/>
      <c r="L601" s="130">
        <f>L600+L576+L582+L585</f>
        <v>542.11</v>
      </c>
      <c r="M601" s="80"/>
      <c r="N601" s="80"/>
      <c r="O601" s="80"/>
      <c r="P601" s="80"/>
      <c r="Q601" s="80"/>
      <c r="R601" s="80"/>
    </row>
    <row r="602" spans="1:18" ht="15" customHeight="1">
      <c r="A602" s="86"/>
      <c r="B602" s="86"/>
      <c r="C602" s="86"/>
      <c r="D602" s="86"/>
      <c r="E602" s="86"/>
      <c r="F602" s="86"/>
      <c r="G602" s="86"/>
      <c r="H602" s="252" t="s">
        <v>413</v>
      </c>
      <c r="I602" s="253"/>
      <c r="J602" s="253"/>
      <c r="K602" s="253"/>
      <c r="L602" s="82">
        <f>L601</f>
        <v>542.11</v>
      </c>
      <c r="M602" s="80"/>
      <c r="N602" s="80"/>
      <c r="O602" s="80"/>
      <c r="P602" s="80"/>
      <c r="Q602" s="80"/>
      <c r="R602" s="80"/>
    </row>
    <row r="603" spans="1:18" ht="15" customHeight="1">
      <c r="A603" s="86"/>
      <c r="B603" s="86"/>
      <c r="C603" s="86"/>
      <c r="D603" s="86"/>
      <c r="E603" s="86"/>
      <c r="F603" s="86"/>
      <c r="G603" s="86"/>
      <c r="H603" s="252" t="s">
        <v>414</v>
      </c>
      <c r="I603" s="253"/>
      <c r="J603" s="253"/>
      <c r="K603" s="253"/>
      <c r="L603" s="82">
        <f>L602*0.2168</f>
        <v>117.53</v>
      </c>
      <c r="M603" s="80"/>
      <c r="N603" s="80"/>
      <c r="O603" s="80"/>
      <c r="P603" s="80"/>
      <c r="Q603" s="80"/>
      <c r="R603" s="80"/>
    </row>
    <row r="604" spans="1:18" ht="15" customHeight="1">
      <c r="A604" s="86"/>
      <c r="B604" s="86"/>
      <c r="C604" s="86"/>
      <c r="D604" s="86"/>
      <c r="E604" s="86"/>
      <c r="F604" s="86"/>
      <c r="G604" s="86"/>
      <c r="H604" s="252" t="s">
        <v>415</v>
      </c>
      <c r="I604" s="253"/>
      <c r="J604" s="253"/>
      <c r="K604" s="253"/>
      <c r="L604" s="82">
        <f>L602+L603</f>
        <v>659.64</v>
      </c>
      <c r="M604" s="80"/>
      <c r="N604" s="80"/>
      <c r="O604" s="80"/>
      <c r="P604" s="80"/>
      <c r="Q604" s="80"/>
      <c r="R604" s="80"/>
    </row>
    <row r="605" spans="1:18" ht="15" customHeight="1">
      <c r="A605" s="86"/>
      <c r="B605" s="86"/>
      <c r="C605" s="86"/>
      <c r="D605" s="86"/>
      <c r="E605" s="262" t="s">
        <v>27</v>
      </c>
      <c r="F605" s="263"/>
      <c r="G605" s="263"/>
      <c r="H605" s="86"/>
      <c r="I605" s="86"/>
      <c r="J605" s="86"/>
      <c r="K605" s="86"/>
      <c r="L605" s="135"/>
      <c r="M605" s="80"/>
      <c r="N605" s="80"/>
      <c r="O605" s="80"/>
      <c r="P605" s="80"/>
      <c r="Q605" s="80"/>
      <c r="R605" s="80"/>
    </row>
    <row r="606" spans="1:18" ht="15" customHeight="1">
      <c r="A606" s="264" t="s">
        <v>736</v>
      </c>
      <c r="B606" s="265"/>
      <c r="C606" s="265"/>
      <c r="D606" s="265"/>
      <c r="E606" s="265"/>
      <c r="F606" s="265"/>
      <c r="G606" s="265"/>
      <c r="H606" s="265"/>
      <c r="I606" s="265"/>
      <c r="J606" s="265"/>
      <c r="K606" s="265"/>
      <c r="L606" s="265"/>
      <c r="M606" s="80"/>
      <c r="N606" s="80"/>
      <c r="O606" s="80"/>
      <c r="P606" s="80"/>
      <c r="Q606" s="80"/>
      <c r="R606" s="80"/>
    </row>
    <row r="607" spans="1:18" ht="15" customHeight="1">
      <c r="A607" s="254" t="s">
        <v>921</v>
      </c>
      <c r="B607" s="255"/>
      <c r="C607" s="255"/>
      <c r="D607" s="255"/>
      <c r="E607" s="255"/>
      <c r="F607" s="255"/>
      <c r="G607" s="79" t="s">
        <v>922</v>
      </c>
      <c r="H607" s="266" t="s">
        <v>923</v>
      </c>
      <c r="I607" s="267"/>
      <c r="J607" s="266" t="s">
        <v>924</v>
      </c>
      <c r="K607" s="267"/>
      <c r="L607" s="146" t="s">
        <v>925</v>
      </c>
      <c r="M607" s="80"/>
      <c r="N607" s="80"/>
      <c r="O607" s="80"/>
      <c r="P607" s="80"/>
      <c r="Q607" s="80"/>
      <c r="R607" s="80"/>
    </row>
    <row r="608" spans="1:18" ht="15" customHeight="1">
      <c r="A608" s="84" t="s">
        <v>680</v>
      </c>
      <c r="B608" s="268" t="s">
        <v>591</v>
      </c>
      <c r="C608" s="269"/>
      <c r="D608" s="269"/>
      <c r="E608" s="269"/>
      <c r="F608" s="269"/>
      <c r="G608" s="84" t="s">
        <v>161</v>
      </c>
      <c r="H608" s="258">
        <v>1</v>
      </c>
      <c r="I608" s="259"/>
      <c r="J608" s="260">
        <v>10.57</v>
      </c>
      <c r="K608" s="261"/>
      <c r="L608" s="130">
        <f>(J608*H608)</f>
        <v>10.57</v>
      </c>
      <c r="M608" s="80"/>
      <c r="N608" s="80"/>
      <c r="O608" s="80"/>
      <c r="P608" s="80"/>
      <c r="Q608" s="80"/>
      <c r="R608" s="80"/>
    </row>
    <row r="609" spans="1:18" ht="9.75" customHeight="1">
      <c r="A609" s="86"/>
      <c r="B609" s="86"/>
      <c r="C609" s="86"/>
      <c r="D609" s="86"/>
      <c r="E609" s="86"/>
      <c r="F609" s="86"/>
      <c r="G609" s="86"/>
      <c r="H609" s="199" t="s">
        <v>928</v>
      </c>
      <c r="I609" s="200"/>
      <c r="J609" s="200"/>
      <c r="K609" s="200"/>
      <c r="L609" s="82">
        <f>L608</f>
        <v>10.57</v>
      </c>
      <c r="M609" s="80"/>
      <c r="N609" s="80"/>
      <c r="O609" s="80"/>
      <c r="P609" s="80"/>
      <c r="Q609" s="80"/>
      <c r="R609" s="80"/>
    </row>
    <row r="610" spans="1:18" ht="19.5" customHeight="1">
      <c r="A610" s="254" t="s">
        <v>969</v>
      </c>
      <c r="B610" s="255"/>
      <c r="C610" s="255"/>
      <c r="D610" s="255"/>
      <c r="E610" s="79" t="s">
        <v>88</v>
      </c>
      <c r="F610" s="266" t="s">
        <v>970</v>
      </c>
      <c r="G610" s="267"/>
      <c r="H610" s="266" t="s">
        <v>921</v>
      </c>
      <c r="I610" s="267"/>
      <c r="J610" s="266" t="s">
        <v>971</v>
      </c>
      <c r="K610" s="267"/>
      <c r="L610" s="146" t="s">
        <v>972</v>
      </c>
      <c r="M610" s="80"/>
      <c r="N610" s="80"/>
      <c r="O610" s="80"/>
      <c r="P610" s="80"/>
      <c r="Q610" s="80"/>
      <c r="R610" s="80"/>
    </row>
    <row r="611" spans="1:18" ht="15" customHeight="1">
      <c r="A611" s="84" t="s">
        <v>691</v>
      </c>
      <c r="B611" s="256" t="s">
        <v>692</v>
      </c>
      <c r="C611" s="257"/>
      <c r="D611" s="257"/>
      <c r="E611" s="94">
        <v>5</v>
      </c>
      <c r="F611" s="86"/>
      <c r="G611" s="86"/>
      <c r="H611" s="270" t="s">
        <v>693</v>
      </c>
      <c r="I611" s="271"/>
      <c r="J611" s="86"/>
      <c r="K611" s="86"/>
      <c r="L611" s="130">
        <v>0.53</v>
      </c>
      <c r="M611" s="80"/>
      <c r="N611" s="80"/>
      <c r="O611" s="80"/>
      <c r="P611" s="80"/>
      <c r="Q611" s="80"/>
      <c r="R611" s="80"/>
    </row>
    <row r="612" spans="1:18" ht="15" customHeight="1">
      <c r="A612" s="86"/>
      <c r="B612" s="86"/>
      <c r="C612" s="86"/>
      <c r="D612" s="86"/>
      <c r="E612" s="86"/>
      <c r="F612" s="86"/>
      <c r="G612" s="86"/>
      <c r="H612" s="199" t="s">
        <v>973</v>
      </c>
      <c r="I612" s="200"/>
      <c r="J612" s="200"/>
      <c r="K612" s="200"/>
      <c r="L612" s="82">
        <v>0.53</v>
      </c>
      <c r="M612" s="80"/>
      <c r="N612" s="80"/>
      <c r="O612" s="80"/>
      <c r="P612" s="80"/>
      <c r="Q612" s="80"/>
      <c r="R612" s="80"/>
    </row>
    <row r="613" spans="1:18" ht="15" customHeight="1">
      <c r="A613" s="86"/>
      <c r="B613" s="86"/>
      <c r="C613" s="86"/>
      <c r="D613" s="86"/>
      <c r="E613" s="86"/>
      <c r="F613" s="86"/>
      <c r="G613" s="86"/>
      <c r="H613" s="252" t="s">
        <v>376</v>
      </c>
      <c r="I613" s="253"/>
      <c r="J613" s="253"/>
      <c r="K613" s="253"/>
      <c r="L613" s="130">
        <f>(L609+L612)</f>
        <v>11.1</v>
      </c>
      <c r="M613" s="80"/>
      <c r="N613" s="80"/>
      <c r="O613" s="80"/>
      <c r="P613" s="80"/>
      <c r="Q613" s="80"/>
      <c r="R613" s="80"/>
    </row>
    <row r="614" spans="1:18" ht="15" customHeight="1">
      <c r="A614" s="86"/>
      <c r="B614" s="86"/>
      <c r="C614" s="86"/>
      <c r="D614" s="86"/>
      <c r="E614" s="86"/>
      <c r="F614" s="86"/>
      <c r="G614" s="86"/>
      <c r="H614" s="252" t="s">
        <v>377</v>
      </c>
      <c r="I614" s="253"/>
      <c r="J614" s="253"/>
      <c r="K614" s="253"/>
      <c r="L614" s="130">
        <v>6</v>
      </c>
      <c r="M614" s="80"/>
      <c r="N614" s="80"/>
      <c r="O614" s="80"/>
      <c r="P614" s="80"/>
      <c r="Q614" s="80"/>
      <c r="R614" s="80"/>
    </row>
    <row r="615" spans="1:18" ht="15" customHeight="1">
      <c r="A615" s="86"/>
      <c r="B615" s="86"/>
      <c r="C615" s="86"/>
      <c r="D615" s="86"/>
      <c r="E615" s="86"/>
      <c r="F615" s="86"/>
      <c r="G615" s="86"/>
      <c r="H615" s="252" t="s">
        <v>378</v>
      </c>
      <c r="I615" s="253"/>
      <c r="J615" s="253"/>
      <c r="K615" s="253"/>
      <c r="L615" s="130">
        <f>(L613/L614)</f>
        <v>1.85</v>
      </c>
      <c r="M615" s="80"/>
      <c r="N615" s="80"/>
      <c r="O615" s="80"/>
      <c r="P615" s="80"/>
      <c r="Q615" s="80"/>
      <c r="R615" s="80"/>
    </row>
    <row r="616" spans="1:18" ht="15" customHeight="1">
      <c r="A616" s="254" t="s">
        <v>929</v>
      </c>
      <c r="B616" s="255"/>
      <c r="C616" s="255"/>
      <c r="D616" s="255"/>
      <c r="E616" s="255"/>
      <c r="F616" s="255"/>
      <c r="G616" s="79" t="s">
        <v>922</v>
      </c>
      <c r="H616" s="266" t="s">
        <v>923</v>
      </c>
      <c r="I616" s="267"/>
      <c r="J616" s="266" t="s">
        <v>930</v>
      </c>
      <c r="K616" s="267"/>
      <c r="L616" s="146" t="s">
        <v>243</v>
      </c>
      <c r="M616" s="80"/>
      <c r="N616" s="80"/>
      <c r="O616" s="80"/>
      <c r="P616" s="80"/>
      <c r="Q616" s="80"/>
      <c r="R616" s="80"/>
    </row>
    <row r="617" spans="1:18" ht="15" customHeight="1">
      <c r="A617" s="84" t="s">
        <v>694</v>
      </c>
      <c r="B617" s="256" t="s">
        <v>695</v>
      </c>
      <c r="C617" s="257"/>
      <c r="D617" s="257"/>
      <c r="E617" s="257"/>
      <c r="F617" s="257"/>
      <c r="G617" s="84" t="s">
        <v>95</v>
      </c>
      <c r="H617" s="258">
        <v>1.6</v>
      </c>
      <c r="I617" s="259"/>
      <c r="J617" s="260">
        <v>9.02</v>
      </c>
      <c r="K617" s="261"/>
      <c r="L617" s="130">
        <f>(J617*H617)</f>
        <v>14.43</v>
      </c>
      <c r="M617" s="80"/>
      <c r="N617" s="80"/>
      <c r="O617" s="80"/>
      <c r="P617" s="80"/>
      <c r="Q617" s="80"/>
      <c r="R617" s="80"/>
    </row>
    <row r="618" spans="1:18" ht="15" customHeight="1">
      <c r="A618" s="84" t="s">
        <v>737</v>
      </c>
      <c r="B618" s="256" t="s">
        <v>738</v>
      </c>
      <c r="C618" s="257"/>
      <c r="D618" s="257"/>
      <c r="E618" s="257"/>
      <c r="F618" s="257"/>
      <c r="G618" s="84" t="s">
        <v>739</v>
      </c>
      <c r="H618" s="258">
        <v>2.1999999999999999E-2</v>
      </c>
      <c r="I618" s="259"/>
      <c r="J618" s="260">
        <v>75.78</v>
      </c>
      <c r="K618" s="261"/>
      <c r="L618" s="138">
        <f>(J618*H618)</f>
        <v>1.67</v>
      </c>
      <c r="M618" s="80"/>
      <c r="N618" s="80"/>
      <c r="O618" s="80"/>
      <c r="P618" s="80"/>
      <c r="Q618" s="80"/>
      <c r="R618" s="80"/>
    </row>
    <row r="619" spans="1:18" ht="15" customHeight="1">
      <c r="A619" s="86"/>
      <c r="B619" s="86"/>
      <c r="C619" s="86"/>
      <c r="D619" s="86"/>
      <c r="E619" s="86"/>
      <c r="F619" s="86"/>
      <c r="G619" s="86"/>
      <c r="H619" s="199" t="s">
        <v>933</v>
      </c>
      <c r="I619" s="200"/>
      <c r="J619" s="200"/>
      <c r="K619" s="200"/>
      <c r="L619" s="82">
        <f>SUM(L617:L618)</f>
        <v>16.100000000000001</v>
      </c>
      <c r="M619" s="80"/>
      <c r="N619" s="80"/>
      <c r="O619" s="80"/>
      <c r="P619" s="80"/>
      <c r="Q619" s="80"/>
      <c r="R619" s="80"/>
    </row>
    <row r="620" spans="1:18" ht="15" customHeight="1">
      <c r="A620" s="254" t="s">
        <v>950</v>
      </c>
      <c r="B620" s="255"/>
      <c r="C620" s="255"/>
      <c r="D620" s="255"/>
      <c r="E620" s="255"/>
      <c r="F620" s="255"/>
      <c r="G620" s="79" t="s">
        <v>922</v>
      </c>
      <c r="H620" s="266" t="s">
        <v>923</v>
      </c>
      <c r="I620" s="267"/>
      <c r="J620" s="266" t="s">
        <v>86</v>
      </c>
      <c r="K620" s="267"/>
      <c r="L620" s="146" t="s">
        <v>243</v>
      </c>
      <c r="M620" s="80"/>
      <c r="N620" s="80"/>
      <c r="O620" s="80"/>
      <c r="P620" s="80"/>
      <c r="Q620" s="80"/>
      <c r="R620" s="80"/>
    </row>
    <row r="621" spans="1:18" ht="15" customHeight="1">
      <c r="A621" s="84" t="s">
        <v>740</v>
      </c>
      <c r="B621" s="256" t="s">
        <v>741</v>
      </c>
      <c r="C621" s="257"/>
      <c r="D621" s="257"/>
      <c r="E621" s="257"/>
      <c r="F621" s="257"/>
      <c r="G621" s="84" t="s">
        <v>106</v>
      </c>
      <c r="H621" s="295">
        <v>3.3E-3</v>
      </c>
      <c r="I621" s="261"/>
      <c r="J621" s="260">
        <v>493.56</v>
      </c>
      <c r="K621" s="261"/>
      <c r="L621" s="130">
        <f>J621*H621</f>
        <v>1.63</v>
      </c>
      <c r="M621" s="80"/>
      <c r="N621" s="80"/>
      <c r="O621" s="80"/>
      <c r="P621" s="80"/>
      <c r="Q621" s="80"/>
      <c r="R621" s="80"/>
    </row>
    <row r="622" spans="1:18" ht="15" customHeight="1">
      <c r="A622" s="86"/>
      <c r="B622" s="86"/>
      <c r="C622" s="86"/>
      <c r="D622" s="86"/>
      <c r="E622" s="86"/>
      <c r="F622" s="86"/>
      <c r="G622" s="86"/>
      <c r="H622" s="199" t="s">
        <v>951</v>
      </c>
      <c r="I622" s="200"/>
      <c r="J622" s="200"/>
      <c r="K622" s="200"/>
      <c r="L622" s="82">
        <f>L621</f>
        <v>1.63</v>
      </c>
      <c r="M622" s="80"/>
      <c r="N622" s="80"/>
      <c r="O622" s="80"/>
      <c r="P622" s="80"/>
      <c r="Q622" s="80"/>
      <c r="R622" s="80"/>
    </row>
    <row r="623" spans="1:18" ht="15" customHeight="1">
      <c r="A623" s="86"/>
      <c r="B623" s="86"/>
      <c r="C623" s="86"/>
      <c r="D623" s="86"/>
      <c r="E623" s="86"/>
      <c r="F623" s="86"/>
      <c r="G623" s="86"/>
      <c r="H623" s="252" t="s">
        <v>412</v>
      </c>
      <c r="I623" s="253"/>
      <c r="J623" s="253"/>
      <c r="K623" s="253"/>
      <c r="L623" s="130">
        <f>L622+L619+L615</f>
        <v>19.579999999999998</v>
      </c>
      <c r="M623" s="80"/>
      <c r="N623" s="80"/>
      <c r="O623" s="80"/>
      <c r="P623" s="80"/>
      <c r="Q623" s="80"/>
      <c r="R623" s="80"/>
    </row>
    <row r="624" spans="1:18" ht="15" customHeight="1">
      <c r="A624" s="86"/>
      <c r="B624" s="86"/>
      <c r="C624" s="86"/>
      <c r="D624" s="86"/>
      <c r="E624" s="86"/>
      <c r="F624" s="86"/>
      <c r="G624" s="86"/>
      <c r="H624" s="252" t="s">
        <v>413</v>
      </c>
      <c r="I624" s="253"/>
      <c r="J624" s="253"/>
      <c r="K624" s="253"/>
      <c r="L624" s="82">
        <f>L623</f>
        <v>19.579999999999998</v>
      </c>
      <c r="M624" s="80"/>
      <c r="N624" s="80"/>
      <c r="O624" s="80"/>
      <c r="P624" s="80"/>
      <c r="Q624" s="80"/>
      <c r="R624" s="80"/>
    </row>
    <row r="625" spans="1:18" ht="15" customHeight="1">
      <c r="A625" s="86"/>
      <c r="B625" s="86"/>
      <c r="C625" s="86"/>
      <c r="D625" s="86"/>
      <c r="E625" s="86"/>
      <c r="F625" s="86"/>
      <c r="G625" s="86"/>
      <c r="H625" s="252" t="s">
        <v>414</v>
      </c>
      <c r="I625" s="253"/>
      <c r="J625" s="253"/>
      <c r="K625" s="253"/>
      <c r="L625" s="82">
        <f>L624*0.2168</f>
        <v>4.24</v>
      </c>
      <c r="M625" s="80"/>
      <c r="N625" s="80"/>
      <c r="O625" s="80"/>
      <c r="P625" s="80"/>
      <c r="Q625" s="80"/>
      <c r="R625" s="80"/>
    </row>
    <row r="626" spans="1:18" ht="15" customHeight="1">
      <c r="A626" s="86"/>
      <c r="B626" s="86"/>
      <c r="C626" s="86"/>
      <c r="D626" s="86"/>
      <c r="E626" s="86"/>
      <c r="F626" s="86"/>
      <c r="G626" s="86"/>
      <c r="H626" s="252" t="s">
        <v>415</v>
      </c>
      <c r="I626" s="253"/>
      <c r="J626" s="253"/>
      <c r="K626" s="253"/>
      <c r="L626" s="82">
        <f>SUM(L624:L625)</f>
        <v>23.82</v>
      </c>
      <c r="M626" s="80"/>
      <c r="N626" s="80"/>
      <c r="O626" s="80"/>
      <c r="P626" s="80"/>
      <c r="Q626" s="80"/>
      <c r="R626" s="80"/>
    </row>
    <row r="627" spans="1:18" ht="15" customHeight="1">
      <c r="A627" s="86"/>
      <c r="B627" s="86"/>
      <c r="C627" s="86"/>
      <c r="D627" s="86"/>
      <c r="E627" s="262" t="s">
        <v>27</v>
      </c>
      <c r="F627" s="263"/>
      <c r="G627" s="263"/>
      <c r="H627" s="86"/>
      <c r="I627" s="86"/>
      <c r="J627" s="86"/>
      <c r="K627" s="86"/>
      <c r="L627" s="135"/>
      <c r="M627" s="80"/>
      <c r="N627" s="80"/>
      <c r="O627" s="80"/>
      <c r="P627" s="80"/>
      <c r="Q627" s="80"/>
      <c r="R627" s="80"/>
    </row>
    <row r="628" spans="1:18" ht="15" customHeight="1">
      <c r="A628" s="314" t="s">
        <v>1015</v>
      </c>
      <c r="B628" s="265"/>
      <c r="C628" s="265"/>
      <c r="D628" s="265"/>
      <c r="E628" s="265"/>
      <c r="F628" s="265"/>
      <c r="G628" s="265"/>
      <c r="H628" s="265"/>
      <c r="I628" s="265"/>
      <c r="J628" s="265"/>
      <c r="K628" s="265"/>
      <c r="L628" s="265"/>
      <c r="M628" s="80"/>
      <c r="N628" s="157" t="s">
        <v>1014</v>
      </c>
      <c r="O628" s="80"/>
      <c r="P628" s="80"/>
      <c r="Q628" s="80"/>
      <c r="R628" s="80"/>
    </row>
    <row r="629" spans="1:18" ht="15" customHeight="1">
      <c r="A629" s="279" t="s">
        <v>934</v>
      </c>
      <c r="B629" s="280"/>
      <c r="C629" s="280"/>
      <c r="D629" s="281" t="s">
        <v>417</v>
      </c>
      <c r="E629" s="282"/>
      <c r="F629" s="266" t="s">
        <v>935</v>
      </c>
      <c r="G629" s="267"/>
      <c r="H629" s="266" t="s">
        <v>936</v>
      </c>
      <c r="I629" s="267"/>
      <c r="J629" s="267"/>
      <c r="K629" s="267"/>
      <c r="L629" s="283" t="s">
        <v>925</v>
      </c>
      <c r="M629" s="80"/>
      <c r="N629" s="80"/>
      <c r="O629" s="80"/>
      <c r="P629" s="80"/>
      <c r="Q629" s="80"/>
      <c r="R629" s="80"/>
    </row>
    <row r="630" spans="1:18" ht="15" customHeight="1">
      <c r="A630" s="280"/>
      <c r="B630" s="280"/>
      <c r="C630" s="280"/>
      <c r="D630" s="282"/>
      <c r="E630" s="282"/>
      <c r="F630" s="87" t="s">
        <v>418</v>
      </c>
      <c r="G630" s="87" t="s">
        <v>419</v>
      </c>
      <c r="H630" s="273" t="s">
        <v>418</v>
      </c>
      <c r="I630" s="274"/>
      <c r="J630" s="273" t="s">
        <v>419</v>
      </c>
      <c r="K630" s="274"/>
      <c r="L630" s="284"/>
      <c r="M630" s="80"/>
      <c r="N630" s="80"/>
      <c r="O630" s="80"/>
      <c r="P630" s="80"/>
      <c r="Q630" s="80"/>
      <c r="R630" s="80"/>
    </row>
    <row r="631" spans="1:18" ht="9.75" customHeight="1">
      <c r="A631" s="84" t="s">
        <v>742</v>
      </c>
      <c r="B631" s="256" t="s">
        <v>974</v>
      </c>
      <c r="C631" s="257"/>
      <c r="D631" s="258">
        <v>0.35089999999999999</v>
      </c>
      <c r="E631" s="259"/>
      <c r="F631" s="88">
        <v>1</v>
      </c>
      <c r="G631" s="88">
        <v>0</v>
      </c>
      <c r="H631" s="272">
        <v>408.13659999999999</v>
      </c>
      <c r="I631" s="261"/>
      <c r="J631" s="272">
        <v>203.02250000000001</v>
      </c>
      <c r="K631" s="261"/>
      <c r="L631" s="138">
        <f>(F631*H631)*D631</f>
        <v>143.22</v>
      </c>
      <c r="M631" s="80"/>
      <c r="N631" s="80"/>
      <c r="O631" s="80"/>
      <c r="P631" s="80"/>
      <c r="Q631" s="80"/>
      <c r="R631" s="80"/>
    </row>
    <row r="632" spans="1:18" ht="19.5" customHeight="1">
      <c r="A632" s="86"/>
      <c r="B632" s="86"/>
      <c r="C632" s="86"/>
      <c r="D632" s="86"/>
      <c r="E632" s="86"/>
      <c r="F632" s="86"/>
      <c r="G632" s="86"/>
      <c r="H632" s="199" t="s">
        <v>424</v>
      </c>
      <c r="I632" s="200"/>
      <c r="J632" s="200"/>
      <c r="K632" s="200"/>
      <c r="L632" s="82">
        <f>L631</f>
        <v>143.22</v>
      </c>
      <c r="M632" s="80"/>
      <c r="N632" s="80"/>
      <c r="O632" s="80"/>
      <c r="P632" s="80"/>
      <c r="Q632" s="80"/>
      <c r="R632" s="80"/>
    </row>
    <row r="633" spans="1:18" ht="15.75" customHeight="1">
      <c r="A633" s="254" t="s">
        <v>921</v>
      </c>
      <c r="B633" s="255"/>
      <c r="C633" s="255"/>
      <c r="D633" s="255"/>
      <c r="E633" s="255"/>
      <c r="F633" s="255"/>
      <c r="G633" s="79" t="s">
        <v>922</v>
      </c>
      <c r="H633" s="266" t="s">
        <v>923</v>
      </c>
      <c r="I633" s="267"/>
      <c r="J633" s="266" t="s">
        <v>924</v>
      </c>
      <c r="K633" s="267"/>
      <c r="L633" s="146" t="s">
        <v>925</v>
      </c>
      <c r="M633" s="80"/>
      <c r="N633" s="80"/>
      <c r="O633" s="80"/>
      <c r="P633" s="80"/>
      <c r="Q633" s="80"/>
      <c r="R633" s="80"/>
    </row>
    <row r="634" spans="1:18" ht="9.75" customHeight="1">
      <c r="A634" s="84" t="s">
        <v>590</v>
      </c>
      <c r="B634" s="268" t="s">
        <v>591</v>
      </c>
      <c r="C634" s="269"/>
      <c r="D634" s="269"/>
      <c r="E634" s="269"/>
      <c r="F634" s="269"/>
      <c r="G634" s="84" t="s">
        <v>161</v>
      </c>
      <c r="H634" s="258">
        <v>1.05263</v>
      </c>
      <c r="I634" s="259"/>
      <c r="J634" s="260">
        <v>10.57</v>
      </c>
      <c r="K634" s="261"/>
      <c r="L634" s="130">
        <f>J634*H634</f>
        <v>11.13</v>
      </c>
      <c r="M634" s="80"/>
      <c r="N634" s="80"/>
      <c r="O634" s="80"/>
      <c r="P634" s="80"/>
      <c r="Q634" s="80"/>
      <c r="R634" s="80"/>
    </row>
    <row r="635" spans="1:18" ht="15" customHeight="1">
      <c r="A635" s="86"/>
      <c r="B635" s="86"/>
      <c r="C635" s="86"/>
      <c r="D635" s="86"/>
      <c r="E635" s="86"/>
      <c r="F635" s="86"/>
      <c r="G635" s="86"/>
      <c r="H635" s="199" t="s">
        <v>928</v>
      </c>
      <c r="I635" s="200"/>
      <c r="J635" s="200"/>
      <c r="K635" s="200"/>
      <c r="L635" s="82">
        <f>L634</f>
        <v>11.13</v>
      </c>
      <c r="M635" s="80"/>
      <c r="N635" s="80"/>
      <c r="O635" s="80"/>
      <c r="P635" s="80"/>
      <c r="Q635" s="80"/>
      <c r="R635" s="80"/>
    </row>
    <row r="636" spans="1:18" ht="15" customHeight="1" thickBot="1">
      <c r="A636" s="86"/>
      <c r="B636" s="86"/>
      <c r="C636" s="86"/>
      <c r="D636" s="86"/>
      <c r="E636" s="86"/>
      <c r="F636" s="86"/>
      <c r="G636" s="86"/>
      <c r="H636" s="250" t="s">
        <v>570</v>
      </c>
      <c r="I636" s="251"/>
      <c r="J636" s="251"/>
      <c r="K636" s="251"/>
      <c r="L636" s="147">
        <v>0</v>
      </c>
      <c r="M636" s="80"/>
      <c r="N636" s="80"/>
      <c r="O636" s="80"/>
      <c r="P636" s="80"/>
      <c r="Q636" s="80"/>
      <c r="R636" s="80"/>
    </row>
    <row r="637" spans="1:18" ht="15" customHeight="1">
      <c r="A637" s="86"/>
      <c r="B637" s="86"/>
      <c r="C637" s="86"/>
      <c r="D637" s="86"/>
      <c r="E637" s="86"/>
      <c r="F637" s="86"/>
      <c r="G637" s="86"/>
      <c r="H637" s="252" t="s">
        <v>376</v>
      </c>
      <c r="I637" s="253"/>
      <c r="J637" s="253"/>
      <c r="K637" s="253"/>
      <c r="L637" s="130">
        <f>(L632+L635)</f>
        <v>154.35</v>
      </c>
      <c r="M637" s="80"/>
      <c r="N637" s="80"/>
      <c r="O637" s="80"/>
      <c r="P637" s="80"/>
      <c r="Q637" s="80"/>
      <c r="R637" s="80"/>
    </row>
    <row r="638" spans="1:18" ht="15" customHeight="1">
      <c r="A638" s="86"/>
      <c r="B638" s="86"/>
      <c r="C638" s="86"/>
      <c r="D638" s="86"/>
      <c r="E638" s="86"/>
      <c r="F638" s="86"/>
      <c r="G638" s="86"/>
      <c r="H638" s="252" t="s">
        <v>377</v>
      </c>
      <c r="I638" s="253"/>
      <c r="J638" s="253"/>
      <c r="K638" s="253"/>
      <c r="L638" s="130">
        <v>1</v>
      </c>
      <c r="M638" s="80"/>
      <c r="N638" s="80"/>
      <c r="O638" s="80"/>
      <c r="P638" s="80"/>
      <c r="Q638" s="80"/>
      <c r="R638" s="80"/>
    </row>
    <row r="639" spans="1:18" ht="15" customHeight="1">
      <c r="A639" s="86"/>
      <c r="B639" s="86"/>
      <c r="C639" s="86"/>
      <c r="D639" s="86"/>
      <c r="E639" s="86"/>
      <c r="F639" s="86"/>
      <c r="G639" s="86"/>
      <c r="H639" s="252" t="s">
        <v>378</v>
      </c>
      <c r="I639" s="253"/>
      <c r="J639" s="253"/>
      <c r="K639" s="253"/>
      <c r="L639" s="130">
        <f>(L637/L638)</f>
        <v>154.35</v>
      </c>
      <c r="M639" s="80"/>
      <c r="N639" s="80"/>
      <c r="O639" s="80"/>
      <c r="P639" s="80"/>
      <c r="Q639" s="80"/>
      <c r="R639" s="80"/>
    </row>
    <row r="640" spans="1:18" ht="15" customHeight="1">
      <c r="A640" s="254" t="s">
        <v>929</v>
      </c>
      <c r="B640" s="255"/>
      <c r="C640" s="255"/>
      <c r="D640" s="255"/>
      <c r="E640" s="255"/>
      <c r="F640" s="255"/>
      <c r="G640" s="79" t="s">
        <v>922</v>
      </c>
      <c r="H640" s="266" t="s">
        <v>923</v>
      </c>
      <c r="I640" s="267"/>
      <c r="J640" s="266" t="s">
        <v>930</v>
      </c>
      <c r="K640" s="267"/>
      <c r="L640" s="146" t="s">
        <v>243</v>
      </c>
      <c r="M640" s="80"/>
      <c r="N640" s="80"/>
      <c r="O640" s="80"/>
      <c r="P640" s="80"/>
      <c r="Q640" s="80"/>
      <c r="R640" s="80"/>
    </row>
    <row r="641" spans="1:18" ht="15" customHeight="1">
      <c r="A641" s="84" t="s">
        <v>743</v>
      </c>
      <c r="B641" s="256" t="s">
        <v>744</v>
      </c>
      <c r="C641" s="257"/>
      <c r="D641" s="257"/>
      <c r="E641" s="257"/>
      <c r="F641" s="257"/>
      <c r="G641" s="84" t="s">
        <v>109</v>
      </c>
      <c r="H641" s="258">
        <v>0.8</v>
      </c>
      <c r="I641" s="259"/>
      <c r="J641" s="260">
        <v>8.84</v>
      </c>
      <c r="K641" s="261"/>
      <c r="L641" s="130">
        <f>(J641*H641)</f>
        <v>7.07</v>
      </c>
      <c r="M641" s="80"/>
      <c r="N641" s="80"/>
      <c r="O641" s="80"/>
      <c r="P641" s="80"/>
      <c r="Q641" s="80"/>
      <c r="R641" s="80"/>
    </row>
    <row r="642" spans="1:18" ht="15" customHeight="1">
      <c r="A642" s="86"/>
      <c r="B642" s="86"/>
      <c r="C642" s="86"/>
      <c r="D642" s="86"/>
      <c r="E642" s="86"/>
      <c r="F642" s="86"/>
      <c r="G642" s="86"/>
      <c r="H642" s="199" t="s">
        <v>933</v>
      </c>
      <c r="I642" s="200"/>
      <c r="J642" s="200"/>
      <c r="K642" s="200"/>
      <c r="L642" s="82">
        <f>L641</f>
        <v>7.07</v>
      </c>
      <c r="M642" s="80"/>
      <c r="N642" s="80"/>
      <c r="O642" s="80"/>
      <c r="P642" s="80"/>
      <c r="Q642" s="80"/>
      <c r="R642" s="80"/>
    </row>
    <row r="643" spans="1:18" ht="15" customHeight="1">
      <c r="A643" s="254" t="s">
        <v>950</v>
      </c>
      <c r="B643" s="255"/>
      <c r="C643" s="255"/>
      <c r="D643" s="255"/>
      <c r="E643" s="255"/>
      <c r="F643" s="255"/>
      <c r="G643" s="79" t="s">
        <v>922</v>
      </c>
      <c r="H643" s="266" t="s">
        <v>923</v>
      </c>
      <c r="I643" s="267"/>
      <c r="J643" s="266" t="s">
        <v>86</v>
      </c>
      <c r="K643" s="267"/>
      <c r="L643" s="146" t="s">
        <v>243</v>
      </c>
      <c r="M643" s="80"/>
      <c r="N643" s="80"/>
      <c r="O643" s="80"/>
      <c r="P643" s="80"/>
      <c r="Q643" s="80"/>
      <c r="R643" s="80"/>
    </row>
    <row r="644" spans="1:18" ht="15" customHeight="1">
      <c r="A644" s="84" t="s">
        <v>745</v>
      </c>
      <c r="B644" s="256" t="s">
        <v>975</v>
      </c>
      <c r="C644" s="257"/>
      <c r="D644" s="257"/>
      <c r="E644" s="257"/>
      <c r="F644" s="257"/>
      <c r="G644" s="84" t="s">
        <v>183</v>
      </c>
      <c r="H644" s="295">
        <v>4.5999999999999996</v>
      </c>
      <c r="I644" s="261"/>
      <c r="J644" s="260">
        <v>22.5</v>
      </c>
      <c r="K644" s="261"/>
      <c r="L644" s="138">
        <f>(J644*H644)</f>
        <v>103.5</v>
      </c>
      <c r="M644" s="80"/>
      <c r="N644" s="80"/>
      <c r="O644" s="80"/>
      <c r="P644" s="80"/>
      <c r="Q644" s="80"/>
      <c r="R644" s="80"/>
    </row>
    <row r="645" spans="1:18" ht="15.75" customHeight="1">
      <c r="A645" s="84" t="s">
        <v>746</v>
      </c>
      <c r="B645" s="315" t="s">
        <v>1016</v>
      </c>
      <c r="C645" s="257"/>
      <c r="D645" s="257"/>
      <c r="E645" s="257"/>
      <c r="F645" s="257"/>
      <c r="G645" s="84" t="s">
        <v>95</v>
      </c>
      <c r="H645" s="295">
        <v>1</v>
      </c>
      <c r="I645" s="261"/>
      <c r="J645" s="260">
        <v>3641.13</v>
      </c>
      <c r="K645" s="261"/>
      <c r="L645" s="138">
        <f t="shared" ref="L645:L646" si="18">(J645*H645)</f>
        <v>3641.13</v>
      </c>
      <c r="M645" s="80"/>
      <c r="N645" s="80"/>
      <c r="O645" s="80"/>
      <c r="P645" s="80"/>
      <c r="Q645" s="80"/>
      <c r="R645" s="80"/>
    </row>
    <row r="646" spans="1:18" ht="15" customHeight="1">
      <c r="A646" s="84" t="s">
        <v>747</v>
      </c>
      <c r="B646" s="256" t="s">
        <v>748</v>
      </c>
      <c r="C646" s="257"/>
      <c r="D646" s="257"/>
      <c r="E646" s="257"/>
      <c r="F646" s="257"/>
      <c r="G646" s="84" t="s">
        <v>95</v>
      </c>
      <c r="H646" s="295">
        <v>6</v>
      </c>
      <c r="I646" s="261"/>
      <c r="J646" s="260">
        <v>12.19</v>
      </c>
      <c r="K646" s="261"/>
      <c r="L646" s="138">
        <f t="shared" si="18"/>
        <v>73.14</v>
      </c>
      <c r="M646" s="80"/>
      <c r="N646" s="80"/>
      <c r="O646" s="80"/>
      <c r="P646" s="80"/>
      <c r="Q646" s="80"/>
      <c r="R646" s="80"/>
    </row>
    <row r="647" spans="1:18" ht="15" customHeight="1">
      <c r="A647" s="86"/>
      <c r="B647" s="86"/>
      <c r="C647" s="86"/>
      <c r="D647" s="86"/>
      <c r="E647" s="86"/>
      <c r="F647" s="86"/>
      <c r="G647" s="86"/>
      <c r="H647" s="199" t="s">
        <v>951</v>
      </c>
      <c r="I647" s="200"/>
      <c r="J647" s="200"/>
      <c r="K647" s="200"/>
      <c r="L647" s="82">
        <f>SUM(L644:L646)</f>
        <v>3817.77</v>
      </c>
      <c r="M647" s="80"/>
      <c r="N647" s="80"/>
      <c r="O647" s="80"/>
      <c r="P647" s="80"/>
      <c r="Q647" s="80"/>
      <c r="R647" s="80"/>
    </row>
    <row r="648" spans="1:18" ht="15.75" customHeight="1">
      <c r="A648" s="86"/>
      <c r="B648" s="86"/>
      <c r="C648" s="86"/>
      <c r="D648" s="86"/>
      <c r="E648" s="86"/>
      <c r="F648" s="86"/>
      <c r="G648" s="86"/>
      <c r="H648" s="252" t="s">
        <v>412</v>
      </c>
      <c r="I648" s="253"/>
      <c r="J648" s="253"/>
      <c r="K648" s="253"/>
      <c r="L648" s="130">
        <f>L647+L632+L635+L642</f>
        <v>3979.19</v>
      </c>
      <c r="M648" s="80"/>
      <c r="N648" s="80"/>
      <c r="O648" s="80"/>
      <c r="P648" s="80"/>
      <c r="Q648" s="80"/>
      <c r="R648" s="80"/>
    </row>
    <row r="649" spans="1:18" ht="15.75" customHeight="1">
      <c r="A649" s="86"/>
      <c r="B649" s="86"/>
      <c r="C649" s="86"/>
      <c r="D649" s="86"/>
      <c r="E649" s="86"/>
      <c r="F649" s="86"/>
      <c r="G649" s="86"/>
      <c r="H649" s="252" t="s">
        <v>413</v>
      </c>
      <c r="I649" s="253"/>
      <c r="J649" s="253"/>
      <c r="K649" s="253"/>
      <c r="L649" s="82">
        <f>L648</f>
        <v>3979.19</v>
      </c>
      <c r="M649" s="80"/>
      <c r="N649" s="80"/>
      <c r="O649" s="80"/>
      <c r="P649" s="80"/>
      <c r="Q649" s="80"/>
      <c r="R649" s="80"/>
    </row>
    <row r="650" spans="1:18" ht="15.75" customHeight="1">
      <c r="A650" s="86"/>
      <c r="B650" s="86"/>
      <c r="C650" s="86"/>
      <c r="D650" s="86"/>
      <c r="E650" s="86"/>
      <c r="F650" s="86"/>
      <c r="G650" s="86"/>
      <c r="H650" s="252" t="s">
        <v>414</v>
      </c>
      <c r="I650" s="253"/>
      <c r="J650" s="253"/>
      <c r="K650" s="253"/>
      <c r="L650" s="82">
        <f>L649*0.2168</f>
        <v>862.69</v>
      </c>
      <c r="M650" s="80"/>
      <c r="N650" s="80"/>
      <c r="O650" s="80"/>
      <c r="P650" s="80"/>
      <c r="Q650" s="80"/>
      <c r="R650" s="80"/>
    </row>
    <row r="651" spans="1:18" ht="15" customHeight="1">
      <c r="A651" s="86"/>
      <c r="B651" s="86"/>
      <c r="C651" s="86"/>
      <c r="D651" s="86"/>
      <c r="E651" s="86"/>
      <c r="F651" s="86"/>
      <c r="G651" s="86"/>
      <c r="H651" s="252" t="s">
        <v>415</v>
      </c>
      <c r="I651" s="253"/>
      <c r="J651" s="253"/>
      <c r="K651" s="253"/>
      <c r="L651" s="82">
        <f>(L649+L650)</f>
        <v>4841.88</v>
      </c>
      <c r="M651" s="80"/>
      <c r="N651" s="80"/>
      <c r="O651" s="80"/>
      <c r="P651" s="80"/>
      <c r="Q651" s="80"/>
      <c r="R651" s="80"/>
    </row>
    <row r="652" spans="1:18" ht="15" customHeight="1">
      <c r="A652" s="86"/>
      <c r="B652" s="86"/>
      <c r="C652" s="86"/>
      <c r="D652" s="86"/>
      <c r="E652" s="262" t="s">
        <v>27</v>
      </c>
      <c r="F652" s="263"/>
      <c r="G652" s="263"/>
      <c r="H652" s="86"/>
      <c r="I652" s="86"/>
      <c r="J652" s="86"/>
      <c r="K652" s="86"/>
      <c r="L652" s="135"/>
      <c r="M652" s="80"/>
      <c r="N652" s="80"/>
      <c r="O652" s="80"/>
      <c r="P652" s="80"/>
      <c r="Q652" s="80"/>
      <c r="R652" s="80"/>
    </row>
    <row r="653" spans="1:18" ht="15" customHeight="1">
      <c r="A653" s="264" t="s">
        <v>749</v>
      </c>
      <c r="B653" s="265"/>
      <c r="C653" s="265"/>
      <c r="D653" s="265"/>
      <c r="E653" s="265"/>
      <c r="F653" s="265"/>
      <c r="G653" s="265"/>
      <c r="H653" s="265"/>
      <c r="I653" s="265"/>
      <c r="J653" s="265"/>
      <c r="K653" s="265"/>
      <c r="L653" s="265"/>
      <c r="M653" s="80"/>
      <c r="N653" s="80"/>
      <c r="O653" s="80"/>
      <c r="P653" s="80"/>
      <c r="Q653" s="80"/>
      <c r="R653" s="80"/>
    </row>
    <row r="654" spans="1:18" ht="15" customHeight="1">
      <c r="A654" s="279" t="s">
        <v>934</v>
      </c>
      <c r="B654" s="280"/>
      <c r="C654" s="280"/>
      <c r="D654" s="281" t="s">
        <v>417</v>
      </c>
      <c r="E654" s="282"/>
      <c r="F654" s="266" t="s">
        <v>935</v>
      </c>
      <c r="G654" s="267"/>
      <c r="H654" s="266" t="s">
        <v>936</v>
      </c>
      <c r="I654" s="267"/>
      <c r="J654" s="267"/>
      <c r="K654" s="267"/>
      <c r="L654" s="283" t="s">
        <v>925</v>
      </c>
      <c r="M654" s="80"/>
      <c r="N654" s="80"/>
      <c r="O654" s="80"/>
      <c r="P654" s="80"/>
      <c r="Q654" s="80"/>
      <c r="R654" s="80"/>
    </row>
    <row r="655" spans="1:18" ht="15" customHeight="1">
      <c r="A655" s="280"/>
      <c r="B655" s="280"/>
      <c r="C655" s="280"/>
      <c r="D655" s="282"/>
      <c r="E655" s="282"/>
      <c r="F655" s="87" t="s">
        <v>418</v>
      </c>
      <c r="G655" s="87" t="s">
        <v>419</v>
      </c>
      <c r="H655" s="273" t="s">
        <v>418</v>
      </c>
      <c r="I655" s="274"/>
      <c r="J655" s="273" t="s">
        <v>419</v>
      </c>
      <c r="K655" s="274"/>
      <c r="L655" s="284"/>
      <c r="M655" s="80"/>
      <c r="N655" s="80"/>
      <c r="O655" s="80"/>
      <c r="P655" s="80"/>
      <c r="Q655" s="80"/>
      <c r="R655" s="80"/>
    </row>
    <row r="656" spans="1:18" ht="9.75" customHeight="1">
      <c r="A656" s="84" t="s">
        <v>742</v>
      </c>
      <c r="B656" s="256" t="s">
        <v>974</v>
      </c>
      <c r="C656" s="257"/>
      <c r="D656" s="258">
        <v>0.35089999999999999</v>
      </c>
      <c r="E656" s="259"/>
      <c r="F656" s="88">
        <v>1</v>
      </c>
      <c r="G656" s="88">
        <v>0</v>
      </c>
      <c r="H656" s="272">
        <v>408.13659999999999</v>
      </c>
      <c r="I656" s="261"/>
      <c r="J656" s="272">
        <v>203.02250000000001</v>
      </c>
      <c r="K656" s="261"/>
      <c r="L656" s="130">
        <f>(F656*H656)*D656</f>
        <v>143.22</v>
      </c>
      <c r="M656" s="80"/>
      <c r="N656" s="80"/>
      <c r="O656" s="80"/>
      <c r="P656" s="80"/>
      <c r="Q656" s="80"/>
      <c r="R656" s="80"/>
    </row>
    <row r="657" spans="1:18" ht="19.5" customHeight="1">
      <c r="A657" s="86"/>
      <c r="B657" s="86"/>
      <c r="C657" s="86"/>
      <c r="D657" s="86"/>
      <c r="E657" s="86"/>
      <c r="F657" s="86"/>
      <c r="G657" s="86"/>
      <c r="H657" s="199" t="s">
        <v>424</v>
      </c>
      <c r="I657" s="200"/>
      <c r="J657" s="200"/>
      <c r="K657" s="200"/>
      <c r="L657" s="82">
        <f>L656</f>
        <v>143.22</v>
      </c>
      <c r="M657" s="80"/>
      <c r="N657" s="80"/>
      <c r="O657" s="80"/>
      <c r="P657" s="80"/>
      <c r="Q657" s="80"/>
      <c r="R657" s="80"/>
    </row>
    <row r="658" spans="1:18" ht="9.75" customHeight="1">
      <c r="A658" s="254" t="s">
        <v>921</v>
      </c>
      <c r="B658" s="255"/>
      <c r="C658" s="255"/>
      <c r="D658" s="255"/>
      <c r="E658" s="255"/>
      <c r="F658" s="255"/>
      <c r="G658" s="79" t="s">
        <v>922</v>
      </c>
      <c r="H658" s="266" t="s">
        <v>923</v>
      </c>
      <c r="I658" s="267"/>
      <c r="J658" s="266" t="s">
        <v>924</v>
      </c>
      <c r="K658" s="267"/>
      <c r="L658" s="146" t="s">
        <v>925</v>
      </c>
      <c r="M658" s="80"/>
      <c r="N658" s="80"/>
      <c r="O658" s="80"/>
      <c r="P658" s="80"/>
      <c r="Q658" s="80"/>
      <c r="R658" s="80"/>
    </row>
    <row r="659" spans="1:18" ht="9.75" customHeight="1">
      <c r="A659" s="84" t="s">
        <v>590</v>
      </c>
      <c r="B659" s="268" t="s">
        <v>591</v>
      </c>
      <c r="C659" s="269"/>
      <c r="D659" s="269"/>
      <c r="E659" s="269"/>
      <c r="F659" s="269"/>
      <c r="G659" s="84" t="s">
        <v>161</v>
      </c>
      <c r="H659" s="258">
        <v>1.05263</v>
      </c>
      <c r="I659" s="259"/>
      <c r="J659" s="260">
        <v>10.57</v>
      </c>
      <c r="K659" s="261"/>
      <c r="L659" s="130">
        <f>(J659*H659)</f>
        <v>11.13</v>
      </c>
      <c r="M659" s="80"/>
      <c r="N659" s="80"/>
      <c r="O659" s="80"/>
      <c r="P659" s="80"/>
      <c r="Q659" s="80"/>
      <c r="R659" s="80"/>
    </row>
    <row r="660" spans="1:18" ht="15" customHeight="1">
      <c r="A660" s="86"/>
      <c r="B660" s="86"/>
      <c r="C660" s="86"/>
      <c r="D660" s="86"/>
      <c r="E660" s="86"/>
      <c r="F660" s="86"/>
      <c r="G660" s="86"/>
      <c r="H660" s="199" t="s">
        <v>928</v>
      </c>
      <c r="I660" s="200"/>
      <c r="J660" s="200"/>
      <c r="K660" s="200"/>
      <c r="L660" s="82">
        <f>L659</f>
        <v>11.13</v>
      </c>
      <c r="M660" s="80"/>
      <c r="N660" s="80"/>
      <c r="O660" s="80"/>
      <c r="P660" s="80"/>
      <c r="Q660" s="80"/>
      <c r="R660" s="80"/>
    </row>
    <row r="661" spans="1:18" ht="15" customHeight="1" thickBot="1">
      <c r="A661" s="86"/>
      <c r="B661" s="86"/>
      <c r="C661" s="86"/>
      <c r="D661" s="86"/>
      <c r="E661" s="86"/>
      <c r="F661" s="86"/>
      <c r="G661" s="86"/>
      <c r="H661" s="250" t="s">
        <v>570</v>
      </c>
      <c r="I661" s="251"/>
      <c r="J661" s="251"/>
      <c r="K661" s="251"/>
      <c r="L661" s="147">
        <v>0</v>
      </c>
      <c r="M661" s="80"/>
      <c r="N661" s="80"/>
      <c r="O661" s="80"/>
      <c r="P661" s="80"/>
      <c r="Q661" s="80"/>
      <c r="R661" s="80"/>
    </row>
    <row r="662" spans="1:18" ht="15" customHeight="1">
      <c r="A662" s="86"/>
      <c r="B662" s="86"/>
      <c r="C662" s="86"/>
      <c r="D662" s="86"/>
      <c r="E662" s="86"/>
      <c r="F662" s="86"/>
      <c r="G662" s="86"/>
      <c r="H662" s="252" t="s">
        <v>376</v>
      </c>
      <c r="I662" s="253"/>
      <c r="J662" s="253"/>
      <c r="K662" s="253"/>
      <c r="L662" s="130">
        <f>L657+L660</f>
        <v>154.35</v>
      </c>
      <c r="M662" s="80"/>
      <c r="N662" s="80"/>
      <c r="O662" s="80"/>
      <c r="P662" s="80"/>
      <c r="Q662" s="80"/>
      <c r="R662" s="80"/>
    </row>
    <row r="663" spans="1:18" ht="15" customHeight="1">
      <c r="A663" s="86"/>
      <c r="B663" s="86"/>
      <c r="C663" s="86"/>
      <c r="D663" s="86"/>
      <c r="E663" s="86"/>
      <c r="F663" s="86"/>
      <c r="G663" s="86"/>
      <c r="H663" s="252" t="s">
        <v>377</v>
      </c>
      <c r="I663" s="253"/>
      <c r="J663" s="253"/>
      <c r="K663" s="253"/>
      <c r="L663" s="130">
        <v>1</v>
      </c>
      <c r="M663" s="80"/>
      <c r="N663" s="80"/>
      <c r="O663" s="80"/>
      <c r="P663" s="80"/>
      <c r="Q663" s="80"/>
      <c r="R663" s="80"/>
    </row>
    <row r="664" spans="1:18" ht="15" customHeight="1">
      <c r="A664" s="86"/>
      <c r="B664" s="86"/>
      <c r="C664" s="86"/>
      <c r="D664" s="86"/>
      <c r="E664" s="86"/>
      <c r="F664" s="86"/>
      <c r="G664" s="86"/>
      <c r="H664" s="252" t="s">
        <v>378</v>
      </c>
      <c r="I664" s="253"/>
      <c r="J664" s="253"/>
      <c r="K664" s="253"/>
      <c r="L664" s="130">
        <f>L662/L663</f>
        <v>154.35</v>
      </c>
      <c r="M664" s="80"/>
      <c r="N664" s="80"/>
      <c r="O664" s="80"/>
      <c r="P664" s="80"/>
      <c r="Q664" s="80"/>
      <c r="R664" s="80"/>
    </row>
    <row r="665" spans="1:18" ht="15" customHeight="1">
      <c r="A665" s="254" t="s">
        <v>929</v>
      </c>
      <c r="B665" s="255"/>
      <c r="C665" s="255"/>
      <c r="D665" s="255"/>
      <c r="E665" s="255"/>
      <c r="F665" s="255"/>
      <c r="G665" s="79" t="s">
        <v>922</v>
      </c>
      <c r="H665" s="266" t="s">
        <v>923</v>
      </c>
      <c r="I665" s="267"/>
      <c r="J665" s="266" t="s">
        <v>930</v>
      </c>
      <c r="K665" s="267"/>
      <c r="L665" s="146" t="s">
        <v>243</v>
      </c>
      <c r="M665" s="80"/>
      <c r="N665" s="80"/>
      <c r="O665" s="80"/>
      <c r="P665" s="80"/>
      <c r="Q665" s="80"/>
      <c r="R665" s="80"/>
    </row>
    <row r="666" spans="1:18" ht="15" customHeight="1">
      <c r="A666" s="84" t="s">
        <v>743</v>
      </c>
      <c r="B666" s="256" t="s">
        <v>744</v>
      </c>
      <c r="C666" s="257"/>
      <c r="D666" s="257"/>
      <c r="E666" s="257"/>
      <c r="F666" s="257"/>
      <c r="G666" s="84" t="s">
        <v>109</v>
      </c>
      <c r="H666" s="258">
        <v>0.8</v>
      </c>
      <c r="I666" s="259"/>
      <c r="J666" s="260">
        <v>8.84</v>
      </c>
      <c r="K666" s="261"/>
      <c r="L666" s="130">
        <f>J666*H666</f>
        <v>7.07</v>
      </c>
      <c r="M666" s="80"/>
      <c r="N666" s="80"/>
      <c r="O666" s="80"/>
      <c r="P666" s="80"/>
      <c r="Q666" s="80"/>
      <c r="R666" s="80"/>
    </row>
    <row r="667" spans="1:18" ht="15" customHeight="1">
      <c r="A667" s="86"/>
      <c r="B667" s="86"/>
      <c r="C667" s="86"/>
      <c r="D667" s="86"/>
      <c r="E667" s="86"/>
      <c r="F667" s="86"/>
      <c r="G667" s="86"/>
      <c r="H667" s="199" t="s">
        <v>933</v>
      </c>
      <c r="I667" s="200"/>
      <c r="J667" s="200"/>
      <c r="K667" s="200"/>
      <c r="L667" s="82">
        <f>L666</f>
        <v>7.07</v>
      </c>
      <c r="M667" s="80"/>
      <c r="N667" s="80"/>
      <c r="O667" s="80"/>
      <c r="P667" s="80"/>
      <c r="Q667" s="80"/>
      <c r="R667" s="80"/>
    </row>
    <row r="668" spans="1:18" ht="15" customHeight="1">
      <c r="A668" s="254" t="s">
        <v>950</v>
      </c>
      <c r="B668" s="255"/>
      <c r="C668" s="255"/>
      <c r="D668" s="255"/>
      <c r="E668" s="255"/>
      <c r="F668" s="255"/>
      <c r="G668" s="79" t="s">
        <v>922</v>
      </c>
      <c r="H668" s="266" t="s">
        <v>923</v>
      </c>
      <c r="I668" s="267"/>
      <c r="J668" s="266" t="s">
        <v>86</v>
      </c>
      <c r="K668" s="267"/>
      <c r="L668" s="146" t="s">
        <v>243</v>
      </c>
      <c r="M668" s="80"/>
      <c r="N668" s="80"/>
      <c r="O668" s="80"/>
      <c r="P668" s="80"/>
      <c r="Q668" s="80"/>
      <c r="R668" s="80"/>
    </row>
    <row r="669" spans="1:18" ht="15" customHeight="1">
      <c r="A669" s="84" t="s">
        <v>745</v>
      </c>
      <c r="B669" s="256" t="s">
        <v>975</v>
      </c>
      <c r="C669" s="257"/>
      <c r="D669" s="257"/>
      <c r="E669" s="257"/>
      <c r="F669" s="257"/>
      <c r="G669" s="84" t="s">
        <v>183</v>
      </c>
      <c r="H669" s="295">
        <v>4.5999999999999996</v>
      </c>
      <c r="I669" s="261"/>
      <c r="J669" s="260">
        <v>22.5</v>
      </c>
      <c r="K669" s="261"/>
      <c r="L669" s="130">
        <f>J669*H669</f>
        <v>103.5</v>
      </c>
      <c r="M669" s="80"/>
      <c r="N669" s="80"/>
      <c r="O669" s="80"/>
      <c r="P669" s="80"/>
      <c r="Q669" s="80"/>
      <c r="R669" s="80"/>
    </row>
    <row r="670" spans="1:18" ht="15.75" customHeight="1">
      <c r="A670" s="84" t="s">
        <v>750</v>
      </c>
      <c r="B670" s="256" t="s">
        <v>751</v>
      </c>
      <c r="C670" s="257"/>
      <c r="D670" s="257"/>
      <c r="E670" s="257"/>
      <c r="F670" s="257"/>
      <c r="G670" s="84" t="s">
        <v>95</v>
      </c>
      <c r="H670" s="295">
        <v>1</v>
      </c>
      <c r="I670" s="261"/>
      <c r="J670" s="260">
        <v>5489.29</v>
      </c>
      <c r="K670" s="261"/>
      <c r="L670" s="138">
        <f t="shared" ref="L670:L671" si="19">J670*H670</f>
        <v>5489.29</v>
      </c>
      <c r="M670" s="80"/>
      <c r="N670" s="80"/>
      <c r="O670" s="80"/>
      <c r="P670" s="80"/>
      <c r="Q670" s="80"/>
      <c r="R670" s="80"/>
    </row>
    <row r="671" spans="1:18" ht="15" customHeight="1">
      <c r="A671" s="84" t="s">
        <v>747</v>
      </c>
      <c r="B671" s="256" t="s">
        <v>748</v>
      </c>
      <c r="C671" s="257"/>
      <c r="D671" s="257"/>
      <c r="E671" s="257"/>
      <c r="F671" s="257"/>
      <c r="G671" s="84" t="s">
        <v>95</v>
      </c>
      <c r="H671" s="295">
        <v>4</v>
      </c>
      <c r="I671" s="261"/>
      <c r="J671" s="260">
        <v>12.19</v>
      </c>
      <c r="K671" s="261"/>
      <c r="L671" s="138">
        <f t="shared" si="19"/>
        <v>48.76</v>
      </c>
      <c r="M671" s="80"/>
      <c r="N671" s="80"/>
      <c r="O671" s="80"/>
      <c r="P671" s="80"/>
      <c r="Q671" s="80"/>
      <c r="R671" s="80"/>
    </row>
    <row r="672" spans="1:18" ht="15" customHeight="1">
      <c r="A672" s="86"/>
      <c r="B672" s="86"/>
      <c r="C672" s="86"/>
      <c r="D672" s="86"/>
      <c r="E672" s="86"/>
      <c r="F672" s="86"/>
      <c r="G672" s="86"/>
      <c r="H672" s="199" t="s">
        <v>951</v>
      </c>
      <c r="I672" s="200"/>
      <c r="J672" s="200"/>
      <c r="K672" s="200"/>
      <c r="L672" s="82">
        <f>SUM(L669+L670+L671)</f>
        <v>5641.55</v>
      </c>
      <c r="M672" s="80"/>
      <c r="N672" s="80"/>
      <c r="O672" s="80"/>
      <c r="P672" s="80"/>
      <c r="Q672" s="80"/>
      <c r="R672" s="80"/>
    </row>
    <row r="673" spans="1:18" ht="15.75" customHeight="1">
      <c r="A673" s="86"/>
      <c r="B673" s="86"/>
      <c r="C673" s="86"/>
      <c r="D673" s="86"/>
      <c r="E673" s="86"/>
      <c r="F673" s="86"/>
      <c r="G673" s="86"/>
      <c r="H673" s="252" t="s">
        <v>412</v>
      </c>
      <c r="I673" s="253"/>
      <c r="J673" s="253"/>
      <c r="K673" s="253"/>
      <c r="L673" s="130">
        <f>SUM(L672+L667+L660+L657)</f>
        <v>5802.97</v>
      </c>
      <c r="M673" s="80"/>
      <c r="N673" s="80"/>
      <c r="O673" s="80"/>
      <c r="P673" s="80"/>
      <c r="Q673" s="80"/>
      <c r="R673" s="80"/>
    </row>
    <row r="674" spans="1:18" ht="15.75" customHeight="1">
      <c r="A674" s="86"/>
      <c r="B674" s="86"/>
      <c r="C674" s="86"/>
      <c r="D674" s="86"/>
      <c r="E674" s="86"/>
      <c r="F674" s="86"/>
      <c r="G674" s="86"/>
      <c r="H674" s="252" t="s">
        <v>413</v>
      </c>
      <c r="I674" s="253"/>
      <c r="J674" s="253"/>
      <c r="K674" s="253"/>
      <c r="L674" s="82">
        <f>L673</f>
        <v>5802.97</v>
      </c>
      <c r="M674" s="80"/>
      <c r="N674" s="80"/>
      <c r="O674" s="80"/>
      <c r="P674" s="80"/>
      <c r="Q674" s="80"/>
      <c r="R674" s="80"/>
    </row>
    <row r="675" spans="1:18" ht="15.75" customHeight="1">
      <c r="A675" s="86"/>
      <c r="B675" s="86"/>
      <c r="C675" s="86"/>
      <c r="D675" s="86"/>
      <c r="E675" s="86"/>
      <c r="F675" s="86"/>
      <c r="G675" s="86"/>
      <c r="H675" s="252" t="s">
        <v>414</v>
      </c>
      <c r="I675" s="253"/>
      <c r="J675" s="253"/>
      <c r="K675" s="253"/>
      <c r="L675" s="82">
        <f>L674*0.2168</f>
        <v>1258.08</v>
      </c>
      <c r="M675" s="80"/>
      <c r="N675" s="80"/>
      <c r="O675" s="80"/>
      <c r="P675" s="80"/>
      <c r="Q675" s="80"/>
      <c r="R675" s="80"/>
    </row>
    <row r="676" spans="1:18" ht="15" customHeight="1">
      <c r="A676" s="86"/>
      <c r="B676" s="86"/>
      <c r="C676" s="86"/>
      <c r="D676" s="86"/>
      <c r="E676" s="86"/>
      <c r="F676" s="86"/>
      <c r="G676" s="86"/>
      <c r="H676" s="252" t="s">
        <v>415</v>
      </c>
      <c r="I676" s="253"/>
      <c r="J676" s="253"/>
      <c r="K676" s="253"/>
      <c r="L676" s="82">
        <f>L674+L675</f>
        <v>7061.05</v>
      </c>
      <c r="M676" s="80"/>
      <c r="N676" s="80"/>
      <c r="O676" s="80"/>
      <c r="P676" s="80"/>
      <c r="Q676" s="80"/>
      <c r="R676" s="80"/>
    </row>
    <row r="677" spans="1:18" ht="15" customHeight="1">
      <c r="A677" s="86"/>
      <c r="B677" s="86"/>
      <c r="C677" s="86"/>
      <c r="D677" s="86"/>
      <c r="E677" s="262" t="s">
        <v>27</v>
      </c>
      <c r="F677" s="263"/>
      <c r="G677" s="263"/>
      <c r="H677" s="86"/>
      <c r="I677" s="86"/>
      <c r="J677" s="86"/>
      <c r="K677" s="86"/>
      <c r="L677" s="135"/>
      <c r="M677" s="80"/>
      <c r="N677" s="80"/>
      <c r="O677" s="80"/>
      <c r="P677" s="80"/>
      <c r="Q677" s="80"/>
      <c r="R677" s="80"/>
    </row>
    <row r="678" spans="1:18" ht="15" customHeight="1">
      <c r="A678" s="264" t="s">
        <v>752</v>
      </c>
      <c r="B678" s="265"/>
      <c r="C678" s="265"/>
      <c r="D678" s="265"/>
      <c r="E678" s="265"/>
      <c r="F678" s="265"/>
      <c r="G678" s="265"/>
      <c r="H678" s="265"/>
      <c r="I678" s="265"/>
      <c r="J678" s="265"/>
      <c r="K678" s="265"/>
      <c r="L678" s="265"/>
      <c r="M678" s="80"/>
      <c r="N678" s="80"/>
      <c r="O678" s="80"/>
      <c r="P678" s="80"/>
      <c r="Q678" s="80"/>
      <c r="R678" s="80"/>
    </row>
    <row r="679" spans="1:18" ht="15" customHeight="1">
      <c r="A679" s="279" t="s">
        <v>934</v>
      </c>
      <c r="B679" s="280"/>
      <c r="C679" s="280"/>
      <c r="D679" s="281" t="s">
        <v>417</v>
      </c>
      <c r="E679" s="282"/>
      <c r="F679" s="266" t="s">
        <v>935</v>
      </c>
      <c r="G679" s="267"/>
      <c r="H679" s="266" t="s">
        <v>936</v>
      </c>
      <c r="I679" s="267"/>
      <c r="J679" s="267"/>
      <c r="K679" s="267"/>
      <c r="L679" s="283" t="s">
        <v>925</v>
      </c>
      <c r="M679" s="80"/>
      <c r="N679" s="80"/>
      <c r="O679" s="80"/>
      <c r="P679" s="80"/>
      <c r="Q679" s="80"/>
      <c r="R679" s="80"/>
    </row>
    <row r="680" spans="1:18" ht="15" customHeight="1">
      <c r="A680" s="280"/>
      <c r="B680" s="280"/>
      <c r="C680" s="280"/>
      <c r="D680" s="282"/>
      <c r="E680" s="282"/>
      <c r="F680" s="87" t="s">
        <v>418</v>
      </c>
      <c r="G680" s="87" t="s">
        <v>419</v>
      </c>
      <c r="H680" s="273" t="s">
        <v>418</v>
      </c>
      <c r="I680" s="274"/>
      <c r="J680" s="273" t="s">
        <v>419</v>
      </c>
      <c r="K680" s="274"/>
      <c r="L680" s="284"/>
      <c r="M680" s="80"/>
      <c r="N680" s="80"/>
      <c r="O680" s="80"/>
      <c r="P680" s="80"/>
      <c r="Q680" s="80"/>
      <c r="R680" s="80"/>
    </row>
    <row r="681" spans="1:18" ht="9.75" customHeight="1">
      <c r="A681" s="84" t="s">
        <v>753</v>
      </c>
      <c r="B681" s="256" t="s">
        <v>754</v>
      </c>
      <c r="C681" s="257"/>
      <c r="D681" s="258">
        <v>1</v>
      </c>
      <c r="E681" s="259"/>
      <c r="F681" s="88">
        <v>1</v>
      </c>
      <c r="G681" s="88">
        <v>0</v>
      </c>
      <c r="H681" s="272">
        <v>46.818600000000004</v>
      </c>
      <c r="I681" s="261"/>
      <c r="J681" s="272">
        <v>23.9636</v>
      </c>
      <c r="K681" s="261"/>
      <c r="L681" s="130">
        <f>(F681*H681)*D681</f>
        <v>46.82</v>
      </c>
      <c r="M681" s="80"/>
      <c r="N681" s="80"/>
      <c r="O681" s="80"/>
      <c r="P681" s="80"/>
      <c r="Q681" s="80"/>
      <c r="R681" s="80"/>
    </row>
    <row r="682" spans="1:18" ht="19.5" customHeight="1">
      <c r="A682" s="84" t="s">
        <v>755</v>
      </c>
      <c r="B682" s="256" t="s">
        <v>756</v>
      </c>
      <c r="C682" s="257"/>
      <c r="D682" s="258">
        <v>4</v>
      </c>
      <c r="E682" s="259"/>
      <c r="F682" s="88">
        <v>0.88</v>
      </c>
      <c r="G682" s="88">
        <v>0.12</v>
      </c>
      <c r="H682" s="272">
        <v>0.63780000000000003</v>
      </c>
      <c r="I682" s="261"/>
      <c r="J682" s="272">
        <v>0.43359999999999999</v>
      </c>
      <c r="K682" s="261"/>
      <c r="L682" s="138">
        <f>((F682*H682)+(G682*J682))*D682</f>
        <v>2.4500000000000002</v>
      </c>
      <c r="M682" s="80"/>
      <c r="N682" s="80"/>
      <c r="O682" s="80"/>
      <c r="P682" s="80"/>
      <c r="Q682" s="80"/>
      <c r="R682" s="80"/>
    </row>
    <row r="683" spans="1:18" ht="9.75" customHeight="1">
      <c r="A683" s="84" t="s">
        <v>757</v>
      </c>
      <c r="B683" s="256" t="s">
        <v>758</v>
      </c>
      <c r="C683" s="257"/>
      <c r="D683" s="258">
        <v>3</v>
      </c>
      <c r="E683" s="259"/>
      <c r="F683" s="88">
        <v>0.41</v>
      </c>
      <c r="G683" s="88">
        <v>0.59</v>
      </c>
      <c r="H683" s="272">
        <v>1.3903000000000001</v>
      </c>
      <c r="I683" s="261"/>
      <c r="J683" s="272">
        <v>0.94520000000000004</v>
      </c>
      <c r="K683" s="261"/>
      <c r="L683" s="138">
        <f>((F683*H683)+(G683*J683))*D683</f>
        <v>3.38</v>
      </c>
      <c r="M683" s="80"/>
      <c r="N683" s="80"/>
      <c r="O683" s="80"/>
      <c r="P683" s="80"/>
      <c r="Q683" s="80"/>
      <c r="R683" s="80"/>
    </row>
    <row r="684" spans="1:18" ht="9.75" customHeight="1">
      <c r="A684" s="86"/>
      <c r="B684" s="86"/>
      <c r="C684" s="86"/>
      <c r="D684" s="86"/>
      <c r="E684" s="86"/>
      <c r="F684" s="86"/>
      <c r="G684" s="86"/>
      <c r="H684" s="199" t="s">
        <v>424</v>
      </c>
      <c r="I684" s="200"/>
      <c r="J684" s="200"/>
      <c r="K684" s="200"/>
      <c r="L684" s="82">
        <f>SUM(L681:L683)</f>
        <v>52.65</v>
      </c>
      <c r="M684" s="80"/>
      <c r="N684" s="80"/>
      <c r="O684" s="80"/>
      <c r="P684" s="80"/>
      <c r="Q684" s="80"/>
      <c r="R684" s="80"/>
    </row>
    <row r="685" spans="1:18" ht="15" customHeight="1">
      <c r="A685" s="254" t="s">
        <v>921</v>
      </c>
      <c r="B685" s="255"/>
      <c r="C685" s="255"/>
      <c r="D685" s="255"/>
      <c r="E685" s="255"/>
      <c r="F685" s="255"/>
      <c r="G685" s="79" t="s">
        <v>922</v>
      </c>
      <c r="H685" s="266" t="s">
        <v>923</v>
      </c>
      <c r="I685" s="267"/>
      <c r="J685" s="266" t="s">
        <v>924</v>
      </c>
      <c r="K685" s="267"/>
      <c r="L685" s="146" t="s">
        <v>925</v>
      </c>
      <c r="M685" s="80"/>
      <c r="N685" s="80"/>
      <c r="O685" s="80"/>
      <c r="P685" s="80"/>
      <c r="Q685" s="80"/>
      <c r="R685" s="80"/>
    </row>
    <row r="686" spans="1:18" ht="15" customHeight="1">
      <c r="A686" s="84" t="s">
        <v>759</v>
      </c>
      <c r="B686" s="268" t="s">
        <v>760</v>
      </c>
      <c r="C686" s="269"/>
      <c r="D686" s="269"/>
      <c r="E686" s="269"/>
      <c r="F686" s="269"/>
      <c r="G686" s="84" t="s">
        <v>161</v>
      </c>
      <c r="H686" s="258">
        <v>1</v>
      </c>
      <c r="I686" s="259"/>
      <c r="J686" s="260">
        <v>14.39</v>
      </c>
      <c r="K686" s="261"/>
      <c r="L686" s="130">
        <f>(H686*J686)</f>
        <v>14.39</v>
      </c>
      <c r="M686" s="80"/>
      <c r="N686" s="80"/>
      <c r="O686" s="80"/>
      <c r="P686" s="80"/>
      <c r="Q686" s="80"/>
      <c r="R686" s="80"/>
    </row>
    <row r="687" spans="1:18" ht="15" customHeight="1">
      <c r="A687" s="84" t="s">
        <v>590</v>
      </c>
      <c r="B687" s="268" t="s">
        <v>591</v>
      </c>
      <c r="C687" s="269"/>
      <c r="D687" s="269"/>
      <c r="E687" s="269"/>
      <c r="F687" s="269"/>
      <c r="G687" s="84" t="s">
        <v>161</v>
      </c>
      <c r="H687" s="258">
        <v>9</v>
      </c>
      <c r="I687" s="259"/>
      <c r="J687" s="260">
        <v>10.57</v>
      </c>
      <c r="K687" s="261"/>
      <c r="L687" s="138">
        <f>(H687*J687)</f>
        <v>95.13</v>
      </c>
      <c r="M687" s="80"/>
      <c r="N687" s="80"/>
      <c r="O687" s="80"/>
      <c r="P687" s="80"/>
      <c r="Q687" s="80"/>
      <c r="R687" s="80"/>
    </row>
    <row r="688" spans="1:18" ht="15" customHeight="1">
      <c r="A688" s="86"/>
      <c r="B688" s="86"/>
      <c r="C688" s="86"/>
      <c r="D688" s="86"/>
      <c r="E688" s="86"/>
      <c r="F688" s="86"/>
      <c r="G688" s="86"/>
      <c r="H688" s="199" t="s">
        <v>928</v>
      </c>
      <c r="I688" s="200"/>
      <c r="J688" s="200"/>
      <c r="K688" s="200"/>
      <c r="L688" s="82">
        <f>SUM(L686+L687)</f>
        <v>109.52</v>
      </c>
      <c r="M688" s="80"/>
      <c r="N688" s="80"/>
      <c r="O688" s="80"/>
      <c r="P688" s="80"/>
      <c r="Q688" s="80"/>
      <c r="R688" s="80"/>
    </row>
    <row r="689" spans="1:18" ht="15" customHeight="1">
      <c r="A689" s="86"/>
      <c r="B689" s="86"/>
      <c r="C689" s="86"/>
      <c r="D689" s="86"/>
      <c r="E689" s="86"/>
      <c r="F689" s="86"/>
      <c r="G689" s="86"/>
      <c r="H689" s="252" t="s">
        <v>376</v>
      </c>
      <c r="I689" s="253"/>
      <c r="J689" s="253"/>
      <c r="K689" s="253"/>
      <c r="L689" s="130">
        <f>(L688+L684)</f>
        <v>162.16999999999999</v>
      </c>
      <c r="M689" s="80"/>
      <c r="N689" s="80"/>
      <c r="O689" s="80"/>
      <c r="P689" s="80"/>
      <c r="Q689" s="80"/>
      <c r="R689" s="80"/>
    </row>
    <row r="690" spans="1:18" ht="15" customHeight="1">
      <c r="A690" s="86"/>
      <c r="B690" s="86"/>
      <c r="C690" s="86"/>
      <c r="D690" s="86"/>
      <c r="E690" s="86"/>
      <c r="F690" s="86"/>
      <c r="G690" s="86"/>
      <c r="H690" s="252" t="s">
        <v>377</v>
      </c>
      <c r="I690" s="253"/>
      <c r="J690" s="253"/>
      <c r="K690" s="253"/>
      <c r="L690" s="130">
        <v>3.93</v>
      </c>
      <c r="M690" s="80"/>
      <c r="N690" s="80"/>
      <c r="O690" s="80"/>
      <c r="P690" s="80"/>
      <c r="Q690" s="80"/>
      <c r="R690" s="80"/>
    </row>
    <row r="691" spans="1:18" ht="15" customHeight="1">
      <c r="A691" s="86"/>
      <c r="B691" s="86"/>
      <c r="C691" s="86"/>
      <c r="D691" s="86"/>
      <c r="E691" s="86"/>
      <c r="F691" s="86"/>
      <c r="G691" s="86"/>
      <c r="H691" s="252" t="s">
        <v>378</v>
      </c>
      <c r="I691" s="253"/>
      <c r="J691" s="253"/>
      <c r="K691" s="253"/>
      <c r="L691" s="130">
        <f>(L689/L690)</f>
        <v>41.26</v>
      </c>
      <c r="M691" s="80"/>
      <c r="N691" s="80"/>
      <c r="O691" s="80"/>
      <c r="P691" s="80"/>
      <c r="Q691" s="80"/>
      <c r="R691" s="80"/>
    </row>
    <row r="692" spans="1:18" ht="15" customHeight="1">
      <c r="A692" s="254" t="s">
        <v>929</v>
      </c>
      <c r="B692" s="255"/>
      <c r="C692" s="255"/>
      <c r="D692" s="255"/>
      <c r="E692" s="255"/>
      <c r="F692" s="255"/>
      <c r="G692" s="79" t="s">
        <v>922</v>
      </c>
      <c r="H692" s="266" t="s">
        <v>923</v>
      </c>
      <c r="I692" s="267"/>
      <c r="J692" s="266" t="s">
        <v>930</v>
      </c>
      <c r="K692" s="267"/>
      <c r="L692" s="146" t="s">
        <v>243</v>
      </c>
      <c r="M692" s="80"/>
      <c r="N692" s="80"/>
      <c r="O692" s="80"/>
      <c r="P692" s="80"/>
      <c r="Q692" s="80"/>
      <c r="R692" s="80"/>
    </row>
    <row r="693" spans="1:18" ht="15" customHeight="1">
      <c r="A693" s="84" t="s">
        <v>761</v>
      </c>
      <c r="B693" s="256" t="s">
        <v>762</v>
      </c>
      <c r="C693" s="257"/>
      <c r="D693" s="257"/>
      <c r="E693" s="257"/>
      <c r="F693" s="257"/>
      <c r="G693" s="84" t="s">
        <v>116</v>
      </c>
      <c r="H693" s="258">
        <v>0.59948000000000001</v>
      </c>
      <c r="I693" s="259"/>
      <c r="J693" s="260">
        <v>147.74</v>
      </c>
      <c r="K693" s="261"/>
      <c r="L693" s="130">
        <f>(J693*H693)</f>
        <v>88.57</v>
      </c>
      <c r="M693" s="80"/>
      <c r="N693" s="80"/>
      <c r="O693" s="80"/>
      <c r="P693" s="80"/>
      <c r="Q693" s="80"/>
      <c r="R693" s="80"/>
    </row>
    <row r="694" spans="1:18" ht="15" customHeight="1">
      <c r="A694" s="84" t="s">
        <v>763</v>
      </c>
      <c r="B694" s="256" t="s">
        <v>764</v>
      </c>
      <c r="C694" s="257"/>
      <c r="D694" s="257"/>
      <c r="E694" s="257"/>
      <c r="F694" s="257"/>
      <c r="G694" s="84" t="s">
        <v>116</v>
      </c>
      <c r="H694" s="258">
        <v>0.73507999999999996</v>
      </c>
      <c r="I694" s="259"/>
      <c r="J694" s="260">
        <v>83.19</v>
      </c>
      <c r="K694" s="261"/>
      <c r="L694" s="138">
        <f t="shared" ref="L694:L695" si="20">(J694*H694)</f>
        <v>61.15</v>
      </c>
      <c r="M694" s="80"/>
      <c r="N694" s="80"/>
      <c r="O694" s="80"/>
      <c r="P694" s="80"/>
      <c r="Q694" s="80"/>
      <c r="R694" s="80"/>
    </row>
    <row r="695" spans="1:18" ht="15" customHeight="1">
      <c r="A695" s="84" t="s">
        <v>765</v>
      </c>
      <c r="B695" s="256" t="s">
        <v>976</v>
      </c>
      <c r="C695" s="257"/>
      <c r="D695" s="257"/>
      <c r="E695" s="257"/>
      <c r="F695" s="257"/>
      <c r="G695" s="84" t="s">
        <v>100</v>
      </c>
      <c r="H695" s="258">
        <v>280.53417999999999</v>
      </c>
      <c r="I695" s="259"/>
      <c r="J695" s="260">
        <v>0.45</v>
      </c>
      <c r="K695" s="261"/>
      <c r="L695" s="138">
        <f t="shared" si="20"/>
        <v>126.24</v>
      </c>
      <c r="M695" s="80"/>
      <c r="N695" s="80"/>
      <c r="O695" s="80"/>
      <c r="P695" s="80"/>
      <c r="Q695" s="80"/>
      <c r="R695" s="80"/>
    </row>
    <row r="696" spans="1:18" ht="15" customHeight="1">
      <c r="A696" s="86"/>
      <c r="B696" s="86"/>
      <c r="C696" s="86"/>
      <c r="D696" s="86"/>
      <c r="E696" s="86"/>
      <c r="F696" s="86"/>
      <c r="G696" s="86"/>
      <c r="H696" s="199" t="s">
        <v>933</v>
      </c>
      <c r="I696" s="200"/>
      <c r="J696" s="200"/>
      <c r="K696" s="200"/>
      <c r="L696" s="82">
        <f>SUM(L693:L695)</f>
        <v>275.95999999999998</v>
      </c>
      <c r="M696" s="80"/>
      <c r="N696" s="80"/>
      <c r="O696" s="80"/>
      <c r="P696" s="80"/>
      <c r="Q696" s="80"/>
      <c r="R696" s="80"/>
    </row>
    <row r="697" spans="1:18" ht="15" customHeight="1">
      <c r="A697" s="254" t="s">
        <v>961</v>
      </c>
      <c r="B697" s="255"/>
      <c r="C697" s="255"/>
      <c r="D697" s="273" t="s">
        <v>634</v>
      </c>
      <c r="E697" s="274"/>
      <c r="F697" s="273" t="s">
        <v>635</v>
      </c>
      <c r="G697" s="274"/>
      <c r="H697" s="273" t="s">
        <v>372</v>
      </c>
      <c r="I697" s="274"/>
      <c r="J697" s="273" t="s">
        <v>572</v>
      </c>
      <c r="K697" s="274"/>
      <c r="L697" s="148" t="s">
        <v>379</v>
      </c>
      <c r="M697" s="80"/>
      <c r="N697" s="80"/>
      <c r="O697" s="80"/>
      <c r="P697" s="80"/>
      <c r="Q697" s="80"/>
      <c r="R697" s="80"/>
    </row>
    <row r="698" spans="1:18" ht="15" customHeight="1">
      <c r="A698" s="91" t="s">
        <v>761</v>
      </c>
      <c r="B698" s="275" t="s">
        <v>766</v>
      </c>
      <c r="C698" s="276"/>
      <c r="D698" s="277" t="s">
        <v>183</v>
      </c>
      <c r="E698" s="278"/>
      <c r="F698" s="277" t="s">
        <v>767</v>
      </c>
      <c r="G698" s="278"/>
      <c r="H698" s="298">
        <v>0.89922000000000002</v>
      </c>
      <c r="I698" s="278"/>
      <c r="J698" s="301">
        <v>1.42</v>
      </c>
      <c r="K698" s="302"/>
      <c r="L698" s="131">
        <f>J698*H698</f>
        <v>1.28</v>
      </c>
      <c r="M698" s="80"/>
      <c r="N698" s="80"/>
      <c r="O698" s="80"/>
      <c r="P698" s="80"/>
      <c r="Q698" s="80"/>
      <c r="R698" s="80"/>
    </row>
    <row r="699" spans="1:18" ht="15" customHeight="1">
      <c r="A699" s="91" t="s">
        <v>763</v>
      </c>
      <c r="B699" s="275" t="s">
        <v>768</v>
      </c>
      <c r="C699" s="276"/>
      <c r="D699" s="277" t="s">
        <v>183</v>
      </c>
      <c r="E699" s="278"/>
      <c r="F699" s="277" t="s">
        <v>767</v>
      </c>
      <c r="G699" s="278"/>
      <c r="H699" s="298">
        <v>1.1026199999999999</v>
      </c>
      <c r="I699" s="278"/>
      <c r="J699" s="301">
        <v>1.42</v>
      </c>
      <c r="K699" s="302"/>
      <c r="L699" s="140">
        <f t="shared" ref="L699:L700" si="21">J699*H699</f>
        <v>1.57</v>
      </c>
      <c r="M699" s="80"/>
      <c r="N699" s="80"/>
      <c r="O699" s="80"/>
      <c r="P699" s="80"/>
      <c r="Q699" s="80"/>
      <c r="R699" s="80"/>
    </row>
    <row r="700" spans="1:18" ht="15" customHeight="1">
      <c r="A700" s="91" t="s">
        <v>765</v>
      </c>
      <c r="B700" s="275" t="s">
        <v>977</v>
      </c>
      <c r="C700" s="276"/>
      <c r="D700" s="277" t="s">
        <v>183</v>
      </c>
      <c r="E700" s="278"/>
      <c r="F700" s="277" t="s">
        <v>769</v>
      </c>
      <c r="G700" s="278"/>
      <c r="H700" s="298">
        <v>0.28053</v>
      </c>
      <c r="I700" s="278"/>
      <c r="J700" s="301">
        <v>25.59</v>
      </c>
      <c r="K700" s="302"/>
      <c r="L700" s="140">
        <f t="shared" si="21"/>
        <v>7.18</v>
      </c>
      <c r="M700" s="80"/>
      <c r="N700" s="80"/>
      <c r="O700" s="80"/>
      <c r="P700" s="80"/>
      <c r="Q700" s="80"/>
      <c r="R700" s="80"/>
    </row>
    <row r="701" spans="1:18" ht="15" customHeight="1">
      <c r="A701" s="86"/>
      <c r="B701" s="86"/>
      <c r="C701" s="86"/>
      <c r="D701" s="86"/>
      <c r="E701" s="86"/>
      <c r="F701" s="86"/>
      <c r="G701" s="86"/>
      <c r="H701" s="199" t="s">
        <v>963</v>
      </c>
      <c r="I701" s="200"/>
      <c r="J701" s="200"/>
      <c r="K701" s="200"/>
      <c r="L701" s="130">
        <f>(L698+L699+L700)</f>
        <v>10.029999999999999</v>
      </c>
      <c r="M701" s="80"/>
      <c r="N701" s="80"/>
      <c r="O701" s="80"/>
      <c r="P701" s="80"/>
      <c r="Q701" s="80"/>
      <c r="R701" s="80"/>
    </row>
    <row r="702" spans="1:18" ht="19.5" customHeight="1">
      <c r="A702" s="86"/>
      <c r="B702" s="86"/>
      <c r="C702" s="86"/>
      <c r="D702" s="86"/>
      <c r="E702" s="86"/>
      <c r="F702" s="86"/>
      <c r="G702" s="86"/>
      <c r="H702" s="252" t="s">
        <v>412</v>
      </c>
      <c r="I702" s="253"/>
      <c r="J702" s="253"/>
      <c r="K702" s="253"/>
      <c r="L702" s="130">
        <f>L696+L684</f>
        <v>328.61</v>
      </c>
      <c r="M702" s="80"/>
      <c r="N702" s="80"/>
      <c r="O702" s="80"/>
      <c r="P702" s="80"/>
      <c r="Q702" s="80"/>
      <c r="R702" s="80"/>
    </row>
    <row r="703" spans="1:18" ht="15" customHeight="1">
      <c r="A703" s="86"/>
      <c r="B703" s="86"/>
      <c r="C703" s="86"/>
      <c r="D703" s="86"/>
      <c r="E703" s="86"/>
      <c r="F703" s="86"/>
      <c r="G703" s="86"/>
      <c r="H703" s="252" t="s">
        <v>413</v>
      </c>
      <c r="I703" s="253"/>
      <c r="J703" s="253"/>
      <c r="K703" s="253"/>
      <c r="L703" s="82">
        <f>(L702)</f>
        <v>328.61</v>
      </c>
      <c r="M703" s="80"/>
      <c r="N703" s="80"/>
      <c r="O703" s="80"/>
      <c r="P703" s="80"/>
      <c r="Q703" s="80"/>
      <c r="R703" s="80"/>
    </row>
    <row r="704" spans="1:18" ht="19.5" customHeight="1">
      <c r="A704" s="86"/>
      <c r="B704" s="86"/>
      <c r="C704" s="86"/>
      <c r="D704" s="86"/>
      <c r="E704" s="86"/>
      <c r="F704" s="86"/>
      <c r="G704" s="86"/>
      <c r="H704" s="252" t="s">
        <v>414</v>
      </c>
      <c r="I704" s="253"/>
      <c r="J704" s="253"/>
      <c r="K704" s="253"/>
      <c r="L704" s="82">
        <f>(L703*0.2168)</f>
        <v>71.239999999999995</v>
      </c>
      <c r="M704" s="80"/>
      <c r="N704" s="80"/>
      <c r="O704" s="80"/>
      <c r="P704" s="80"/>
      <c r="Q704" s="80"/>
      <c r="R704" s="80"/>
    </row>
    <row r="705" spans="1:18" ht="15" customHeight="1">
      <c r="A705" s="86"/>
      <c r="B705" s="86"/>
      <c r="C705" s="86"/>
      <c r="D705" s="86"/>
      <c r="E705" s="86"/>
      <c r="F705" s="86"/>
      <c r="G705" s="86"/>
      <c r="H705" s="252" t="s">
        <v>415</v>
      </c>
      <c r="I705" s="253"/>
      <c r="J705" s="253"/>
      <c r="K705" s="253"/>
      <c r="L705" s="82">
        <f>(L704+L703)</f>
        <v>399.85</v>
      </c>
      <c r="M705" s="80"/>
      <c r="N705" s="80"/>
      <c r="O705" s="80"/>
      <c r="P705" s="80"/>
      <c r="Q705" s="80"/>
      <c r="R705" s="80"/>
    </row>
    <row r="706" spans="1:18" ht="15" customHeight="1">
      <c r="A706" s="86"/>
      <c r="B706" s="86"/>
      <c r="C706" s="86"/>
      <c r="D706" s="86"/>
      <c r="E706" s="262" t="s">
        <v>27</v>
      </c>
      <c r="F706" s="263"/>
      <c r="G706" s="263"/>
      <c r="H706" s="86"/>
      <c r="I706" s="86"/>
      <c r="J706" s="86"/>
      <c r="K706" s="86"/>
      <c r="L706" s="135"/>
      <c r="M706" s="80"/>
      <c r="N706" s="80"/>
      <c r="O706" s="80"/>
      <c r="P706" s="80"/>
      <c r="Q706" s="80"/>
      <c r="R706" s="80"/>
    </row>
    <row r="707" spans="1:18" ht="15" customHeight="1">
      <c r="A707" s="264" t="s">
        <v>770</v>
      </c>
      <c r="B707" s="265"/>
      <c r="C707" s="265"/>
      <c r="D707" s="265"/>
      <c r="E707" s="265"/>
      <c r="F707" s="265"/>
      <c r="G707" s="265"/>
      <c r="H707" s="265"/>
      <c r="I707" s="265"/>
      <c r="J707" s="265"/>
      <c r="K707" s="265"/>
      <c r="L707" s="265"/>
      <c r="M707" s="80"/>
      <c r="N707" s="80"/>
      <c r="O707" s="80"/>
      <c r="P707" s="80"/>
      <c r="Q707" s="80"/>
      <c r="R707" s="80"/>
    </row>
    <row r="708" spans="1:18" ht="15" customHeight="1">
      <c r="A708" s="286" t="s">
        <v>660</v>
      </c>
      <c r="B708" s="287"/>
      <c r="C708" s="287"/>
      <c r="D708" s="287"/>
      <c r="E708" s="273" t="s">
        <v>603</v>
      </c>
      <c r="F708" s="274"/>
      <c r="G708" s="87" t="s">
        <v>371</v>
      </c>
      <c r="H708" s="273" t="s">
        <v>604</v>
      </c>
      <c r="I708" s="274"/>
      <c r="J708" s="273" t="s">
        <v>572</v>
      </c>
      <c r="K708" s="274"/>
      <c r="L708" s="148" t="s">
        <v>605</v>
      </c>
      <c r="M708" s="80"/>
      <c r="N708" s="80"/>
      <c r="O708" s="80"/>
      <c r="P708" s="80"/>
      <c r="Q708" s="80"/>
      <c r="R708" s="80"/>
    </row>
    <row r="709" spans="1:18" ht="15" customHeight="1">
      <c r="A709" s="89" t="s">
        <v>771</v>
      </c>
      <c r="B709" s="288" t="s">
        <v>978</v>
      </c>
      <c r="C709" s="289"/>
      <c r="D709" s="289"/>
      <c r="E709" s="290" t="s">
        <v>662</v>
      </c>
      <c r="F709" s="291"/>
      <c r="G709" s="89" t="s">
        <v>772</v>
      </c>
      <c r="H709" s="292">
        <v>0.42</v>
      </c>
      <c r="I709" s="293"/>
      <c r="J709" s="294">
        <v>64.930000000000007</v>
      </c>
      <c r="K709" s="293"/>
      <c r="L709" s="132">
        <f>(J709*H709)</f>
        <v>27.27</v>
      </c>
      <c r="M709" s="80"/>
      <c r="N709" s="80"/>
      <c r="O709" s="80"/>
      <c r="P709" s="80"/>
      <c r="Q709" s="80"/>
      <c r="R709" s="80"/>
    </row>
    <row r="710" spans="1:18" ht="9.75" customHeight="1">
      <c r="A710" s="89" t="s">
        <v>773</v>
      </c>
      <c r="B710" s="288" t="s">
        <v>774</v>
      </c>
      <c r="C710" s="289"/>
      <c r="D710" s="289"/>
      <c r="E710" s="290" t="s">
        <v>662</v>
      </c>
      <c r="F710" s="291"/>
      <c r="G710" s="89" t="s">
        <v>775</v>
      </c>
      <c r="H710" s="292">
        <v>0.01</v>
      </c>
      <c r="I710" s="293"/>
      <c r="J710" s="294">
        <v>6.08</v>
      </c>
      <c r="K710" s="293"/>
      <c r="L710" s="139">
        <f t="shared" ref="L710:L716" si="22">(J710*H710)</f>
        <v>0.06</v>
      </c>
      <c r="M710" s="80"/>
      <c r="N710" s="80"/>
      <c r="O710" s="80"/>
      <c r="P710" s="80"/>
      <c r="Q710" s="80"/>
      <c r="R710" s="80"/>
    </row>
    <row r="711" spans="1:18" ht="19.5" customHeight="1">
      <c r="A711" s="89" t="s">
        <v>776</v>
      </c>
      <c r="B711" s="288" t="s">
        <v>979</v>
      </c>
      <c r="C711" s="289"/>
      <c r="D711" s="289"/>
      <c r="E711" s="290" t="s">
        <v>662</v>
      </c>
      <c r="F711" s="291"/>
      <c r="G711" s="89" t="s">
        <v>777</v>
      </c>
      <c r="H711" s="292">
        <v>0.91700000000000004</v>
      </c>
      <c r="I711" s="293"/>
      <c r="J711" s="294">
        <v>7.64</v>
      </c>
      <c r="K711" s="293"/>
      <c r="L711" s="139">
        <f t="shared" si="22"/>
        <v>7.01</v>
      </c>
      <c r="M711" s="80"/>
      <c r="N711" s="80"/>
      <c r="O711" s="80"/>
      <c r="P711" s="80"/>
      <c r="Q711" s="80"/>
      <c r="R711" s="80"/>
    </row>
    <row r="712" spans="1:18" ht="15" customHeight="1">
      <c r="A712" s="89" t="s">
        <v>778</v>
      </c>
      <c r="B712" s="288" t="s">
        <v>779</v>
      </c>
      <c r="C712" s="289"/>
      <c r="D712" s="289"/>
      <c r="E712" s="290" t="s">
        <v>662</v>
      </c>
      <c r="F712" s="291"/>
      <c r="G712" s="89" t="s">
        <v>682</v>
      </c>
      <c r="H712" s="292">
        <v>1.6E-2</v>
      </c>
      <c r="I712" s="293"/>
      <c r="J712" s="294">
        <v>30.57</v>
      </c>
      <c r="K712" s="293"/>
      <c r="L712" s="139">
        <f t="shared" si="22"/>
        <v>0.49</v>
      </c>
      <c r="M712" s="80"/>
      <c r="N712" s="80"/>
      <c r="O712" s="80"/>
      <c r="P712" s="80"/>
      <c r="Q712" s="80"/>
      <c r="R712" s="80"/>
    </row>
    <row r="713" spans="1:18" ht="19.5" customHeight="1">
      <c r="A713" s="89" t="s">
        <v>780</v>
      </c>
      <c r="B713" s="288" t="s">
        <v>781</v>
      </c>
      <c r="C713" s="289"/>
      <c r="D713" s="289"/>
      <c r="E713" s="290" t="s">
        <v>662</v>
      </c>
      <c r="F713" s="291"/>
      <c r="G713" s="89" t="s">
        <v>682</v>
      </c>
      <c r="H713" s="292">
        <v>1.2999999999999999E-2</v>
      </c>
      <c r="I713" s="293"/>
      <c r="J713" s="294">
        <v>30.93</v>
      </c>
      <c r="K713" s="293"/>
      <c r="L713" s="139">
        <f t="shared" si="22"/>
        <v>0.4</v>
      </c>
      <c r="M713" s="80"/>
      <c r="N713" s="80"/>
      <c r="O713" s="80"/>
      <c r="P713" s="80"/>
      <c r="Q713" s="80"/>
      <c r="R713" s="80"/>
    </row>
    <row r="714" spans="1:18" ht="19.5" customHeight="1">
      <c r="A714" s="89" t="s">
        <v>782</v>
      </c>
      <c r="B714" s="288" t="s">
        <v>783</v>
      </c>
      <c r="C714" s="289"/>
      <c r="D714" s="289"/>
      <c r="E714" s="290" t="s">
        <v>662</v>
      </c>
      <c r="F714" s="291"/>
      <c r="G714" s="89" t="s">
        <v>682</v>
      </c>
      <c r="H714" s="292">
        <v>6.9000000000000006E-2</v>
      </c>
      <c r="I714" s="293"/>
      <c r="J714" s="294">
        <v>28.14</v>
      </c>
      <c r="K714" s="293"/>
      <c r="L714" s="139">
        <f t="shared" si="22"/>
        <v>1.94</v>
      </c>
      <c r="M714" s="80"/>
      <c r="N714" s="80"/>
      <c r="O714" s="80"/>
      <c r="P714" s="80"/>
      <c r="Q714" s="80"/>
      <c r="R714" s="80"/>
    </row>
    <row r="715" spans="1:18" ht="19.5" customHeight="1">
      <c r="A715" s="89" t="s">
        <v>784</v>
      </c>
      <c r="B715" s="288" t="s">
        <v>785</v>
      </c>
      <c r="C715" s="289"/>
      <c r="D715" s="289"/>
      <c r="E715" s="290" t="s">
        <v>662</v>
      </c>
      <c r="F715" s="291"/>
      <c r="G715" s="89" t="s">
        <v>682</v>
      </c>
      <c r="H715" s="292">
        <v>2.4E-2</v>
      </c>
      <c r="I715" s="293"/>
      <c r="J715" s="294">
        <v>34.08</v>
      </c>
      <c r="K715" s="293"/>
      <c r="L715" s="139">
        <f t="shared" si="22"/>
        <v>0.82</v>
      </c>
      <c r="M715" s="80"/>
      <c r="N715" s="80"/>
      <c r="O715" s="80"/>
      <c r="P715" s="80"/>
      <c r="Q715" s="80"/>
      <c r="R715" s="80"/>
    </row>
    <row r="716" spans="1:18" ht="15" customHeight="1">
      <c r="A716" s="89" t="s">
        <v>786</v>
      </c>
      <c r="B716" s="288" t="s">
        <v>980</v>
      </c>
      <c r="C716" s="289"/>
      <c r="D716" s="289"/>
      <c r="E716" s="290" t="s">
        <v>662</v>
      </c>
      <c r="F716" s="291"/>
      <c r="G716" s="89" t="s">
        <v>777</v>
      </c>
      <c r="H716" s="292">
        <v>7.6340000000000003</v>
      </c>
      <c r="I716" s="293"/>
      <c r="J716" s="294">
        <v>2.67</v>
      </c>
      <c r="K716" s="293"/>
      <c r="L716" s="139">
        <f t="shared" si="22"/>
        <v>20.38</v>
      </c>
      <c r="M716" s="80"/>
      <c r="N716" s="80"/>
      <c r="O716" s="80"/>
      <c r="P716" s="80"/>
      <c r="Q716" s="80"/>
      <c r="R716" s="80"/>
    </row>
    <row r="717" spans="1:18" ht="15" customHeight="1">
      <c r="A717" s="86"/>
      <c r="B717" s="86"/>
      <c r="C717" s="86"/>
      <c r="D717" s="86"/>
      <c r="E717" s="86"/>
      <c r="F717" s="86"/>
      <c r="G717" s="86"/>
      <c r="H717" s="296" t="s">
        <v>664</v>
      </c>
      <c r="I717" s="297"/>
      <c r="J717" s="297"/>
      <c r="K717" s="297"/>
      <c r="L717" s="90">
        <f>SUM(L709:L716)</f>
        <v>58.37</v>
      </c>
      <c r="M717" s="80"/>
      <c r="N717" s="80"/>
      <c r="O717" s="80"/>
      <c r="P717" s="80"/>
      <c r="Q717" s="80"/>
      <c r="R717" s="80"/>
    </row>
    <row r="718" spans="1:18" ht="15" customHeight="1">
      <c r="A718" s="286" t="s">
        <v>602</v>
      </c>
      <c r="B718" s="287"/>
      <c r="C718" s="287"/>
      <c r="D718" s="287"/>
      <c r="E718" s="273" t="s">
        <v>603</v>
      </c>
      <c r="F718" s="274"/>
      <c r="G718" s="87" t="s">
        <v>371</v>
      </c>
      <c r="H718" s="273" t="s">
        <v>604</v>
      </c>
      <c r="I718" s="274"/>
      <c r="J718" s="273" t="s">
        <v>572</v>
      </c>
      <c r="K718" s="274"/>
      <c r="L718" s="148" t="s">
        <v>605</v>
      </c>
      <c r="M718" s="80"/>
      <c r="N718" s="80"/>
      <c r="O718" s="80"/>
      <c r="P718" s="80"/>
      <c r="Q718" s="80"/>
      <c r="R718" s="80"/>
    </row>
    <row r="719" spans="1:18" ht="15" customHeight="1">
      <c r="A719" s="89" t="s">
        <v>787</v>
      </c>
      <c r="B719" s="288" t="s">
        <v>788</v>
      </c>
      <c r="C719" s="289"/>
      <c r="D719" s="289"/>
      <c r="E719" s="290" t="s">
        <v>662</v>
      </c>
      <c r="F719" s="291"/>
      <c r="G719" s="89" t="s">
        <v>670</v>
      </c>
      <c r="H719" s="292">
        <v>1.423</v>
      </c>
      <c r="I719" s="293"/>
      <c r="J719" s="294">
        <v>22.13</v>
      </c>
      <c r="K719" s="293"/>
      <c r="L719" s="139">
        <f>(J719*H719)</f>
        <v>31.49</v>
      </c>
      <c r="M719" s="80"/>
      <c r="N719" s="80"/>
      <c r="O719" s="80"/>
      <c r="P719" s="80"/>
      <c r="Q719" s="80"/>
      <c r="R719" s="80"/>
    </row>
    <row r="720" spans="1:18" ht="19.5" customHeight="1">
      <c r="A720" s="89" t="s">
        <v>789</v>
      </c>
      <c r="B720" s="288" t="s">
        <v>790</v>
      </c>
      <c r="C720" s="289"/>
      <c r="D720" s="289"/>
      <c r="E720" s="290" t="s">
        <v>662</v>
      </c>
      <c r="F720" s="291"/>
      <c r="G720" s="89" t="s">
        <v>670</v>
      </c>
      <c r="H720" s="292">
        <v>3.7869999999999999</v>
      </c>
      <c r="I720" s="293"/>
      <c r="J720" s="294">
        <v>25.06</v>
      </c>
      <c r="K720" s="293"/>
      <c r="L720" s="139">
        <f>(J720*H720)</f>
        <v>94.9</v>
      </c>
      <c r="M720" s="80"/>
      <c r="N720" s="80"/>
      <c r="O720" s="80"/>
      <c r="P720" s="80"/>
      <c r="Q720" s="80"/>
      <c r="R720" s="80"/>
    </row>
    <row r="721" spans="1:18" ht="15" customHeight="1">
      <c r="A721" s="89" t="s">
        <v>791</v>
      </c>
      <c r="B721" s="288" t="s">
        <v>792</v>
      </c>
      <c r="C721" s="289"/>
      <c r="D721" s="289"/>
      <c r="E721" s="290" t="s">
        <v>662</v>
      </c>
      <c r="F721" s="291"/>
      <c r="G721" s="89" t="s">
        <v>685</v>
      </c>
      <c r="H721" s="292">
        <v>0.14099999999999999</v>
      </c>
      <c r="I721" s="293"/>
      <c r="J721" s="294">
        <v>28.13</v>
      </c>
      <c r="K721" s="293"/>
      <c r="L721" s="139">
        <f>(J721*H721)</f>
        <v>3.97</v>
      </c>
      <c r="M721" s="80"/>
      <c r="N721" s="80"/>
      <c r="O721" s="80"/>
      <c r="P721" s="80"/>
      <c r="Q721" s="80"/>
      <c r="R721" s="80"/>
    </row>
    <row r="722" spans="1:18" ht="15" customHeight="1">
      <c r="A722" s="89" t="s">
        <v>793</v>
      </c>
      <c r="B722" s="288" t="s">
        <v>794</v>
      </c>
      <c r="C722" s="289"/>
      <c r="D722" s="289"/>
      <c r="E722" s="290" t="s">
        <v>662</v>
      </c>
      <c r="F722" s="291"/>
      <c r="G722" s="89" t="s">
        <v>688</v>
      </c>
      <c r="H722" s="292">
        <v>7.1999999999999995E-2</v>
      </c>
      <c r="I722" s="293"/>
      <c r="J722" s="294">
        <v>29.55</v>
      </c>
      <c r="K722" s="293"/>
      <c r="L722" s="132">
        <f>(J722*H722)</f>
        <v>2.13</v>
      </c>
      <c r="M722" s="80"/>
      <c r="N722" s="80"/>
      <c r="O722" s="80"/>
      <c r="P722" s="80"/>
      <c r="Q722" s="80"/>
      <c r="R722" s="80"/>
    </row>
    <row r="723" spans="1:18" ht="15" customHeight="1">
      <c r="A723" s="86"/>
      <c r="B723" s="86"/>
      <c r="C723" s="86"/>
      <c r="D723" s="86"/>
      <c r="E723" s="86"/>
      <c r="F723" s="86"/>
      <c r="G723" s="86"/>
      <c r="H723" s="296" t="s">
        <v>609</v>
      </c>
      <c r="I723" s="297"/>
      <c r="J723" s="297"/>
      <c r="K723" s="297"/>
      <c r="L723" s="90">
        <f>SUM(L719:L722)</f>
        <v>132.49</v>
      </c>
      <c r="M723" s="80"/>
      <c r="N723" s="80"/>
      <c r="O723" s="80"/>
      <c r="P723" s="80"/>
      <c r="Q723" s="80"/>
      <c r="R723" s="80"/>
    </row>
    <row r="724" spans="1:18" ht="15" customHeight="1">
      <c r="A724" s="86"/>
      <c r="B724" s="86"/>
      <c r="C724" s="86"/>
      <c r="D724" s="86"/>
      <c r="E724" s="86"/>
      <c r="F724" s="86"/>
      <c r="G724" s="86"/>
      <c r="H724" s="252" t="s">
        <v>413</v>
      </c>
      <c r="I724" s="253"/>
      <c r="J724" s="253"/>
      <c r="K724" s="253"/>
      <c r="L724" s="82">
        <f>(L717+L723)</f>
        <v>190.86</v>
      </c>
      <c r="M724" s="80"/>
      <c r="N724" s="80"/>
      <c r="O724" s="80"/>
      <c r="P724" s="80"/>
      <c r="Q724" s="80"/>
      <c r="R724" s="80"/>
    </row>
    <row r="725" spans="1:18" ht="27.75" customHeight="1">
      <c r="A725" s="86"/>
      <c r="B725" s="86"/>
      <c r="C725" s="86"/>
      <c r="D725" s="86"/>
      <c r="E725" s="86"/>
      <c r="F725" s="86"/>
      <c r="G725" s="86"/>
      <c r="H725" s="252" t="s">
        <v>414</v>
      </c>
      <c r="I725" s="253"/>
      <c r="J725" s="253"/>
      <c r="K725" s="253"/>
      <c r="L725" s="82">
        <f>L724*0.2168</f>
        <v>41.38</v>
      </c>
      <c r="M725" s="80"/>
      <c r="N725" s="80"/>
      <c r="O725" s="80"/>
      <c r="P725" s="80"/>
      <c r="Q725" s="80"/>
      <c r="R725" s="80"/>
    </row>
    <row r="726" spans="1:18" ht="27.75" customHeight="1">
      <c r="A726" s="86"/>
      <c r="B726" s="86"/>
      <c r="C726" s="86"/>
      <c r="D726" s="86"/>
      <c r="E726" s="86"/>
      <c r="F726" s="86"/>
      <c r="G726" s="86"/>
      <c r="H726" s="252" t="s">
        <v>415</v>
      </c>
      <c r="I726" s="253"/>
      <c r="J726" s="253"/>
      <c r="K726" s="253"/>
      <c r="L726" s="82">
        <f>L724+L725</f>
        <v>232.24</v>
      </c>
      <c r="M726" s="80"/>
      <c r="N726" s="80"/>
      <c r="O726" s="80"/>
      <c r="P726" s="80"/>
      <c r="Q726" s="80"/>
      <c r="R726" s="80"/>
    </row>
    <row r="727" spans="1:18" ht="15" customHeight="1">
      <c r="A727" s="86"/>
      <c r="B727" s="86"/>
      <c r="C727" s="86"/>
      <c r="D727" s="86"/>
      <c r="E727" s="262" t="s">
        <v>27</v>
      </c>
      <c r="F727" s="263"/>
      <c r="G727" s="263"/>
      <c r="H727" s="86"/>
      <c r="I727" s="86"/>
      <c r="J727" s="86"/>
      <c r="K727" s="86"/>
      <c r="L727" s="135"/>
      <c r="M727" s="80"/>
      <c r="N727" s="80"/>
      <c r="O727" s="80"/>
      <c r="P727" s="80"/>
      <c r="Q727" s="80"/>
      <c r="R727" s="80"/>
    </row>
    <row r="728" spans="1:18" ht="15" customHeight="1">
      <c r="A728" s="264" t="s">
        <v>795</v>
      </c>
      <c r="B728" s="265"/>
      <c r="C728" s="265"/>
      <c r="D728" s="265"/>
      <c r="E728" s="265"/>
      <c r="F728" s="265"/>
      <c r="G728" s="265"/>
      <c r="H728" s="265"/>
      <c r="I728" s="265"/>
      <c r="J728" s="265"/>
      <c r="K728" s="265"/>
      <c r="L728" s="265"/>
      <c r="M728" s="80"/>
      <c r="N728" s="80"/>
      <c r="O728" s="80"/>
      <c r="P728" s="80"/>
      <c r="Q728" s="80"/>
      <c r="R728" s="80"/>
    </row>
    <row r="729" spans="1:18" ht="15" customHeight="1">
      <c r="A729" s="279" t="s">
        <v>934</v>
      </c>
      <c r="B729" s="280"/>
      <c r="C729" s="280"/>
      <c r="D729" s="281" t="s">
        <v>417</v>
      </c>
      <c r="E729" s="282"/>
      <c r="F729" s="266" t="s">
        <v>935</v>
      </c>
      <c r="G729" s="267"/>
      <c r="H729" s="266" t="s">
        <v>936</v>
      </c>
      <c r="I729" s="267"/>
      <c r="J729" s="267"/>
      <c r="K729" s="267"/>
      <c r="L729" s="283" t="s">
        <v>925</v>
      </c>
      <c r="M729" s="80"/>
      <c r="N729" s="80"/>
      <c r="O729" s="80"/>
      <c r="P729" s="80"/>
      <c r="Q729" s="80"/>
      <c r="R729" s="80"/>
    </row>
    <row r="730" spans="1:18" ht="15" customHeight="1">
      <c r="A730" s="280"/>
      <c r="B730" s="280"/>
      <c r="C730" s="280"/>
      <c r="D730" s="282"/>
      <c r="E730" s="282"/>
      <c r="F730" s="87" t="s">
        <v>418</v>
      </c>
      <c r="G730" s="87" t="s">
        <v>419</v>
      </c>
      <c r="H730" s="273" t="s">
        <v>418</v>
      </c>
      <c r="I730" s="274"/>
      <c r="J730" s="273" t="s">
        <v>419</v>
      </c>
      <c r="K730" s="274"/>
      <c r="L730" s="284"/>
      <c r="M730" s="80"/>
      <c r="N730" s="80"/>
      <c r="O730" s="80"/>
      <c r="P730" s="80"/>
      <c r="Q730" s="80"/>
      <c r="R730" s="80"/>
    </row>
    <row r="731" spans="1:18" ht="9.75" customHeight="1">
      <c r="A731" s="84" t="s">
        <v>796</v>
      </c>
      <c r="B731" s="256" t="s">
        <v>981</v>
      </c>
      <c r="C731" s="257"/>
      <c r="D731" s="258">
        <v>1</v>
      </c>
      <c r="E731" s="259"/>
      <c r="F731" s="88">
        <v>0.33</v>
      </c>
      <c r="G731" s="88">
        <v>0.67</v>
      </c>
      <c r="H731" s="272">
        <v>164.03210000000001</v>
      </c>
      <c r="I731" s="261"/>
      <c r="J731" s="272">
        <v>79.200599999999994</v>
      </c>
      <c r="K731" s="261"/>
      <c r="L731" s="130">
        <f>((F731*H731)+(G731*J731))*1</f>
        <v>107.19</v>
      </c>
      <c r="M731" s="80"/>
      <c r="N731" s="80"/>
      <c r="O731" s="80"/>
      <c r="P731" s="80"/>
      <c r="Q731" s="80"/>
      <c r="R731" s="80"/>
    </row>
    <row r="732" spans="1:18" ht="19.5" customHeight="1">
      <c r="A732" s="84" t="s">
        <v>797</v>
      </c>
      <c r="B732" s="256" t="s">
        <v>798</v>
      </c>
      <c r="C732" s="257"/>
      <c r="D732" s="258">
        <v>1</v>
      </c>
      <c r="E732" s="259"/>
      <c r="F732" s="88">
        <v>1</v>
      </c>
      <c r="G732" s="88">
        <v>0</v>
      </c>
      <c r="H732" s="272">
        <v>64.904700000000005</v>
      </c>
      <c r="I732" s="261"/>
      <c r="J732" s="272">
        <v>53.4114</v>
      </c>
      <c r="K732" s="261"/>
      <c r="L732" s="138">
        <f>((F732*H732)+(G732*J732))*1</f>
        <v>64.900000000000006</v>
      </c>
      <c r="M732" s="80"/>
      <c r="N732" s="80"/>
      <c r="O732" s="80"/>
      <c r="P732" s="80"/>
      <c r="Q732" s="80"/>
      <c r="R732" s="80"/>
    </row>
    <row r="733" spans="1:18" ht="9.75" customHeight="1">
      <c r="A733" s="84" t="s">
        <v>799</v>
      </c>
      <c r="B733" s="256" t="s">
        <v>800</v>
      </c>
      <c r="C733" s="257"/>
      <c r="D733" s="258">
        <v>1</v>
      </c>
      <c r="E733" s="259"/>
      <c r="F733" s="88">
        <v>1</v>
      </c>
      <c r="G733" s="88">
        <v>0</v>
      </c>
      <c r="H733" s="272">
        <v>33.108499999999999</v>
      </c>
      <c r="I733" s="261"/>
      <c r="J733" s="272">
        <v>3.7656000000000001</v>
      </c>
      <c r="K733" s="261"/>
      <c r="L733" s="138">
        <f>((F733*H733)+(G733*J733))*1</f>
        <v>33.11</v>
      </c>
      <c r="M733" s="80"/>
      <c r="N733" s="80"/>
      <c r="O733" s="80"/>
      <c r="P733" s="80"/>
      <c r="Q733" s="80"/>
      <c r="R733" s="80"/>
    </row>
    <row r="734" spans="1:18" ht="9.75" customHeight="1">
      <c r="A734" s="86"/>
      <c r="B734" s="86"/>
      <c r="C734" s="86"/>
      <c r="D734" s="86"/>
      <c r="E734" s="86"/>
      <c r="F734" s="86"/>
      <c r="G734" s="86"/>
      <c r="H734" s="199" t="s">
        <v>424</v>
      </c>
      <c r="I734" s="200"/>
      <c r="J734" s="200"/>
      <c r="K734" s="200"/>
      <c r="L734" s="82">
        <f>SUM(L731:L733)</f>
        <v>205.2</v>
      </c>
      <c r="M734" s="80"/>
      <c r="N734" s="80"/>
      <c r="O734" s="80"/>
      <c r="P734" s="80"/>
      <c r="Q734" s="80"/>
      <c r="R734" s="80"/>
    </row>
    <row r="735" spans="1:18" ht="15" customHeight="1">
      <c r="A735" s="254" t="s">
        <v>921</v>
      </c>
      <c r="B735" s="255"/>
      <c r="C735" s="255"/>
      <c r="D735" s="255"/>
      <c r="E735" s="255"/>
      <c r="F735" s="255"/>
      <c r="G735" s="79" t="s">
        <v>922</v>
      </c>
      <c r="H735" s="266" t="s">
        <v>923</v>
      </c>
      <c r="I735" s="267"/>
      <c r="J735" s="266" t="s">
        <v>924</v>
      </c>
      <c r="K735" s="267"/>
      <c r="L735" s="146" t="s">
        <v>925</v>
      </c>
      <c r="M735" s="80"/>
      <c r="N735" s="80"/>
      <c r="O735" s="80"/>
      <c r="P735" s="80"/>
      <c r="Q735" s="80"/>
      <c r="R735" s="80"/>
    </row>
    <row r="736" spans="1:18" ht="15" customHeight="1">
      <c r="A736" s="84" t="s">
        <v>590</v>
      </c>
      <c r="B736" s="268" t="s">
        <v>591</v>
      </c>
      <c r="C736" s="269"/>
      <c r="D736" s="269"/>
      <c r="E736" s="269"/>
      <c r="F736" s="269"/>
      <c r="G736" s="84" t="s">
        <v>161</v>
      </c>
      <c r="H736" s="258">
        <v>2</v>
      </c>
      <c r="I736" s="259"/>
      <c r="J736" s="260">
        <v>10.57</v>
      </c>
      <c r="K736" s="261"/>
      <c r="L736" s="130">
        <f>(J736*H736)</f>
        <v>21.14</v>
      </c>
      <c r="M736" s="80"/>
      <c r="N736" s="80"/>
      <c r="O736" s="80"/>
      <c r="P736" s="80"/>
      <c r="Q736" s="80"/>
      <c r="R736" s="80"/>
    </row>
    <row r="737" spans="1:18" ht="15" customHeight="1">
      <c r="A737" s="86"/>
      <c r="B737" s="86"/>
      <c r="C737" s="86"/>
      <c r="D737" s="86"/>
      <c r="E737" s="86"/>
      <c r="F737" s="86"/>
      <c r="G737" s="86"/>
      <c r="H737" s="199" t="s">
        <v>928</v>
      </c>
      <c r="I737" s="200"/>
      <c r="J737" s="200"/>
      <c r="K737" s="200"/>
      <c r="L737" s="82">
        <f>(L736)</f>
        <v>21.14</v>
      </c>
      <c r="M737" s="80"/>
      <c r="N737" s="80"/>
      <c r="O737" s="80"/>
      <c r="P737" s="80"/>
      <c r="Q737" s="80"/>
      <c r="R737" s="80"/>
    </row>
    <row r="738" spans="1:18" ht="15" customHeight="1">
      <c r="A738" s="86"/>
      <c r="B738" s="86"/>
      <c r="C738" s="86"/>
      <c r="D738" s="86"/>
      <c r="E738" s="86"/>
      <c r="F738" s="86"/>
      <c r="G738" s="86"/>
      <c r="H738" s="252" t="s">
        <v>376</v>
      </c>
      <c r="I738" s="253"/>
      <c r="J738" s="253"/>
      <c r="K738" s="253"/>
      <c r="L738" s="130">
        <f>(L734+L737)</f>
        <v>226.34</v>
      </c>
      <c r="M738" s="80"/>
      <c r="N738" s="80"/>
      <c r="O738" s="80"/>
      <c r="P738" s="80"/>
      <c r="Q738" s="80"/>
      <c r="R738" s="80"/>
    </row>
    <row r="739" spans="1:18" ht="15" customHeight="1">
      <c r="A739" s="86"/>
      <c r="B739" s="86"/>
      <c r="C739" s="86"/>
      <c r="D739" s="86"/>
      <c r="E739" s="86"/>
      <c r="F739" s="86"/>
      <c r="G739" s="86"/>
      <c r="H739" s="252" t="s">
        <v>377</v>
      </c>
      <c r="I739" s="253"/>
      <c r="J739" s="253"/>
      <c r="K739" s="253"/>
      <c r="L739" s="130">
        <v>24.9</v>
      </c>
      <c r="M739" s="80"/>
      <c r="N739" s="80"/>
      <c r="O739" s="80"/>
      <c r="P739" s="80"/>
      <c r="Q739" s="80"/>
      <c r="R739" s="80"/>
    </row>
    <row r="740" spans="1:18" ht="15" customHeight="1">
      <c r="A740" s="86"/>
      <c r="B740" s="86"/>
      <c r="C740" s="86"/>
      <c r="D740" s="86"/>
      <c r="E740" s="86"/>
      <c r="F740" s="86"/>
      <c r="G740" s="86"/>
      <c r="H740" s="252" t="s">
        <v>378</v>
      </c>
      <c r="I740" s="253"/>
      <c r="J740" s="253"/>
      <c r="K740" s="253"/>
      <c r="L740" s="130">
        <f>(L738/L739)</f>
        <v>9.09</v>
      </c>
      <c r="M740" s="80"/>
      <c r="N740" s="80"/>
      <c r="O740" s="80"/>
      <c r="P740" s="80"/>
      <c r="Q740" s="80"/>
      <c r="R740" s="80"/>
    </row>
    <row r="741" spans="1:18" ht="15" customHeight="1">
      <c r="A741" s="254" t="s">
        <v>929</v>
      </c>
      <c r="B741" s="255"/>
      <c r="C741" s="255"/>
      <c r="D741" s="255"/>
      <c r="E741" s="255"/>
      <c r="F741" s="255"/>
      <c r="G741" s="79" t="s">
        <v>922</v>
      </c>
      <c r="H741" s="266" t="s">
        <v>923</v>
      </c>
      <c r="I741" s="267"/>
      <c r="J741" s="266" t="s">
        <v>930</v>
      </c>
      <c r="K741" s="267"/>
      <c r="L741" s="146" t="s">
        <v>243</v>
      </c>
      <c r="M741" s="80"/>
      <c r="N741" s="80"/>
      <c r="O741" s="80"/>
      <c r="P741" s="80"/>
      <c r="Q741" s="80"/>
      <c r="R741" s="80"/>
    </row>
    <row r="742" spans="1:18" ht="15" customHeight="1">
      <c r="A742" s="84" t="s">
        <v>801</v>
      </c>
      <c r="B742" s="256" t="s">
        <v>982</v>
      </c>
      <c r="C742" s="257"/>
      <c r="D742" s="257"/>
      <c r="E742" s="257"/>
      <c r="F742" s="257"/>
      <c r="G742" s="84" t="s">
        <v>100</v>
      </c>
      <c r="H742" s="258">
        <v>0.98234999999999995</v>
      </c>
      <c r="I742" s="259"/>
      <c r="J742" s="260">
        <v>6.65</v>
      </c>
      <c r="K742" s="261"/>
      <c r="L742" s="130">
        <f>(J742*H742)</f>
        <v>6.53</v>
      </c>
      <c r="M742" s="80"/>
      <c r="N742" s="80"/>
      <c r="O742" s="80"/>
      <c r="P742" s="80"/>
      <c r="Q742" s="80"/>
      <c r="R742" s="80"/>
    </row>
    <row r="743" spans="1:18" ht="15" customHeight="1">
      <c r="A743" s="84" t="s">
        <v>761</v>
      </c>
      <c r="B743" s="256" t="s">
        <v>762</v>
      </c>
      <c r="C743" s="257"/>
      <c r="D743" s="257"/>
      <c r="E743" s="257"/>
      <c r="F743" s="257"/>
      <c r="G743" s="84" t="s">
        <v>116</v>
      </c>
      <c r="H743" s="258">
        <v>0.60772000000000004</v>
      </c>
      <c r="I743" s="259"/>
      <c r="J743" s="260">
        <v>147.74</v>
      </c>
      <c r="K743" s="261"/>
      <c r="L743" s="138">
        <f t="shared" ref="L743:L746" si="23">(J743*H743)</f>
        <v>89.78</v>
      </c>
      <c r="M743" s="80"/>
      <c r="N743" s="80"/>
      <c r="O743" s="80"/>
      <c r="P743" s="80"/>
      <c r="Q743" s="80"/>
      <c r="R743" s="80"/>
    </row>
    <row r="744" spans="1:18" ht="15" customHeight="1">
      <c r="A744" s="84" t="s">
        <v>802</v>
      </c>
      <c r="B744" s="256" t="s">
        <v>803</v>
      </c>
      <c r="C744" s="257"/>
      <c r="D744" s="257"/>
      <c r="E744" s="257"/>
      <c r="F744" s="257"/>
      <c r="G744" s="84" t="s">
        <v>116</v>
      </c>
      <c r="H744" s="258">
        <v>0.36753999999999998</v>
      </c>
      <c r="I744" s="259"/>
      <c r="J744" s="260">
        <v>87.39</v>
      </c>
      <c r="K744" s="261"/>
      <c r="L744" s="138">
        <f t="shared" si="23"/>
        <v>32.119999999999997</v>
      </c>
      <c r="M744" s="80"/>
      <c r="N744" s="80"/>
      <c r="O744" s="80"/>
      <c r="P744" s="80"/>
      <c r="Q744" s="80"/>
      <c r="R744" s="80"/>
    </row>
    <row r="745" spans="1:18" ht="15" customHeight="1">
      <c r="A745" s="84" t="s">
        <v>763</v>
      </c>
      <c r="B745" s="256" t="s">
        <v>764</v>
      </c>
      <c r="C745" s="257"/>
      <c r="D745" s="257"/>
      <c r="E745" s="257"/>
      <c r="F745" s="257"/>
      <c r="G745" s="84" t="s">
        <v>116</v>
      </c>
      <c r="H745" s="258">
        <v>0.36753999999999998</v>
      </c>
      <c r="I745" s="259"/>
      <c r="J745" s="260">
        <v>83.19</v>
      </c>
      <c r="K745" s="261"/>
      <c r="L745" s="138">
        <f t="shared" si="23"/>
        <v>30.58</v>
      </c>
      <c r="M745" s="80"/>
      <c r="N745" s="80"/>
      <c r="O745" s="80"/>
      <c r="P745" s="80"/>
      <c r="Q745" s="80"/>
      <c r="R745" s="80"/>
    </row>
    <row r="746" spans="1:18" ht="15" customHeight="1">
      <c r="A746" s="84" t="s">
        <v>765</v>
      </c>
      <c r="B746" s="256" t="s">
        <v>976</v>
      </c>
      <c r="C746" s="257"/>
      <c r="D746" s="257"/>
      <c r="E746" s="257"/>
      <c r="F746" s="257"/>
      <c r="G746" s="84" t="s">
        <v>100</v>
      </c>
      <c r="H746" s="258">
        <v>327.44990000000001</v>
      </c>
      <c r="I746" s="259"/>
      <c r="J746" s="260">
        <v>0.45</v>
      </c>
      <c r="K746" s="261"/>
      <c r="L746" s="138">
        <f t="shared" si="23"/>
        <v>147.35</v>
      </c>
      <c r="M746" s="80"/>
      <c r="N746" s="80"/>
      <c r="O746" s="80"/>
      <c r="P746" s="80"/>
      <c r="Q746" s="80"/>
      <c r="R746" s="80"/>
    </row>
    <row r="747" spans="1:18" ht="15" customHeight="1">
      <c r="A747" s="86"/>
      <c r="B747" s="86"/>
      <c r="C747" s="86"/>
      <c r="D747" s="86"/>
      <c r="E747" s="86"/>
      <c r="F747" s="86"/>
      <c r="G747" s="86"/>
      <c r="H747" s="199" t="s">
        <v>933</v>
      </c>
      <c r="I747" s="200"/>
      <c r="J747" s="200"/>
      <c r="K747" s="200"/>
      <c r="L747" s="82">
        <f>SUM(L742:L746)</f>
        <v>306.36</v>
      </c>
      <c r="M747" s="80"/>
      <c r="N747" s="80"/>
      <c r="O747" s="80"/>
      <c r="P747" s="80"/>
      <c r="Q747" s="80"/>
      <c r="R747" s="80"/>
    </row>
    <row r="748" spans="1:18" ht="15" customHeight="1">
      <c r="A748" s="254" t="s">
        <v>961</v>
      </c>
      <c r="B748" s="255"/>
      <c r="C748" s="255"/>
      <c r="D748" s="273" t="s">
        <v>634</v>
      </c>
      <c r="E748" s="274"/>
      <c r="F748" s="273" t="s">
        <v>635</v>
      </c>
      <c r="G748" s="274"/>
      <c r="H748" s="273" t="s">
        <v>372</v>
      </c>
      <c r="I748" s="274"/>
      <c r="J748" s="273" t="s">
        <v>572</v>
      </c>
      <c r="K748" s="274"/>
      <c r="L748" s="148" t="s">
        <v>379</v>
      </c>
      <c r="M748" s="80"/>
      <c r="N748" s="80"/>
      <c r="O748" s="80"/>
      <c r="P748" s="80"/>
      <c r="Q748" s="80"/>
      <c r="R748" s="80"/>
    </row>
    <row r="749" spans="1:18" ht="15" customHeight="1">
      <c r="A749" s="91" t="s">
        <v>801</v>
      </c>
      <c r="B749" s="275" t="s">
        <v>983</v>
      </c>
      <c r="C749" s="276"/>
      <c r="D749" s="277" t="s">
        <v>183</v>
      </c>
      <c r="E749" s="278"/>
      <c r="F749" s="277" t="s">
        <v>769</v>
      </c>
      <c r="G749" s="278"/>
      <c r="H749" s="298">
        <v>9.7999999999999997E-4</v>
      </c>
      <c r="I749" s="278"/>
      <c r="J749" s="301">
        <v>25.59</v>
      </c>
      <c r="K749" s="302"/>
      <c r="L749" s="131">
        <f>(J749*H749)</f>
        <v>0.03</v>
      </c>
      <c r="M749" s="80"/>
      <c r="N749" s="80"/>
      <c r="O749" s="80"/>
      <c r="P749" s="80"/>
      <c r="Q749" s="80"/>
      <c r="R749" s="80"/>
    </row>
    <row r="750" spans="1:18" ht="15" customHeight="1">
      <c r="A750" s="91" t="s">
        <v>761</v>
      </c>
      <c r="B750" s="275" t="s">
        <v>766</v>
      </c>
      <c r="C750" s="276"/>
      <c r="D750" s="277" t="s">
        <v>183</v>
      </c>
      <c r="E750" s="278"/>
      <c r="F750" s="277" t="s">
        <v>767</v>
      </c>
      <c r="G750" s="278"/>
      <c r="H750" s="298">
        <v>0.91157999999999995</v>
      </c>
      <c r="I750" s="278"/>
      <c r="J750" s="301">
        <v>1.42</v>
      </c>
      <c r="K750" s="302"/>
      <c r="L750" s="140">
        <f>(J750*H750)</f>
        <v>1.29</v>
      </c>
      <c r="M750" s="80"/>
      <c r="N750" s="80"/>
      <c r="O750" s="80"/>
      <c r="P750" s="80"/>
      <c r="Q750" s="80"/>
      <c r="R750" s="80"/>
    </row>
    <row r="751" spans="1:18" ht="15" customHeight="1">
      <c r="A751" s="91" t="s">
        <v>802</v>
      </c>
      <c r="B751" s="275" t="s">
        <v>804</v>
      </c>
      <c r="C751" s="276"/>
      <c r="D751" s="277" t="s">
        <v>183</v>
      </c>
      <c r="E751" s="278"/>
      <c r="F751" s="277" t="s">
        <v>767</v>
      </c>
      <c r="G751" s="278"/>
      <c r="H751" s="298">
        <v>0.55130999999999997</v>
      </c>
      <c r="I751" s="278"/>
      <c r="J751" s="301">
        <v>1.42</v>
      </c>
      <c r="K751" s="302"/>
      <c r="L751" s="140">
        <f>(J751*H751)</f>
        <v>0.78</v>
      </c>
      <c r="M751" s="80"/>
      <c r="N751" s="80"/>
      <c r="O751" s="80"/>
      <c r="P751" s="80"/>
      <c r="Q751" s="80"/>
      <c r="R751" s="80"/>
    </row>
    <row r="752" spans="1:18" ht="15" customHeight="1">
      <c r="A752" s="91" t="s">
        <v>763</v>
      </c>
      <c r="B752" s="275" t="s">
        <v>768</v>
      </c>
      <c r="C752" s="276"/>
      <c r="D752" s="277" t="s">
        <v>183</v>
      </c>
      <c r="E752" s="278"/>
      <c r="F752" s="277" t="s">
        <v>767</v>
      </c>
      <c r="G752" s="278"/>
      <c r="H752" s="298">
        <v>0.55130999999999997</v>
      </c>
      <c r="I752" s="278"/>
      <c r="J752" s="301">
        <v>1.42</v>
      </c>
      <c r="K752" s="302"/>
      <c r="L752" s="140">
        <f>(J752*H752)</f>
        <v>0.78</v>
      </c>
      <c r="M752" s="80"/>
      <c r="N752" s="80"/>
      <c r="O752" s="80"/>
      <c r="P752" s="80"/>
      <c r="Q752" s="80"/>
      <c r="R752" s="80"/>
    </row>
    <row r="753" spans="1:18" ht="15" customHeight="1">
      <c r="A753" s="91" t="s">
        <v>765</v>
      </c>
      <c r="B753" s="275" t="s">
        <v>977</v>
      </c>
      <c r="C753" s="276"/>
      <c r="D753" s="277" t="s">
        <v>183</v>
      </c>
      <c r="E753" s="278"/>
      <c r="F753" s="277" t="s">
        <v>769</v>
      </c>
      <c r="G753" s="278"/>
      <c r="H753" s="298">
        <v>0.32745000000000002</v>
      </c>
      <c r="I753" s="278"/>
      <c r="J753" s="301">
        <v>25.59</v>
      </c>
      <c r="K753" s="302"/>
      <c r="L753" s="140">
        <f>(J753*H753)</f>
        <v>8.3800000000000008</v>
      </c>
      <c r="M753" s="80"/>
      <c r="N753" s="80"/>
      <c r="O753" s="80"/>
      <c r="P753" s="80"/>
      <c r="Q753" s="80"/>
      <c r="R753" s="80"/>
    </row>
    <row r="754" spans="1:18" ht="19.5" customHeight="1">
      <c r="A754" s="86"/>
      <c r="B754" s="86"/>
      <c r="C754" s="86"/>
      <c r="D754" s="86"/>
      <c r="E754" s="86"/>
      <c r="F754" s="86"/>
      <c r="G754" s="86"/>
      <c r="H754" s="199" t="s">
        <v>963</v>
      </c>
      <c r="I754" s="200"/>
      <c r="J754" s="200"/>
      <c r="K754" s="200"/>
      <c r="L754" s="130">
        <f>SUM(L749:L753)</f>
        <v>11.26</v>
      </c>
      <c r="M754" s="80"/>
      <c r="N754" s="80"/>
      <c r="O754" s="80"/>
      <c r="P754" s="80"/>
      <c r="Q754" s="80"/>
      <c r="R754" s="80"/>
    </row>
    <row r="755" spans="1:18" ht="19.5" customHeight="1">
      <c r="A755" s="86"/>
      <c r="B755" s="86"/>
      <c r="C755" s="86"/>
      <c r="D755" s="86"/>
      <c r="E755" s="86"/>
      <c r="F755" s="86"/>
      <c r="G755" s="86"/>
      <c r="H755" s="252" t="s">
        <v>412</v>
      </c>
      <c r="I755" s="253"/>
      <c r="J755" s="253"/>
      <c r="K755" s="253"/>
      <c r="L755" s="130">
        <f>(L737+L747)</f>
        <v>327.5</v>
      </c>
      <c r="M755" s="80"/>
      <c r="N755" s="80"/>
      <c r="O755" s="80"/>
      <c r="P755" s="80"/>
      <c r="Q755" s="80"/>
      <c r="R755" s="80"/>
    </row>
    <row r="756" spans="1:18" ht="15" customHeight="1">
      <c r="A756" s="86"/>
      <c r="B756" s="86"/>
      <c r="C756" s="86"/>
      <c r="D756" s="86"/>
      <c r="E756" s="86"/>
      <c r="F756" s="86"/>
      <c r="G756" s="86"/>
      <c r="H756" s="252" t="s">
        <v>413</v>
      </c>
      <c r="I756" s="253"/>
      <c r="J756" s="253"/>
      <c r="K756" s="253"/>
      <c r="L756" s="82">
        <f>L755</f>
        <v>327.5</v>
      </c>
      <c r="M756" s="80"/>
      <c r="N756" s="80"/>
      <c r="O756" s="80"/>
      <c r="P756" s="80"/>
      <c r="Q756" s="80"/>
      <c r="R756" s="80"/>
    </row>
    <row r="757" spans="1:18" ht="15" customHeight="1">
      <c r="A757" s="86"/>
      <c r="B757" s="86"/>
      <c r="C757" s="86"/>
      <c r="D757" s="86"/>
      <c r="E757" s="86"/>
      <c r="F757" s="86"/>
      <c r="G757" s="86"/>
      <c r="H757" s="252" t="s">
        <v>414</v>
      </c>
      <c r="I757" s="253"/>
      <c r="J757" s="253"/>
      <c r="K757" s="253"/>
      <c r="L757" s="82">
        <f>L756*0.2168</f>
        <v>71</v>
      </c>
      <c r="M757" s="80"/>
      <c r="N757" s="80"/>
      <c r="O757" s="80"/>
      <c r="P757" s="80"/>
      <c r="Q757" s="80"/>
      <c r="R757" s="80"/>
    </row>
    <row r="758" spans="1:18" ht="19.5" customHeight="1">
      <c r="A758" s="86"/>
      <c r="B758" s="86"/>
      <c r="C758" s="86"/>
      <c r="D758" s="86"/>
      <c r="E758" s="86"/>
      <c r="F758" s="86"/>
      <c r="G758" s="86"/>
      <c r="H758" s="252" t="s">
        <v>415</v>
      </c>
      <c r="I758" s="253"/>
      <c r="J758" s="253"/>
      <c r="K758" s="253"/>
      <c r="L758" s="82">
        <f>SUM(L756+L757)</f>
        <v>398.5</v>
      </c>
      <c r="M758" s="80"/>
      <c r="N758" s="80"/>
      <c r="O758" s="80"/>
      <c r="P758" s="80"/>
      <c r="Q758" s="80"/>
      <c r="R758" s="80"/>
    </row>
    <row r="759" spans="1:18" ht="15" customHeight="1">
      <c r="A759" s="86"/>
      <c r="B759" s="86"/>
      <c r="C759" s="86"/>
      <c r="D759" s="86"/>
      <c r="E759" s="262" t="s">
        <v>27</v>
      </c>
      <c r="F759" s="263"/>
      <c r="G759" s="263"/>
      <c r="H759" s="86"/>
      <c r="I759" s="86"/>
      <c r="J759" s="86"/>
      <c r="K759" s="86"/>
      <c r="L759" s="135"/>
      <c r="M759" s="80"/>
      <c r="N759" s="80"/>
      <c r="O759" s="80"/>
      <c r="P759" s="80"/>
      <c r="Q759" s="80"/>
      <c r="R759" s="80"/>
    </row>
    <row r="760" spans="1:18" ht="15" customHeight="1">
      <c r="A760" s="264" t="s">
        <v>984</v>
      </c>
      <c r="B760" s="265"/>
      <c r="C760" s="265"/>
      <c r="D760" s="265"/>
      <c r="E760" s="265"/>
      <c r="F760" s="265"/>
      <c r="G760" s="265"/>
      <c r="H760" s="265"/>
      <c r="I760" s="265"/>
      <c r="J760" s="265"/>
      <c r="K760" s="265"/>
      <c r="L760" s="265"/>
      <c r="M760" s="80"/>
      <c r="N760" s="80"/>
      <c r="O760" s="80"/>
      <c r="P760" s="80"/>
      <c r="Q760" s="80"/>
      <c r="R760" s="80"/>
    </row>
    <row r="761" spans="1:18" ht="15" customHeight="1">
      <c r="A761" s="285"/>
      <c r="B761" s="285"/>
      <c r="C761" s="285"/>
      <c r="D761" s="285"/>
      <c r="E761" s="285"/>
      <c r="F761" s="285"/>
      <c r="G761" s="285"/>
      <c r="H761" s="285"/>
      <c r="I761" s="285"/>
      <c r="J761" s="285"/>
      <c r="K761" s="285"/>
      <c r="L761" s="285"/>
      <c r="M761" s="80"/>
      <c r="N761" s="80"/>
      <c r="O761" s="80"/>
      <c r="P761" s="80"/>
      <c r="Q761" s="80"/>
      <c r="R761" s="80"/>
    </row>
    <row r="762" spans="1:18" ht="15" customHeight="1">
      <c r="A762" s="86"/>
      <c r="B762" s="86"/>
      <c r="C762" s="86"/>
      <c r="D762" s="86"/>
      <c r="E762" s="86"/>
      <c r="F762" s="86"/>
      <c r="G762" s="86"/>
      <c r="H762" s="252" t="s">
        <v>413</v>
      </c>
      <c r="I762" s="253"/>
      <c r="J762" s="253"/>
      <c r="K762" s="253"/>
      <c r="L762" s="82">
        <v>39.58</v>
      </c>
      <c r="M762" s="80"/>
      <c r="N762" s="80"/>
      <c r="O762" s="80"/>
      <c r="P762" s="80"/>
      <c r="Q762" s="80"/>
      <c r="R762" s="80"/>
    </row>
    <row r="763" spans="1:18" ht="15" customHeight="1">
      <c r="A763" s="86"/>
      <c r="B763" s="86"/>
      <c r="C763" s="86"/>
      <c r="D763" s="86"/>
      <c r="E763" s="86"/>
      <c r="F763" s="86"/>
      <c r="G763" s="86"/>
      <c r="H763" s="252" t="s">
        <v>414</v>
      </c>
      <c r="I763" s="253"/>
      <c r="J763" s="253"/>
      <c r="K763" s="253"/>
      <c r="L763" s="82">
        <f>L762*0.2168</f>
        <v>8.58</v>
      </c>
      <c r="M763" s="80"/>
      <c r="N763" s="80"/>
      <c r="O763" s="80"/>
      <c r="P763" s="80"/>
      <c r="Q763" s="80"/>
      <c r="R763" s="80"/>
    </row>
    <row r="764" spans="1:18" ht="9.75" customHeight="1">
      <c r="A764" s="86"/>
      <c r="B764" s="86"/>
      <c r="C764" s="86"/>
      <c r="D764" s="86"/>
      <c r="E764" s="86"/>
      <c r="F764" s="86"/>
      <c r="G764" s="86"/>
      <c r="H764" s="252" t="s">
        <v>415</v>
      </c>
      <c r="I764" s="253"/>
      <c r="J764" s="253"/>
      <c r="K764" s="253"/>
      <c r="L764" s="82">
        <f>L762+L763</f>
        <v>48.16</v>
      </c>
      <c r="M764" s="80"/>
      <c r="N764" s="80"/>
      <c r="O764" s="80"/>
      <c r="P764" s="80"/>
      <c r="Q764" s="80"/>
      <c r="R764" s="80"/>
    </row>
    <row r="765" spans="1:18" ht="19.5" customHeight="1">
      <c r="A765" s="86"/>
      <c r="B765" s="86"/>
      <c r="C765" s="86"/>
      <c r="D765" s="86"/>
      <c r="E765" s="262" t="s">
        <v>27</v>
      </c>
      <c r="F765" s="263"/>
      <c r="G765" s="263"/>
      <c r="H765" s="86"/>
      <c r="I765" s="86"/>
      <c r="J765" s="86"/>
      <c r="K765" s="86"/>
      <c r="L765" s="135"/>
      <c r="M765" s="80"/>
      <c r="N765" s="80"/>
      <c r="O765" s="80"/>
      <c r="P765" s="80"/>
      <c r="Q765" s="80"/>
      <c r="R765" s="80"/>
    </row>
    <row r="766" spans="1:18" ht="9.75" customHeight="1">
      <c r="A766" s="264" t="s">
        <v>805</v>
      </c>
      <c r="B766" s="265"/>
      <c r="C766" s="265"/>
      <c r="D766" s="265"/>
      <c r="E766" s="265"/>
      <c r="F766" s="265"/>
      <c r="G766" s="265"/>
      <c r="H766" s="265"/>
      <c r="I766" s="265"/>
      <c r="J766" s="265"/>
      <c r="K766" s="265"/>
      <c r="L766" s="265"/>
      <c r="M766" s="80"/>
      <c r="N766" s="80"/>
      <c r="O766" s="80"/>
      <c r="P766" s="80"/>
      <c r="Q766" s="80"/>
      <c r="R766" s="80"/>
    </row>
    <row r="767" spans="1:18" ht="15" customHeight="1">
      <c r="A767" s="254" t="s">
        <v>921</v>
      </c>
      <c r="B767" s="255"/>
      <c r="C767" s="255"/>
      <c r="D767" s="255"/>
      <c r="E767" s="255"/>
      <c r="F767" s="255"/>
      <c r="G767" s="79" t="s">
        <v>922</v>
      </c>
      <c r="H767" s="266" t="s">
        <v>923</v>
      </c>
      <c r="I767" s="267"/>
      <c r="J767" s="266" t="s">
        <v>924</v>
      </c>
      <c r="K767" s="267"/>
      <c r="L767" s="146" t="s">
        <v>925</v>
      </c>
      <c r="M767" s="80"/>
      <c r="N767" s="80"/>
      <c r="O767" s="80"/>
      <c r="P767" s="80"/>
      <c r="Q767" s="80"/>
      <c r="R767" s="80"/>
    </row>
    <row r="768" spans="1:18" ht="15" customHeight="1">
      <c r="A768" s="84" t="s">
        <v>520</v>
      </c>
      <c r="B768" s="268" t="s">
        <v>943</v>
      </c>
      <c r="C768" s="269"/>
      <c r="D768" s="269"/>
      <c r="E768" s="269"/>
      <c r="F768" s="269"/>
      <c r="G768" s="84" t="s">
        <v>374</v>
      </c>
      <c r="H768" s="258">
        <v>0.3</v>
      </c>
      <c r="I768" s="259"/>
      <c r="J768" s="260">
        <v>13.43</v>
      </c>
      <c r="K768" s="261"/>
      <c r="L768" s="130">
        <f>(J768*H768)</f>
        <v>4.03</v>
      </c>
      <c r="M768" s="80"/>
      <c r="N768" s="80"/>
      <c r="O768" s="80"/>
      <c r="P768" s="80"/>
      <c r="Q768" s="80"/>
      <c r="R768" s="80"/>
    </row>
    <row r="769" spans="1:18" ht="15" customHeight="1">
      <c r="A769" s="84" t="s">
        <v>806</v>
      </c>
      <c r="B769" s="268" t="s">
        <v>807</v>
      </c>
      <c r="C769" s="269"/>
      <c r="D769" s="269"/>
      <c r="E769" s="269"/>
      <c r="F769" s="269"/>
      <c r="G769" s="84" t="s">
        <v>374</v>
      </c>
      <c r="H769" s="258">
        <v>0.3</v>
      </c>
      <c r="I769" s="259"/>
      <c r="J769" s="260">
        <v>21.18</v>
      </c>
      <c r="K769" s="261"/>
      <c r="L769" s="138">
        <f>(J769*H769)</f>
        <v>6.35</v>
      </c>
      <c r="M769" s="80"/>
      <c r="N769" s="80"/>
      <c r="O769" s="80"/>
      <c r="P769" s="80"/>
      <c r="Q769" s="80"/>
      <c r="R769" s="80"/>
    </row>
    <row r="770" spans="1:18" ht="9.75" customHeight="1">
      <c r="A770" s="86"/>
      <c r="B770" s="86"/>
      <c r="C770" s="86"/>
      <c r="D770" s="86"/>
      <c r="E770" s="86"/>
      <c r="F770" s="86"/>
      <c r="G770" s="86"/>
      <c r="H770" s="199" t="s">
        <v>928</v>
      </c>
      <c r="I770" s="200"/>
      <c r="J770" s="200"/>
      <c r="K770" s="200"/>
      <c r="L770" s="82">
        <f>L768+L769</f>
        <v>10.38</v>
      </c>
      <c r="M770" s="80"/>
      <c r="N770" s="80"/>
      <c r="O770" s="80"/>
      <c r="P770" s="80"/>
      <c r="Q770" s="80"/>
      <c r="R770" s="80"/>
    </row>
    <row r="771" spans="1:18" ht="19.5" customHeight="1" thickBot="1">
      <c r="A771" s="86"/>
      <c r="B771" s="86"/>
      <c r="C771" s="86"/>
      <c r="D771" s="86"/>
      <c r="E771" s="86"/>
      <c r="F771" s="86"/>
      <c r="G771" s="86"/>
      <c r="H771" s="250" t="s">
        <v>570</v>
      </c>
      <c r="I771" s="251"/>
      <c r="J771" s="251"/>
      <c r="K771" s="251"/>
      <c r="L771" s="147">
        <v>0</v>
      </c>
      <c r="M771" s="80"/>
      <c r="N771" s="80"/>
      <c r="O771" s="80"/>
      <c r="P771" s="80"/>
      <c r="Q771" s="80"/>
      <c r="R771" s="80"/>
    </row>
    <row r="772" spans="1:18" ht="15" customHeight="1">
      <c r="A772" s="86"/>
      <c r="B772" s="86"/>
      <c r="C772" s="86"/>
      <c r="D772" s="86"/>
      <c r="E772" s="86"/>
      <c r="F772" s="86"/>
      <c r="G772" s="86"/>
      <c r="H772" s="252" t="s">
        <v>376</v>
      </c>
      <c r="I772" s="253"/>
      <c r="J772" s="253"/>
      <c r="K772" s="253"/>
      <c r="L772" s="130">
        <f>L770</f>
        <v>10.38</v>
      </c>
      <c r="M772" s="80"/>
      <c r="N772" s="80"/>
      <c r="O772" s="80"/>
      <c r="P772" s="80"/>
      <c r="Q772" s="80"/>
      <c r="R772" s="80"/>
    </row>
    <row r="773" spans="1:18" ht="15" customHeight="1">
      <c r="A773" s="86"/>
      <c r="B773" s="86"/>
      <c r="C773" s="86"/>
      <c r="D773" s="86"/>
      <c r="E773" s="86"/>
      <c r="F773" s="86"/>
      <c r="G773" s="86"/>
      <c r="H773" s="252" t="s">
        <v>377</v>
      </c>
      <c r="I773" s="253"/>
      <c r="J773" s="253"/>
      <c r="K773" s="253"/>
      <c r="L773" s="130">
        <v>1</v>
      </c>
      <c r="M773" s="80"/>
      <c r="N773" s="80"/>
      <c r="O773" s="80"/>
      <c r="P773" s="80"/>
      <c r="Q773" s="80"/>
      <c r="R773" s="80"/>
    </row>
    <row r="774" spans="1:18" ht="15" customHeight="1">
      <c r="A774" s="86"/>
      <c r="B774" s="86"/>
      <c r="C774" s="86"/>
      <c r="D774" s="86"/>
      <c r="E774" s="86"/>
      <c r="F774" s="86"/>
      <c r="G774" s="86"/>
      <c r="H774" s="252" t="s">
        <v>378</v>
      </c>
      <c r="I774" s="253"/>
      <c r="J774" s="253"/>
      <c r="K774" s="253"/>
      <c r="L774" s="130">
        <f>(L772/L773)</f>
        <v>10.38</v>
      </c>
      <c r="M774" s="80"/>
      <c r="N774" s="80"/>
      <c r="O774" s="80"/>
      <c r="P774" s="80"/>
      <c r="Q774" s="80"/>
      <c r="R774" s="80"/>
    </row>
    <row r="775" spans="1:18" ht="15" customHeight="1">
      <c r="A775" s="254" t="s">
        <v>929</v>
      </c>
      <c r="B775" s="255"/>
      <c r="C775" s="255"/>
      <c r="D775" s="255"/>
      <c r="E775" s="255"/>
      <c r="F775" s="255"/>
      <c r="G775" s="79" t="s">
        <v>922</v>
      </c>
      <c r="H775" s="266" t="s">
        <v>923</v>
      </c>
      <c r="I775" s="267"/>
      <c r="J775" s="266" t="s">
        <v>930</v>
      </c>
      <c r="K775" s="267"/>
      <c r="L775" s="146" t="s">
        <v>243</v>
      </c>
      <c r="M775" s="80"/>
      <c r="N775" s="80"/>
      <c r="O775" s="80"/>
      <c r="P775" s="80"/>
      <c r="Q775" s="80"/>
      <c r="R775" s="80"/>
    </row>
    <row r="776" spans="1:18" ht="15" customHeight="1">
      <c r="A776" s="84" t="s">
        <v>808</v>
      </c>
      <c r="B776" s="256" t="s">
        <v>985</v>
      </c>
      <c r="C776" s="257"/>
      <c r="D776" s="257"/>
      <c r="E776" s="257"/>
      <c r="F776" s="257"/>
      <c r="G776" s="84" t="s">
        <v>388</v>
      </c>
      <c r="H776" s="258">
        <v>1</v>
      </c>
      <c r="I776" s="259"/>
      <c r="J776" s="260">
        <v>13.01</v>
      </c>
      <c r="K776" s="261"/>
      <c r="L776" s="130">
        <f>J776*H776</f>
        <v>13.01</v>
      </c>
      <c r="M776" s="80"/>
      <c r="N776" s="80"/>
      <c r="O776" s="80"/>
      <c r="P776" s="80"/>
      <c r="Q776" s="80"/>
      <c r="R776" s="80"/>
    </row>
    <row r="777" spans="1:18" ht="15" customHeight="1">
      <c r="A777" s="84" t="s">
        <v>809</v>
      </c>
      <c r="B777" s="256" t="s">
        <v>810</v>
      </c>
      <c r="C777" s="257"/>
      <c r="D777" s="257"/>
      <c r="E777" s="257"/>
      <c r="F777" s="257"/>
      <c r="G777" s="84" t="s">
        <v>388</v>
      </c>
      <c r="H777" s="258">
        <v>5.0000000000000001E-3</v>
      </c>
      <c r="I777" s="259"/>
      <c r="J777" s="260">
        <v>32.799999999999997</v>
      </c>
      <c r="K777" s="261"/>
      <c r="L777" s="138">
        <f>J777*H777</f>
        <v>0.16</v>
      </c>
      <c r="M777" s="80"/>
      <c r="N777" s="80"/>
      <c r="O777" s="80"/>
      <c r="P777" s="80"/>
      <c r="Q777" s="80"/>
      <c r="R777" s="80"/>
    </row>
    <row r="778" spans="1:18" ht="15" customHeight="1">
      <c r="A778" s="86"/>
      <c r="B778" s="86"/>
      <c r="C778" s="86"/>
      <c r="D778" s="86"/>
      <c r="E778" s="86"/>
      <c r="F778" s="86"/>
      <c r="G778" s="86"/>
      <c r="H778" s="199" t="s">
        <v>933</v>
      </c>
      <c r="I778" s="200"/>
      <c r="J778" s="200"/>
      <c r="K778" s="200"/>
      <c r="L778" s="82">
        <f>L776+L777</f>
        <v>13.17</v>
      </c>
      <c r="M778" s="80"/>
      <c r="N778" s="80"/>
      <c r="O778" s="80"/>
      <c r="P778" s="80"/>
      <c r="Q778" s="80"/>
      <c r="R778" s="80"/>
    </row>
    <row r="779" spans="1:18" ht="15" customHeight="1">
      <c r="A779" s="254" t="s">
        <v>950</v>
      </c>
      <c r="B779" s="255"/>
      <c r="C779" s="255"/>
      <c r="D779" s="255"/>
      <c r="E779" s="255"/>
      <c r="F779" s="255"/>
      <c r="G779" s="79" t="s">
        <v>922</v>
      </c>
      <c r="H779" s="266" t="s">
        <v>923</v>
      </c>
      <c r="I779" s="267"/>
      <c r="J779" s="266" t="s">
        <v>86</v>
      </c>
      <c r="K779" s="267"/>
      <c r="L779" s="146" t="s">
        <v>243</v>
      </c>
      <c r="M779" s="80"/>
      <c r="N779" s="80"/>
      <c r="O779" s="80"/>
      <c r="P779" s="80"/>
      <c r="Q779" s="80"/>
      <c r="R779" s="80"/>
    </row>
    <row r="780" spans="1:18" ht="15" customHeight="1">
      <c r="A780" s="84" t="s">
        <v>811</v>
      </c>
      <c r="B780" s="256" t="s">
        <v>812</v>
      </c>
      <c r="C780" s="257"/>
      <c r="D780" s="257"/>
      <c r="E780" s="257"/>
      <c r="F780" s="257"/>
      <c r="G780" s="84" t="s">
        <v>205</v>
      </c>
      <c r="H780" s="295">
        <v>0.04</v>
      </c>
      <c r="I780" s="261"/>
      <c r="J780" s="260">
        <v>36.53</v>
      </c>
      <c r="K780" s="261"/>
      <c r="L780" s="130">
        <f>(J780*H780)</f>
        <v>1.46</v>
      </c>
      <c r="M780" s="80"/>
      <c r="N780" s="80"/>
      <c r="O780" s="80"/>
      <c r="P780" s="80"/>
      <c r="Q780" s="80"/>
      <c r="R780" s="80"/>
    </row>
    <row r="781" spans="1:18" ht="15" customHeight="1">
      <c r="A781" s="86"/>
      <c r="B781" s="86"/>
      <c r="C781" s="86"/>
      <c r="D781" s="86"/>
      <c r="E781" s="86"/>
      <c r="F781" s="86"/>
      <c r="G781" s="86"/>
      <c r="H781" s="199" t="s">
        <v>951</v>
      </c>
      <c r="I781" s="200"/>
      <c r="J781" s="200"/>
      <c r="K781" s="200"/>
      <c r="L781" s="82">
        <f>L780</f>
        <v>1.46</v>
      </c>
      <c r="M781" s="80"/>
      <c r="N781" s="80"/>
      <c r="O781" s="80"/>
      <c r="P781" s="80"/>
      <c r="Q781" s="80"/>
      <c r="R781" s="80"/>
    </row>
    <row r="782" spans="1:18" ht="15" customHeight="1">
      <c r="A782" s="86"/>
      <c r="B782" s="86"/>
      <c r="C782" s="86"/>
      <c r="D782" s="86"/>
      <c r="E782" s="86"/>
      <c r="F782" s="86"/>
      <c r="G782" s="86"/>
      <c r="H782" s="252" t="s">
        <v>412</v>
      </c>
      <c r="I782" s="253"/>
      <c r="J782" s="253"/>
      <c r="K782" s="253"/>
      <c r="L782" s="130">
        <f>L770+L778+L781</f>
        <v>25.01</v>
      </c>
      <c r="M782" s="80"/>
      <c r="N782" s="80"/>
      <c r="O782" s="80"/>
      <c r="P782" s="80"/>
      <c r="Q782" s="80"/>
      <c r="R782" s="80"/>
    </row>
    <row r="783" spans="1:18" ht="15" customHeight="1">
      <c r="A783" s="86"/>
      <c r="B783" s="86"/>
      <c r="C783" s="86"/>
      <c r="D783" s="86"/>
      <c r="E783" s="86"/>
      <c r="F783" s="86"/>
      <c r="G783" s="86"/>
      <c r="H783" s="252" t="s">
        <v>413</v>
      </c>
      <c r="I783" s="253"/>
      <c r="J783" s="253"/>
      <c r="K783" s="253"/>
      <c r="L783" s="82">
        <f>L782</f>
        <v>25.01</v>
      </c>
      <c r="M783" s="80"/>
      <c r="N783" s="80"/>
      <c r="O783" s="80"/>
      <c r="P783" s="80"/>
      <c r="Q783" s="80"/>
      <c r="R783" s="80"/>
    </row>
    <row r="784" spans="1:18" ht="15" customHeight="1">
      <c r="A784" s="86"/>
      <c r="B784" s="86"/>
      <c r="C784" s="86"/>
      <c r="D784" s="86"/>
      <c r="E784" s="86"/>
      <c r="F784" s="86"/>
      <c r="G784" s="86"/>
      <c r="H784" s="252" t="s">
        <v>414</v>
      </c>
      <c r="I784" s="253"/>
      <c r="J784" s="253"/>
      <c r="K784" s="253"/>
      <c r="L784" s="82">
        <f>L783*0.2168</f>
        <v>5.42</v>
      </c>
      <c r="M784" s="80"/>
      <c r="N784" s="80"/>
      <c r="O784" s="80"/>
      <c r="P784" s="80"/>
      <c r="Q784" s="80"/>
      <c r="R784" s="80"/>
    </row>
    <row r="785" spans="1:18" ht="15.75" customHeight="1">
      <c r="A785" s="86"/>
      <c r="B785" s="86"/>
      <c r="C785" s="86"/>
      <c r="D785" s="86"/>
      <c r="E785" s="86"/>
      <c r="F785" s="86"/>
      <c r="G785" s="86"/>
      <c r="H785" s="252" t="s">
        <v>415</v>
      </c>
      <c r="I785" s="253"/>
      <c r="J785" s="253"/>
      <c r="K785" s="253"/>
      <c r="L785" s="82">
        <f>L783+L784</f>
        <v>30.43</v>
      </c>
      <c r="M785" s="80"/>
      <c r="N785" s="80"/>
      <c r="O785" s="80"/>
      <c r="P785" s="80"/>
      <c r="Q785" s="80"/>
      <c r="R785" s="80"/>
    </row>
    <row r="786" spans="1:18" ht="15" customHeight="1">
      <c r="A786" s="86"/>
      <c r="B786" s="86"/>
      <c r="C786" s="86"/>
      <c r="D786" s="86"/>
      <c r="E786" s="262" t="s">
        <v>27</v>
      </c>
      <c r="F786" s="263"/>
      <c r="G786" s="263"/>
      <c r="H786" s="86"/>
      <c r="I786" s="86"/>
      <c r="J786" s="86"/>
      <c r="K786" s="86"/>
      <c r="L786" s="135"/>
      <c r="M786" s="80"/>
      <c r="N786" s="80"/>
      <c r="O786" s="80"/>
      <c r="P786" s="80"/>
      <c r="Q786" s="80"/>
      <c r="R786" s="80"/>
    </row>
    <row r="787" spans="1:18" ht="15" customHeight="1">
      <c r="A787" s="264" t="s">
        <v>813</v>
      </c>
      <c r="B787" s="265"/>
      <c r="C787" s="265"/>
      <c r="D787" s="265"/>
      <c r="E787" s="265"/>
      <c r="F787" s="265"/>
      <c r="G787" s="265"/>
      <c r="H787" s="265"/>
      <c r="I787" s="265"/>
      <c r="J787" s="265"/>
      <c r="K787" s="265"/>
      <c r="L787" s="265"/>
      <c r="M787" s="80"/>
      <c r="N787" s="80"/>
      <c r="O787" s="80"/>
      <c r="P787" s="80"/>
      <c r="Q787" s="80"/>
      <c r="R787" s="80"/>
    </row>
    <row r="788" spans="1:18" ht="15" customHeight="1">
      <c r="A788" s="254" t="s">
        <v>921</v>
      </c>
      <c r="B788" s="255"/>
      <c r="C788" s="255"/>
      <c r="D788" s="255"/>
      <c r="E788" s="255"/>
      <c r="F788" s="255"/>
      <c r="G788" s="79" t="s">
        <v>922</v>
      </c>
      <c r="H788" s="266" t="s">
        <v>923</v>
      </c>
      <c r="I788" s="267"/>
      <c r="J788" s="266" t="s">
        <v>924</v>
      </c>
      <c r="K788" s="267"/>
      <c r="L788" s="146" t="s">
        <v>925</v>
      </c>
      <c r="M788" s="80"/>
      <c r="N788" s="80"/>
      <c r="O788" s="80"/>
      <c r="P788" s="80"/>
      <c r="Q788" s="80"/>
      <c r="R788" s="80"/>
    </row>
    <row r="789" spans="1:18" ht="15" customHeight="1">
      <c r="A789" s="84" t="s">
        <v>814</v>
      </c>
      <c r="B789" s="268" t="s">
        <v>815</v>
      </c>
      <c r="C789" s="269"/>
      <c r="D789" s="269"/>
      <c r="E789" s="269"/>
      <c r="F789" s="269"/>
      <c r="G789" s="84" t="s">
        <v>161</v>
      </c>
      <c r="H789" s="258">
        <v>0.08</v>
      </c>
      <c r="I789" s="259"/>
      <c r="J789" s="260">
        <v>12.14</v>
      </c>
      <c r="K789" s="261"/>
      <c r="L789" s="130">
        <f>J789*H789</f>
        <v>0.97</v>
      </c>
      <c r="M789" s="80"/>
      <c r="N789" s="80"/>
      <c r="O789" s="80"/>
      <c r="P789" s="80"/>
      <c r="Q789" s="80"/>
      <c r="R789" s="80"/>
    </row>
    <row r="790" spans="1:18" ht="15" customHeight="1">
      <c r="A790" s="84" t="s">
        <v>816</v>
      </c>
      <c r="B790" s="268" t="s">
        <v>817</v>
      </c>
      <c r="C790" s="269"/>
      <c r="D790" s="269"/>
      <c r="E790" s="269"/>
      <c r="F790" s="269"/>
      <c r="G790" s="84" t="s">
        <v>161</v>
      </c>
      <c r="H790" s="258">
        <v>0.08</v>
      </c>
      <c r="I790" s="259"/>
      <c r="J790" s="260">
        <v>22.43</v>
      </c>
      <c r="K790" s="261"/>
      <c r="L790" s="138">
        <f>J790*H790</f>
        <v>1.79</v>
      </c>
      <c r="M790" s="80"/>
      <c r="N790" s="80"/>
      <c r="O790" s="80"/>
      <c r="P790" s="80"/>
      <c r="Q790" s="80"/>
      <c r="R790" s="80"/>
    </row>
    <row r="791" spans="1:18" ht="9.75" customHeight="1">
      <c r="A791" s="86"/>
      <c r="B791" s="86"/>
      <c r="C791" s="86"/>
      <c r="D791" s="86"/>
      <c r="E791" s="86"/>
      <c r="F791" s="86"/>
      <c r="G791" s="86"/>
      <c r="H791" s="199" t="s">
        <v>928</v>
      </c>
      <c r="I791" s="200"/>
      <c r="J791" s="200"/>
      <c r="K791" s="200"/>
      <c r="L791" s="82">
        <f>L789+L790</f>
        <v>2.76</v>
      </c>
      <c r="M791" s="80"/>
      <c r="N791" s="80"/>
      <c r="O791" s="80"/>
      <c r="P791" s="80"/>
      <c r="Q791" s="80"/>
      <c r="R791" s="80"/>
    </row>
    <row r="792" spans="1:18" ht="19.5" customHeight="1">
      <c r="A792" s="86"/>
      <c r="B792" s="86"/>
      <c r="C792" s="86"/>
      <c r="D792" s="86"/>
      <c r="E792" s="86"/>
      <c r="F792" s="86"/>
      <c r="G792" s="86"/>
      <c r="H792" s="252" t="s">
        <v>376</v>
      </c>
      <c r="I792" s="253"/>
      <c r="J792" s="253"/>
      <c r="K792" s="253"/>
      <c r="L792" s="130">
        <f>L791</f>
        <v>2.76</v>
      </c>
      <c r="M792" s="80"/>
      <c r="N792" s="80"/>
      <c r="O792" s="80"/>
      <c r="P792" s="80"/>
      <c r="Q792" s="80"/>
      <c r="R792" s="80"/>
    </row>
    <row r="793" spans="1:18" ht="15" customHeight="1">
      <c r="A793" s="86"/>
      <c r="B793" s="86"/>
      <c r="C793" s="86"/>
      <c r="D793" s="86"/>
      <c r="E793" s="86"/>
      <c r="F793" s="86"/>
      <c r="G793" s="86"/>
      <c r="H793" s="252" t="s">
        <v>377</v>
      </c>
      <c r="I793" s="253"/>
      <c r="J793" s="253"/>
      <c r="K793" s="253"/>
      <c r="L793" s="130">
        <v>1</v>
      </c>
      <c r="M793" s="80"/>
      <c r="N793" s="80"/>
      <c r="O793" s="80"/>
      <c r="P793" s="80"/>
      <c r="Q793" s="80"/>
      <c r="R793" s="80"/>
    </row>
    <row r="794" spans="1:18" ht="15" customHeight="1">
      <c r="A794" s="86"/>
      <c r="B794" s="86"/>
      <c r="C794" s="86"/>
      <c r="D794" s="86"/>
      <c r="E794" s="86"/>
      <c r="F794" s="86"/>
      <c r="G794" s="86"/>
      <c r="H794" s="252" t="s">
        <v>378</v>
      </c>
      <c r="I794" s="253"/>
      <c r="J794" s="253"/>
      <c r="K794" s="253"/>
      <c r="L794" s="130">
        <f>L792/L793</f>
        <v>2.76</v>
      </c>
      <c r="M794" s="80"/>
      <c r="N794" s="80"/>
      <c r="O794" s="80"/>
      <c r="P794" s="80"/>
      <c r="Q794" s="80"/>
      <c r="R794" s="80"/>
    </row>
    <row r="795" spans="1:18" ht="15" customHeight="1">
      <c r="A795" s="254" t="s">
        <v>929</v>
      </c>
      <c r="B795" s="255"/>
      <c r="C795" s="255"/>
      <c r="D795" s="255"/>
      <c r="E795" s="255"/>
      <c r="F795" s="255"/>
      <c r="G795" s="79" t="s">
        <v>922</v>
      </c>
      <c r="H795" s="266" t="s">
        <v>923</v>
      </c>
      <c r="I795" s="267"/>
      <c r="J795" s="266" t="s">
        <v>930</v>
      </c>
      <c r="K795" s="267"/>
      <c r="L795" s="146" t="s">
        <v>243</v>
      </c>
      <c r="M795" s="80"/>
      <c r="N795" s="80"/>
      <c r="O795" s="80"/>
      <c r="P795" s="80"/>
      <c r="Q795" s="80"/>
      <c r="R795" s="80"/>
    </row>
    <row r="796" spans="1:18" ht="15" customHeight="1">
      <c r="A796" s="84" t="s">
        <v>818</v>
      </c>
      <c r="B796" s="256" t="s">
        <v>986</v>
      </c>
      <c r="C796" s="257"/>
      <c r="D796" s="257"/>
      <c r="E796" s="257"/>
      <c r="F796" s="257"/>
      <c r="G796" s="84" t="s">
        <v>100</v>
      </c>
      <c r="H796" s="258">
        <v>1.4999999999999999E-2</v>
      </c>
      <c r="I796" s="259"/>
      <c r="J796" s="260">
        <v>8.5</v>
      </c>
      <c r="K796" s="261"/>
      <c r="L796" s="130">
        <f>J796*H796</f>
        <v>0.13</v>
      </c>
      <c r="M796" s="80"/>
      <c r="N796" s="80"/>
      <c r="O796" s="80"/>
      <c r="P796" s="80"/>
      <c r="Q796" s="80"/>
      <c r="R796" s="80"/>
    </row>
    <row r="797" spans="1:18" ht="15" customHeight="1">
      <c r="A797" s="84" t="s">
        <v>819</v>
      </c>
      <c r="B797" s="256" t="s">
        <v>820</v>
      </c>
      <c r="C797" s="257"/>
      <c r="D797" s="257"/>
      <c r="E797" s="257"/>
      <c r="F797" s="257"/>
      <c r="G797" s="84" t="s">
        <v>100</v>
      </c>
      <c r="H797" s="258">
        <v>1.1000000000000001</v>
      </c>
      <c r="I797" s="259"/>
      <c r="J797" s="260">
        <v>10.88</v>
      </c>
      <c r="K797" s="261"/>
      <c r="L797" s="138">
        <f>J797*H797</f>
        <v>11.97</v>
      </c>
      <c r="M797" s="80"/>
      <c r="N797" s="80"/>
      <c r="O797" s="80"/>
      <c r="P797" s="80"/>
      <c r="Q797" s="80"/>
      <c r="R797" s="80"/>
    </row>
    <row r="798" spans="1:18" ht="15" customHeight="1">
      <c r="A798" s="86"/>
      <c r="B798" s="86"/>
      <c r="C798" s="86"/>
      <c r="D798" s="86"/>
      <c r="E798" s="86"/>
      <c r="F798" s="86"/>
      <c r="G798" s="86"/>
      <c r="H798" s="199" t="s">
        <v>933</v>
      </c>
      <c r="I798" s="200"/>
      <c r="J798" s="200"/>
      <c r="K798" s="200"/>
      <c r="L798" s="82">
        <f>L796+L797</f>
        <v>12.1</v>
      </c>
      <c r="M798" s="80"/>
      <c r="N798" s="80"/>
      <c r="O798" s="80"/>
      <c r="P798" s="80"/>
      <c r="Q798" s="80"/>
      <c r="R798" s="80"/>
    </row>
    <row r="799" spans="1:18" ht="15" customHeight="1">
      <c r="A799" s="254" t="s">
        <v>961</v>
      </c>
      <c r="B799" s="255"/>
      <c r="C799" s="255"/>
      <c r="D799" s="273" t="s">
        <v>634</v>
      </c>
      <c r="E799" s="274"/>
      <c r="F799" s="273" t="s">
        <v>635</v>
      </c>
      <c r="G799" s="274"/>
      <c r="H799" s="273" t="s">
        <v>372</v>
      </c>
      <c r="I799" s="274"/>
      <c r="J799" s="273" t="s">
        <v>572</v>
      </c>
      <c r="K799" s="274"/>
      <c r="L799" s="148" t="s">
        <v>379</v>
      </c>
      <c r="M799" s="80"/>
      <c r="N799" s="80"/>
      <c r="O799" s="80"/>
      <c r="P799" s="80"/>
      <c r="Q799" s="80"/>
      <c r="R799" s="80"/>
    </row>
    <row r="800" spans="1:18" ht="15" customHeight="1">
      <c r="A800" s="91" t="s">
        <v>819</v>
      </c>
      <c r="B800" s="275" t="s">
        <v>821</v>
      </c>
      <c r="C800" s="276"/>
      <c r="D800" s="277" t="s">
        <v>183</v>
      </c>
      <c r="E800" s="278"/>
      <c r="F800" s="277" t="s">
        <v>769</v>
      </c>
      <c r="G800" s="278"/>
      <c r="H800" s="298">
        <v>1.1000000000000001E-3</v>
      </c>
      <c r="I800" s="278"/>
      <c r="J800" s="301">
        <v>25.59</v>
      </c>
      <c r="K800" s="302"/>
      <c r="L800" s="131">
        <f>J800*H800</f>
        <v>0.03</v>
      </c>
      <c r="M800" s="80"/>
      <c r="N800" s="80"/>
      <c r="O800" s="80"/>
      <c r="P800" s="80"/>
      <c r="Q800" s="80"/>
      <c r="R800" s="80"/>
    </row>
    <row r="801" spans="1:18" ht="15" customHeight="1">
      <c r="A801" s="86"/>
      <c r="B801" s="86"/>
      <c r="C801" s="86"/>
      <c r="D801" s="86"/>
      <c r="E801" s="86"/>
      <c r="F801" s="86"/>
      <c r="G801" s="86"/>
      <c r="H801" s="199" t="s">
        <v>963</v>
      </c>
      <c r="I801" s="200"/>
      <c r="J801" s="200"/>
      <c r="K801" s="200"/>
      <c r="L801" s="130">
        <f>L800</f>
        <v>0.03</v>
      </c>
      <c r="M801" s="80"/>
      <c r="N801" s="80"/>
      <c r="O801" s="80"/>
      <c r="P801" s="80"/>
      <c r="Q801" s="80"/>
      <c r="R801" s="80"/>
    </row>
    <row r="802" spans="1:18" ht="15" customHeight="1">
      <c r="A802" s="86"/>
      <c r="B802" s="86"/>
      <c r="C802" s="86"/>
      <c r="D802" s="86"/>
      <c r="E802" s="86"/>
      <c r="F802" s="86"/>
      <c r="G802" s="86"/>
      <c r="H802" s="252" t="s">
        <v>412</v>
      </c>
      <c r="I802" s="253"/>
      <c r="J802" s="253"/>
      <c r="K802" s="253"/>
      <c r="L802" s="130">
        <f>L798+L791</f>
        <v>14.86</v>
      </c>
      <c r="M802" s="80"/>
      <c r="N802" s="80"/>
      <c r="O802" s="80"/>
      <c r="P802" s="80"/>
      <c r="Q802" s="80"/>
      <c r="R802" s="80"/>
    </row>
    <row r="803" spans="1:18" ht="15" customHeight="1">
      <c r="A803" s="86"/>
      <c r="B803" s="86"/>
      <c r="C803" s="86"/>
      <c r="D803" s="86"/>
      <c r="E803" s="86"/>
      <c r="F803" s="86"/>
      <c r="G803" s="86"/>
      <c r="H803" s="252" t="s">
        <v>413</v>
      </c>
      <c r="I803" s="253"/>
      <c r="J803" s="253"/>
      <c r="K803" s="253"/>
      <c r="L803" s="82">
        <f>L802</f>
        <v>14.86</v>
      </c>
      <c r="M803" s="80"/>
      <c r="N803" s="80"/>
      <c r="O803" s="80"/>
      <c r="P803" s="80"/>
      <c r="Q803" s="80"/>
      <c r="R803" s="80"/>
    </row>
    <row r="804" spans="1:18" ht="15" customHeight="1">
      <c r="A804" s="86"/>
      <c r="B804" s="86"/>
      <c r="C804" s="86"/>
      <c r="D804" s="86"/>
      <c r="E804" s="86"/>
      <c r="F804" s="86"/>
      <c r="G804" s="86"/>
      <c r="H804" s="252" t="s">
        <v>414</v>
      </c>
      <c r="I804" s="253"/>
      <c r="J804" s="253"/>
      <c r="K804" s="253"/>
      <c r="L804" s="82">
        <f>L803*0.2168</f>
        <v>3.22</v>
      </c>
      <c r="M804" s="80"/>
      <c r="N804" s="80"/>
      <c r="O804" s="80"/>
      <c r="P804" s="80"/>
      <c r="Q804" s="80"/>
      <c r="R804" s="80"/>
    </row>
    <row r="805" spans="1:18" ht="15" customHeight="1">
      <c r="A805" s="86"/>
      <c r="B805" s="86"/>
      <c r="C805" s="86"/>
      <c r="D805" s="86"/>
      <c r="E805" s="86"/>
      <c r="F805" s="86"/>
      <c r="G805" s="86"/>
      <c r="H805" s="252" t="s">
        <v>415</v>
      </c>
      <c r="I805" s="253"/>
      <c r="J805" s="253"/>
      <c r="K805" s="253"/>
      <c r="L805" s="82">
        <f>L803+L804</f>
        <v>18.079999999999998</v>
      </c>
      <c r="M805" s="80"/>
      <c r="N805" s="80"/>
      <c r="O805" s="80"/>
      <c r="P805" s="80"/>
      <c r="Q805" s="80"/>
      <c r="R805" s="80"/>
    </row>
    <row r="806" spans="1:18" ht="15" customHeight="1">
      <c r="A806" s="86"/>
      <c r="B806" s="86"/>
      <c r="C806" s="86"/>
      <c r="D806" s="86"/>
      <c r="E806" s="262" t="s">
        <v>27</v>
      </c>
      <c r="F806" s="263"/>
      <c r="G806" s="263"/>
      <c r="H806" s="86"/>
      <c r="I806" s="86"/>
      <c r="J806" s="86"/>
      <c r="K806" s="86"/>
      <c r="L806" s="135"/>
      <c r="M806" s="80"/>
      <c r="N806" s="80"/>
      <c r="O806" s="80"/>
      <c r="P806" s="80"/>
      <c r="Q806" s="80"/>
      <c r="R806" s="80"/>
    </row>
    <row r="807" spans="1:18" ht="15" customHeight="1">
      <c r="A807" s="264" t="s">
        <v>822</v>
      </c>
      <c r="B807" s="265"/>
      <c r="C807" s="265"/>
      <c r="D807" s="265"/>
      <c r="E807" s="265"/>
      <c r="F807" s="265"/>
      <c r="G807" s="265"/>
      <c r="H807" s="265"/>
      <c r="I807" s="265"/>
      <c r="J807" s="265"/>
      <c r="K807" s="265"/>
      <c r="L807" s="265"/>
      <c r="M807" s="80"/>
      <c r="N807" s="80"/>
      <c r="O807" s="80"/>
      <c r="P807" s="80"/>
      <c r="Q807" s="80"/>
      <c r="R807" s="80"/>
    </row>
    <row r="808" spans="1:18" ht="15" customHeight="1">
      <c r="A808" s="254" t="s">
        <v>921</v>
      </c>
      <c r="B808" s="255"/>
      <c r="C808" s="255"/>
      <c r="D808" s="255"/>
      <c r="E808" s="255"/>
      <c r="F808" s="255"/>
      <c r="G808" s="79" t="s">
        <v>922</v>
      </c>
      <c r="H808" s="266" t="s">
        <v>923</v>
      </c>
      <c r="I808" s="267"/>
      <c r="J808" s="266" t="s">
        <v>924</v>
      </c>
      <c r="K808" s="267"/>
      <c r="L808" s="146" t="s">
        <v>925</v>
      </c>
      <c r="M808" s="80"/>
      <c r="N808" s="80"/>
      <c r="O808" s="80"/>
      <c r="P808" s="80"/>
      <c r="Q808" s="80"/>
      <c r="R808" s="80"/>
    </row>
    <row r="809" spans="1:18" ht="15" customHeight="1">
      <c r="A809" s="84" t="s">
        <v>814</v>
      </c>
      <c r="B809" s="268" t="s">
        <v>815</v>
      </c>
      <c r="C809" s="269"/>
      <c r="D809" s="269"/>
      <c r="E809" s="269"/>
      <c r="F809" s="269"/>
      <c r="G809" s="84" t="s">
        <v>161</v>
      </c>
      <c r="H809" s="258">
        <v>0.09</v>
      </c>
      <c r="I809" s="259"/>
      <c r="J809" s="260">
        <v>12.14</v>
      </c>
      <c r="K809" s="261"/>
      <c r="L809" s="130">
        <f>J809*H809</f>
        <v>1.0900000000000001</v>
      </c>
      <c r="M809" s="80"/>
      <c r="N809" s="80"/>
      <c r="O809" s="80"/>
      <c r="P809" s="80"/>
      <c r="Q809" s="80"/>
      <c r="R809" s="80"/>
    </row>
    <row r="810" spans="1:18" ht="15" customHeight="1">
      <c r="A810" s="84" t="s">
        <v>816</v>
      </c>
      <c r="B810" s="268" t="s">
        <v>817</v>
      </c>
      <c r="C810" s="269"/>
      <c r="D810" s="269"/>
      <c r="E810" s="269"/>
      <c r="F810" s="269"/>
      <c r="G810" s="84" t="s">
        <v>161</v>
      </c>
      <c r="H810" s="258">
        <v>0.09</v>
      </c>
      <c r="I810" s="259"/>
      <c r="J810" s="260">
        <v>22.43</v>
      </c>
      <c r="K810" s="261"/>
      <c r="L810" s="138">
        <f>J810*H810</f>
        <v>2.02</v>
      </c>
      <c r="M810" s="80"/>
      <c r="N810" s="80"/>
      <c r="O810" s="80"/>
      <c r="P810" s="80"/>
      <c r="Q810" s="80"/>
      <c r="R810" s="80"/>
    </row>
    <row r="811" spans="1:18" ht="9.75" customHeight="1">
      <c r="A811" s="86"/>
      <c r="B811" s="86"/>
      <c r="C811" s="86"/>
      <c r="D811" s="86"/>
      <c r="E811" s="86"/>
      <c r="F811" s="86"/>
      <c r="G811" s="86"/>
      <c r="H811" s="199" t="s">
        <v>928</v>
      </c>
      <c r="I811" s="200"/>
      <c r="J811" s="200"/>
      <c r="K811" s="200"/>
      <c r="L811" s="82">
        <f>(L809+L810)</f>
        <v>3.11</v>
      </c>
      <c r="M811" s="80"/>
      <c r="N811" s="80"/>
      <c r="O811" s="80"/>
      <c r="P811" s="80"/>
      <c r="Q811" s="80"/>
      <c r="R811" s="80"/>
    </row>
    <row r="812" spans="1:18" ht="19.5" customHeight="1">
      <c r="A812" s="86"/>
      <c r="B812" s="86"/>
      <c r="C812" s="86"/>
      <c r="D812" s="86"/>
      <c r="E812" s="86"/>
      <c r="F812" s="86"/>
      <c r="G812" s="86"/>
      <c r="H812" s="252" t="s">
        <v>376</v>
      </c>
      <c r="I812" s="253"/>
      <c r="J812" s="253"/>
      <c r="K812" s="253"/>
      <c r="L812" s="130">
        <f>L811</f>
        <v>3.11</v>
      </c>
      <c r="M812" s="80"/>
      <c r="N812" s="80"/>
      <c r="O812" s="80"/>
      <c r="P812" s="80"/>
      <c r="Q812" s="80"/>
      <c r="R812" s="80"/>
    </row>
    <row r="813" spans="1:18" ht="15" customHeight="1">
      <c r="A813" s="86"/>
      <c r="B813" s="86"/>
      <c r="C813" s="86"/>
      <c r="D813" s="86"/>
      <c r="E813" s="86"/>
      <c r="F813" s="86"/>
      <c r="G813" s="86"/>
      <c r="H813" s="252" t="s">
        <v>377</v>
      </c>
      <c r="I813" s="253"/>
      <c r="J813" s="253"/>
      <c r="K813" s="253"/>
      <c r="L813" s="130">
        <v>1</v>
      </c>
      <c r="M813" s="80"/>
      <c r="N813" s="80"/>
      <c r="O813" s="80"/>
      <c r="P813" s="80"/>
      <c r="Q813" s="80"/>
      <c r="R813" s="80"/>
    </row>
    <row r="814" spans="1:18" ht="15" customHeight="1">
      <c r="A814" s="86"/>
      <c r="B814" s="86"/>
      <c r="C814" s="86"/>
      <c r="D814" s="86"/>
      <c r="E814" s="86"/>
      <c r="F814" s="86"/>
      <c r="G814" s="86"/>
      <c r="H814" s="252" t="s">
        <v>378</v>
      </c>
      <c r="I814" s="253"/>
      <c r="J814" s="253"/>
      <c r="K814" s="253"/>
      <c r="L814" s="130">
        <f>L812/L813</f>
        <v>3.11</v>
      </c>
      <c r="M814" s="80"/>
      <c r="N814" s="80"/>
      <c r="O814" s="80"/>
      <c r="P814" s="80"/>
      <c r="Q814" s="80"/>
      <c r="R814" s="80"/>
    </row>
    <row r="815" spans="1:18" ht="15" customHeight="1">
      <c r="A815" s="254" t="s">
        <v>929</v>
      </c>
      <c r="B815" s="255"/>
      <c r="C815" s="255"/>
      <c r="D815" s="255"/>
      <c r="E815" s="255"/>
      <c r="F815" s="255"/>
      <c r="G815" s="79" t="s">
        <v>922</v>
      </c>
      <c r="H815" s="266" t="s">
        <v>923</v>
      </c>
      <c r="I815" s="267"/>
      <c r="J815" s="266" t="s">
        <v>930</v>
      </c>
      <c r="K815" s="267"/>
      <c r="L815" s="146" t="s">
        <v>243</v>
      </c>
      <c r="M815" s="80"/>
      <c r="N815" s="80"/>
      <c r="O815" s="80"/>
      <c r="P815" s="80"/>
      <c r="Q815" s="80"/>
      <c r="R815" s="80"/>
    </row>
    <row r="816" spans="1:18" ht="15" customHeight="1">
      <c r="A816" s="84" t="s">
        <v>818</v>
      </c>
      <c r="B816" s="256" t="s">
        <v>986</v>
      </c>
      <c r="C816" s="257"/>
      <c r="D816" s="257"/>
      <c r="E816" s="257"/>
      <c r="F816" s="257"/>
      <c r="G816" s="84" t="s">
        <v>100</v>
      </c>
      <c r="H816" s="258">
        <v>1.4999999999999999E-2</v>
      </c>
      <c r="I816" s="259"/>
      <c r="J816" s="260">
        <v>8.5</v>
      </c>
      <c r="K816" s="261"/>
      <c r="L816" s="130">
        <f>J816*H816</f>
        <v>0.13</v>
      </c>
      <c r="M816" s="80"/>
      <c r="N816" s="80"/>
      <c r="O816" s="80"/>
      <c r="P816" s="80"/>
      <c r="Q816" s="80"/>
      <c r="R816" s="80"/>
    </row>
    <row r="817" spans="1:18" ht="15" customHeight="1">
      <c r="A817" s="84" t="s">
        <v>823</v>
      </c>
      <c r="B817" s="256" t="s">
        <v>824</v>
      </c>
      <c r="C817" s="257"/>
      <c r="D817" s="257"/>
      <c r="E817" s="257"/>
      <c r="F817" s="257"/>
      <c r="G817" s="84" t="s">
        <v>100</v>
      </c>
      <c r="H817" s="258">
        <v>1.1000000000000001</v>
      </c>
      <c r="I817" s="259"/>
      <c r="J817" s="260">
        <v>9.41</v>
      </c>
      <c r="K817" s="261"/>
      <c r="L817" s="138">
        <f>J817*H817</f>
        <v>10.35</v>
      </c>
      <c r="M817" s="80"/>
      <c r="N817" s="80"/>
      <c r="O817" s="80"/>
      <c r="P817" s="80"/>
      <c r="Q817" s="80"/>
      <c r="R817" s="80"/>
    </row>
    <row r="818" spans="1:18" ht="15" customHeight="1">
      <c r="A818" s="86"/>
      <c r="B818" s="86"/>
      <c r="C818" s="86"/>
      <c r="D818" s="86"/>
      <c r="E818" s="86"/>
      <c r="F818" s="86"/>
      <c r="G818" s="86"/>
      <c r="H818" s="199" t="s">
        <v>933</v>
      </c>
      <c r="I818" s="200"/>
      <c r="J818" s="200"/>
      <c r="K818" s="200"/>
      <c r="L818" s="82">
        <f>L816+L817</f>
        <v>10.48</v>
      </c>
      <c r="M818" s="80"/>
      <c r="N818" s="80"/>
      <c r="O818" s="80"/>
      <c r="P818" s="80"/>
      <c r="Q818" s="80"/>
      <c r="R818" s="80"/>
    </row>
    <row r="819" spans="1:18" ht="15" customHeight="1">
      <c r="A819" s="254" t="s">
        <v>961</v>
      </c>
      <c r="B819" s="255"/>
      <c r="C819" s="255"/>
      <c r="D819" s="273" t="s">
        <v>634</v>
      </c>
      <c r="E819" s="274"/>
      <c r="F819" s="273" t="s">
        <v>635</v>
      </c>
      <c r="G819" s="274"/>
      <c r="H819" s="273" t="s">
        <v>372</v>
      </c>
      <c r="I819" s="274"/>
      <c r="J819" s="273" t="s">
        <v>572</v>
      </c>
      <c r="K819" s="274"/>
      <c r="L819" s="148" t="s">
        <v>379</v>
      </c>
      <c r="M819" s="80"/>
      <c r="N819" s="80"/>
      <c r="O819" s="80"/>
      <c r="P819" s="80"/>
      <c r="Q819" s="80"/>
      <c r="R819" s="80"/>
    </row>
    <row r="820" spans="1:18" ht="15" customHeight="1">
      <c r="A820" s="91" t="s">
        <v>823</v>
      </c>
      <c r="B820" s="275" t="s">
        <v>825</v>
      </c>
      <c r="C820" s="276"/>
      <c r="D820" s="277" t="s">
        <v>183</v>
      </c>
      <c r="E820" s="278"/>
      <c r="F820" s="277" t="s">
        <v>769</v>
      </c>
      <c r="G820" s="278"/>
      <c r="H820" s="298">
        <v>1.1000000000000001E-3</v>
      </c>
      <c r="I820" s="278"/>
      <c r="J820" s="301">
        <v>25.59</v>
      </c>
      <c r="K820" s="302"/>
      <c r="L820" s="131">
        <f>J820*H820</f>
        <v>0.03</v>
      </c>
      <c r="M820" s="80"/>
      <c r="N820" s="80"/>
      <c r="O820" s="80"/>
      <c r="P820" s="80"/>
      <c r="Q820" s="80"/>
      <c r="R820" s="80"/>
    </row>
    <row r="821" spans="1:18" ht="15" customHeight="1">
      <c r="A821" s="86"/>
      <c r="B821" s="86"/>
      <c r="C821" s="86"/>
      <c r="D821" s="86"/>
      <c r="E821" s="86"/>
      <c r="F821" s="86"/>
      <c r="G821" s="86"/>
      <c r="H821" s="199" t="s">
        <v>963</v>
      </c>
      <c r="I821" s="200"/>
      <c r="J821" s="200"/>
      <c r="K821" s="200"/>
      <c r="L821" s="130">
        <v>0.03</v>
      </c>
      <c r="M821" s="80"/>
      <c r="N821" s="80"/>
      <c r="O821" s="80"/>
      <c r="P821" s="80"/>
      <c r="Q821" s="80"/>
      <c r="R821" s="80"/>
    </row>
    <row r="822" spans="1:18" ht="15" customHeight="1">
      <c r="A822" s="86"/>
      <c r="B822" s="86"/>
      <c r="C822" s="86"/>
      <c r="D822" s="86"/>
      <c r="E822" s="86"/>
      <c r="F822" s="86"/>
      <c r="G822" s="86"/>
      <c r="H822" s="252" t="s">
        <v>412</v>
      </c>
      <c r="I822" s="253"/>
      <c r="J822" s="253"/>
      <c r="K822" s="253"/>
      <c r="L822" s="130">
        <f>L811+L818</f>
        <v>13.59</v>
      </c>
      <c r="M822" s="80"/>
      <c r="N822" s="80"/>
      <c r="O822" s="80"/>
      <c r="P822" s="80"/>
      <c r="Q822" s="80"/>
      <c r="R822" s="80"/>
    </row>
    <row r="823" spans="1:18" ht="15" customHeight="1">
      <c r="A823" s="86"/>
      <c r="B823" s="86"/>
      <c r="C823" s="86"/>
      <c r="D823" s="86"/>
      <c r="E823" s="86"/>
      <c r="F823" s="86"/>
      <c r="G823" s="86"/>
      <c r="H823" s="252" t="s">
        <v>413</v>
      </c>
      <c r="I823" s="253"/>
      <c r="J823" s="253"/>
      <c r="K823" s="253"/>
      <c r="L823" s="82">
        <f>L822</f>
        <v>13.59</v>
      </c>
      <c r="M823" s="80"/>
      <c r="N823" s="80"/>
      <c r="O823" s="80"/>
      <c r="P823" s="80"/>
      <c r="Q823" s="80"/>
      <c r="R823" s="80"/>
    </row>
    <row r="824" spans="1:18" ht="15" customHeight="1">
      <c r="A824" s="86"/>
      <c r="B824" s="86"/>
      <c r="C824" s="86"/>
      <c r="D824" s="86"/>
      <c r="E824" s="86"/>
      <c r="F824" s="86"/>
      <c r="G824" s="86"/>
      <c r="H824" s="252" t="s">
        <v>414</v>
      </c>
      <c r="I824" s="253"/>
      <c r="J824" s="253"/>
      <c r="K824" s="253"/>
      <c r="L824" s="82">
        <f>L823*0.2168</f>
        <v>2.95</v>
      </c>
      <c r="M824" s="80"/>
      <c r="N824" s="80"/>
      <c r="O824" s="80"/>
      <c r="P824" s="80"/>
      <c r="Q824" s="80"/>
      <c r="R824" s="80"/>
    </row>
    <row r="825" spans="1:18" ht="15" customHeight="1">
      <c r="A825" s="86"/>
      <c r="B825" s="86"/>
      <c r="C825" s="86"/>
      <c r="D825" s="86"/>
      <c r="E825" s="86"/>
      <c r="F825" s="86"/>
      <c r="G825" s="86"/>
      <c r="H825" s="252" t="s">
        <v>415</v>
      </c>
      <c r="I825" s="253"/>
      <c r="J825" s="253"/>
      <c r="K825" s="253"/>
      <c r="L825" s="82">
        <f>L823+L824</f>
        <v>16.54</v>
      </c>
      <c r="M825" s="80"/>
      <c r="N825" s="80"/>
      <c r="O825" s="80"/>
      <c r="P825" s="80"/>
      <c r="Q825" s="80"/>
      <c r="R825" s="80"/>
    </row>
    <row r="826" spans="1:18" ht="15" customHeight="1">
      <c r="A826" s="86"/>
      <c r="B826" s="86"/>
      <c r="C826" s="86"/>
      <c r="D826" s="86"/>
      <c r="E826" s="262" t="s">
        <v>27</v>
      </c>
      <c r="F826" s="263"/>
      <c r="G826" s="263"/>
      <c r="H826" s="86"/>
      <c r="I826" s="86"/>
      <c r="J826" s="86"/>
      <c r="K826" s="86"/>
      <c r="L826" s="135"/>
      <c r="M826" s="80"/>
      <c r="N826" s="80"/>
      <c r="O826" s="80"/>
      <c r="P826" s="80"/>
      <c r="Q826" s="80"/>
      <c r="R826" s="80"/>
    </row>
    <row r="827" spans="1:18" ht="15" customHeight="1">
      <c r="A827" s="264" t="s">
        <v>987</v>
      </c>
      <c r="B827" s="265"/>
      <c r="C827" s="265"/>
      <c r="D827" s="265"/>
      <c r="E827" s="265"/>
      <c r="F827" s="265"/>
      <c r="G827" s="265"/>
      <c r="H827" s="265"/>
      <c r="I827" s="265"/>
      <c r="J827" s="265"/>
      <c r="K827" s="265"/>
      <c r="L827" s="265"/>
      <c r="M827" s="80"/>
      <c r="N827" s="80"/>
      <c r="O827" s="80"/>
      <c r="P827" s="80"/>
      <c r="Q827" s="80"/>
      <c r="R827" s="80"/>
    </row>
    <row r="828" spans="1:18" ht="15" customHeight="1">
      <c r="A828" s="286" t="s">
        <v>660</v>
      </c>
      <c r="B828" s="287"/>
      <c r="C828" s="287"/>
      <c r="D828" s="287"/>
      <c r="E828" s="273" t="s">
        <v>603</v>
      </c>
      <c r="F828" s="274"/>
      <c r="G828" s="87" t="s">
        <v>371</v>
      </c>
      <c r="H828" s="273" t="s">
        <v>604</v>
      </c>
      <c r="I828" s="274"/>
      <c r="J828" s="273" t="s">
        <v>572</v>
      </c>
      <c r="K828" s="274"/>
      <c r="L828" s="148" t="s">
        <v>605</v>
      </c>
      <c r="M828" s="80"/>
      <c r="N828" s="80"/>
      <c r="O828" s="80"/>
      <c r="P828" s="80"/>
      <c r="Q828" s="80"/>
      <c r="R828" s="80"/>
    </row>
    <row r="829" spans="1:18" ht="15" customHeight="1">
      <c r="A829" s="89" t="s">
        <v>826</v>
      </c>
      <c r="B829" s="288" t="s">
        <v>827</v>
      </c>
      <c r="C829" s="289"/>
      <c r="D829" s="289"/>
      <c r="E829" s="290" t="s">
        <v>662</v>
      </c>
      <c r="F829" s="291"/>
      <c r="G829" s="89" t="s">
        <v>667</v>
      </c>
      <c r="H829" s="292">
        <v>1.1299999999999999</v>
      </c>
      <c r="I829" s="293"/>
      <c r="J829" s="294">
        <v>95.23</v>
      </c>
      <c r="K829" s="293"/>
      <c r="L829" s="132">
        <f>J829*H829</f>
        <v>107.61</v>
      </c>
      <c r="M829" s="80"/>
      <c r="N829" s="80"/>
      <c r="O829" s="80"/>
      <c r="P829" s="80"/>
      <c r="Q829" s="80"/>
      <c r="R829" s="80"/>
    </row>
    <row r="830" spans="1:18" ht="15" customHeight="1">
      <c r="A830" s="86"/>
      <c r="B830" s="86"/>
      <c r="C830" s="86"/>
      <c r="D830" s="86"/>
      <c r="E830" s="86"/>
      <c r="F830" s="86"/>
      <c r="G830" s="86"/>
      <c r="H830" s="296" t="s">
        <v>664</v>
      </c>
      <c r="I830" s="297"/>
      <c r="J830" s="297"/>
      <c r="K830" s="297"/>
      <c r="L830" s="90">
        <f>L829</f>
        <v>107.61</v>
      </c>
      <c r="M830" s="80"/>
      <c r="N830" s="80"/>
      <c r="O830" s="80"/>
      <c r="P830" s="80"/>
      <c r="Q830" s="80"/>
      <c r="R830" s="80"/>
    </row>
    <row r="831" spans="1:18" ht="9.75" customHeight="1">
      <c r="A831" s="286" t="s">
        <v>602</v>
      </c>
      <c r="B831" s="287"/>
      <c r="C831" s="287"/>
      <c r="D831" s="287"/>
      <c r="E831" s="273" t="s">
        <v>603</v>
      </c>
      <c r="F831" s="274"/>
      <c r="G831" s="87" t="s">
        <v>371</v>
      </c>
      <c r="H831" s="273" t="s">
        <v>604</v>
      </c>
      <c r="I831" s="274"/>
      <c r="J831" s="273" t="s">
        <v>572</v>
      </c>
      <c r="K831" s="274"/>
      <c r="L831" s="148" t="s">
        <v>605</v>
      </c>
      <c r="M831" s="80"/>
      <c r="N831" s="80"/>
      <c r="O831" s="80"/>
      <c r="P831" s="80"/>
      <c r="Q831" s="80"/>
      <c r="R831" s="80"/>
    </row>
    <row r="832" spans="1:18" ht="19.5" customHeight="1">
      <c r="A832" s="89" t="s">
        <v>668</v>
      </c>
      <c r="B832" s="288" t="s">
        <v>669</v>
      </c>
      <c r="C832" s="289"/>
      <c r="D832" s="289"/>
      <c r="E832" s="290" t="s">
        <v>662</v>
      </c>
      <c r="F832" s="291"/>
      <c r="G832" s="89" t="s">
        <v>670</v>
      </c>
      <c r="H832" s="292">
        <v>1.03</v>
      </c>
      <c r="I832" s="293"/>
      <c r="J832" s="294">
        <v>20.9</v>
      </c>
      <c r="K832" s="293"/>
      <c r="L832" s="132">
        <f>J832*H832</f>
        <v>21.53</v>
      </c>
      <c r="M832" s="80"/>
      <c r="N832" s="80"/>
      <c r="O832" s="80"/>
      <c r="P832" s="80"/>
      <c r="Q832" s="80"/>
      <c r="R832" s="80"/>
    </row>
    <row r="833" spans="1:18" ht="15" customHeight="1">
      <c r="A833" s="89" t="s">
        <v>828</v>
      </c>
      <c r="B833" s="288" t="s">
        <v>829</v>
      </c>
      <c r="C833" s="289"/>
      <c r="D833" s="289"/>
      <c r="E833" s="290" t="s">
        <v>662</v>
      </c>
      <c r="F833" s="291"/>
      <c r="G833" s="89" t="s">
        <v>685</v>
      </c>
      <c r="H833" s="292">
        <v>0.03</v>
      </c>
      <c r="I833" s="293"/>
      <c r="J833" s="294">
        <v>0.61</v>
      </c>
      <c r="K833" s="293"/>
      <c r="L833" s="139">
        <f t="shared" ref="L833:L835" si="24">J833*H833</f>
        <v>0.02</v>
      </c>
      <c r="M833" s="80"/>
      <c r="N833" s="80"/>
      <c r="O833" s="80"/>
      <c r="P833" s="80"/>
      <c r="Q833" s="80"/>
      <c r="R833" s="80"/>
    </row>
    <row r="834" spans="1:18" ht="19.5" customHeight="1">
      <c r="A834" s="89" t="s">
        <v>830</v>
      </c>
      <c r="B834" s="288" t="s">
        <v>831</v>
      </c>
      <c r="C834" s="289"/>
      <c r="D834" s="289"/>
      <c r="E834" s="290" t="s">
        <v>662</v>
      </c>
      <c r="F834" s="291"/>
      <c r="G834" s="89" t="s">
        <v>688</v>
      </c>
      <c r="H834" s="292">
        <v>3.2000000000000001E-2</v>
      </c>
      <c r="I834" s="293"/>
      <c r="J834" s="294">
        <v>11.5</v>
      </c>
      <c r="K834" s="293"/>
      <c r="L834" s="139">
        <f t="shared" si="24"/>
        <v>0.37</v>
      </c>
      <c r="M834" s="80"/>
      <c r="N834" s="80"/>
      <c r="O834" s="80"/>
      <c r="P834" s="80"/>
      <c r="Q834" s="80"/>
      <c r="R834" s="80"/>
    </row>
    <row r="835" spans="1:18" ht="15" customHeight="1">
      <c r="A835" s="89" t="s">
        <v>671</v>
      </c>
      <c r="B835" s="288" t="s">
        <v>672</v>
      </c>
      <c r="C835" s="289"/>
      <c r="D835" s="289"/>
      <c r="E835" s="290" t="s">
        <v>662</v>
      </c>
      <c r="F835" s="291"/>
      <c r="G835" s="89" t="s">
        <v>670</v>
      </c>
      <c r="H835" s="292">
        <v>0.34300000000000003</v>
      </c>
      <c r="I835" s="293"/>
      <c r="J835" s="294">
        <v>18.14</v>
      </c>
      <c r="K835" s="293"/>
      <c r="L835" s="139">
        <f t="shared" si="24"/>
        <v>6.22</v>
      </c>
      <c r="M835" s="80"/>
      <c r="N835" s="80"/>
      <c r="O835" s="80"/>
      <c r="P835" s="80"/>
      <c r="Q835" s="80"/>
      <c r="R835" s="80"/>
    </row>
    <row r="836" spans="1:18" ht="15" customHeight="1">
      <c r="A836" s="86"/>
      <c r="B836" s="86"/>
      <c r="C836" s="86"/>
      <c r="D836" s="86"/>
      <c r="E836" s="86"/>
      <c r="F836" s="86"/>
      <c r="G836" s="86"/>
      <c r="H836" s="296" t="s">
        <v>609</v>
      </c>
      <c r="I836" s="297"/>
      <c r="J836" s="297"/>
      <c r="K836" s="297"/>
      <c r="L836" s="90">
        <f>SUM(L832:L835)</f>
        <v>28.14</v>
      </c>
      <c r="M836" s="80"/>
      <c r="N836" s="80"/>
      <c r="O836" s="80"/>
      <c r="P836" s="80"/>
      <c r="Q836" s="80"/>
      <c r="R836" s="80"/>
    </row>
    <row r="837" spans="1:18" ht="15" customHeight="1">
      <c r="A837" s="86"/>
      <c r="B837" s="86"/>
      <c r="C837" s="86"/>
      <c r="D837" s="86"/>
      <c r="E837" s="86"/>
      <c r="F837" s="86"/>
      <c r="G837" s="86"/>
      <c r="H837" s="252" t="s">
        <v>413</v>
      </c>
      <c r="I837" s="253"/>
      <c r="J837" s="253"/>
      <c r="K837" s="253"/>
      <c r="L837" s="82">
        <f>L836+L830</f>
        <v>135.75</v>
      </c>
      <c r="M837" s="80"/>
      <c r="N837" s="80"/>
      <c r="O837" s="80"/>
      <c r="P837" s="80"/>
      <c r="Q837" s="80"/>
      <c r="R837" s="80"/>
    </row>
    <row r="838" spans="1:18" ht="27.75" customHeight="1">
      <c r="A838" s="86"/>
      <c r="B838" s="86"/>
      <c r="C838" s="86"/>
      <c r="D838" s="86"/>
      <c r="E838" s="86"/>
      <c r="F838" s="86"/>
      <c r="G838" s="86"/>
      <c r="H838" s="252" t="s">
        <v>414</v>
      </c>
      <c r="I838" s="253"/>
      <c r="J838" s="253"/>
      <c r="K838" s="253"/>
      <c r="L838" s="82">
        <f>L837*0.2168</f>
        <v>29.43</v>
      </c>
      <c r="M838" s="80"/>
      <c r="N838" s="80"/>
      <c r="O838" s="80"/>
      <c r="P838" s="80"/>
      <c r="Q838" s="80"/>
      <c r="R838" s="80"/>
    </row>
    <row r="839" spans="1:18" ht="27.75" customHeight="1">
      <c r="A839" s="86"/>
      <c r="B839" s="86"/>
      <c r="C839" s="86"/>
      <c r="D839" s="86"/>
      <c r="E839" s="86"/>
      <c r="F839" s="86"/>
      <c r="G839" s="86"/>
      <c r="H839" s="252" t="s">
        <v>415</v>
      </c>
      <c r="I839" s="253"/>
      <c r="J839" s="253"/>
      <c r="K839" s="253"/>
      <c r="L839" s="82">
        <f>L837+L838</f>
        <v>165.18</v>
      </c>
      <c r="M839" s="80"/>
      <c r="N839" s="80"/>
      <c r="O839" s="80"/>
      <c r="P839" s="80"/>
      <c r="Q839" s="80"/>
      <c r="R839" s="80"/>
    </row>
    <row r="840" spans="1:18" ht="15" customHeight="1">
      <c r="A840" s="86"/>
      <c r="B840" s="86"/>
      <c r="C840" s="86"/>
      <c r="D840" s="86"/>
      <c r="E840" s="262" t="s">
        <v>27</v>
      </c>
      <c r="F840" s="263"/>
      <c r="G840" s="263"/>
      <c r="H840" s="86"/>
      <c r="I840" s="86"/>
      <c r="J840" s="86"/>
      <c r="K840" s="86"/>
      <c r="L840" s="135"/>
      <c r="M840" s="80"/>
      <c r="N840" s="80"/>
      <c r="O840" s="80"/>
      <c r="P840" s="80"/>
      <c r="Q840" s="80"/>
      <c r="R840" s="80"/>
    </row>
    <row r="841" spans="1:18" ht="15" customHeight="1">
      <c r="A841" s="264" t="s">
        <v>832</v>
      </c>
      <c r="B841" s="265"/>
      <c r="C841" s="265"/>
      <c r="D841" s="265"/>
      <c r="E841" s="265"/>
      <c r="F841" s="265"/>
      <c r="G841" s="265"/>
      <c r="H841" s="265"/>
      <c r="I841" s="265"/>
      <c r="J841" s="265"/>
      <c r="K841" s="265"/>
      <c r="L841" s="265"/>
      <c r="M841" s="80"/>
      <c r="N841" s="157" t="s">
        <v>1014</v>
      </c>
      <c r="O841" s="80"/>
      <c r="P841" s="80"/>
      <c r="Q841" s="80"/>
      <c r="R841" s="80"/>
    </row>
    <row r="842" spans="1:18" ht="15" customHeight="1">
      <c r="A842" s="285"/>
      <c r="B842" s="285"/>
      <c r="C842" s="285"/>
      <c r="D842" s="285"/>
      <c r="E842" s="285"/>
      <c r="F842" s="285"/>
      <c r="G842" s="285"/>
      <c r="H842" s="285"/>
      <c r="I842" s="285"/>
      <c r="J842" s="285"/>
      <c r="K842" s="285"/>
      <c r="L842" s="285"/>
      <c r="M842" s="80"/>
      <c r="N842" s="80"/>
      <c r="O842" s="80"/>
      <c r="P842" s="80"/>
      <c r="Q842" s="80"/>
      <c r="R842" s="80"/>
    </row>
    <row r="843" spans="1:18" ht="15" customHeight="1">
      <c r="A843" s="86"/>
      <c r="B843" s="86"/>
      <c r="C843" s="86"/>
      <c r="D843" s="86"/>
      <c r="E843" s="86"/>
      <c r="F843" s="86"/>
      <c r="G843" s="86"/>
      <c r="H843" s="252" t="s">
        <v>413</v>
      </c>
      <c r="I843" s="253"/>
      <c r="J843" s="253"/>
      <c r="K843" s="253"/>
      <c r="L843" s="82">
        <v>54.93</v>
      </c>
      <c r="M843" s="80"/>
      <c r="N843" s="80"/>
      <c r="O843" s="80"/>
      <c r="P843" s="80"/>
      <c r="Q843" s="80"/>
      <c r="R843" s="80"/>
    </row>
    <row r="844" spans="1:18" ht="15" customHeight="1">
      <c r="A844" s="86"/>
      <c r="B844" s="86"/>
      <c r="C844" s="86"/>
      <c r="D844" s="86"/>
      <c r="E844" s="86"/>
      <c r="F844" s="86"/>
      <c r="G844" s="86"/>
      <c r="H844" s="252" t="s">
        <v>414</v>
      </c>
      <c r="I844" s="253"/>
      <c r="J844" s="253"/>
      <c r="K844" s="253"/>
      <c r="L844" s="82">
        <f>L843*0.2168</f>
        <v>11.91</v>
      </c>
      <c r="M844" s="80"/>
      <c r="N844" s="80"/>
      <c r="O844" s="80"/>
      <c r="P844" s="80"/>
      <c r="Q844" s="80"/>
      <c r="R844" s="80"/>
    </row>
    <row r="845" spans="1:18" ht="9.75" customHeight="1">
      <c r="A845" s="86"/>
      <c r="B845" s="86"/>
      <c r="C845" s="86"/>
      <c r="D845" s="86"/>
      <c r="E845" s="86"/>
      <c r="F845" s="86"/>
      <c r="G845" s="86"/>
      <c r="H845" s="252" t="s">
        <v>415</v>
      </c>
      <c r="I845" s="253"/>
      <c r="J845" s="253"/>
      <c r="K845" s="253"/>
      <c r="L845" s="82">
        <f>L843+L844</f>
        <v>66.84</v>
      </c>
      <c r="M845" s="80"/>
      <c r="N845" s="80"/>
      <c r="O845" s="80"/>
      <c r="P845" s="80"/>
      <c r="Q845" s="80"/>
      <c r="R845" s="80"/>
    </row>
    <row r="846" spans="1:18" ht="19.5" customHeight="1">
      <c r="A846" s="86"/>
      <c r="B846" s="86"/>
      <c r="C846" s="86"/>
      <c r="D846" s="86"/>
      <c r="E846" s="262" t="s">
        <v>27</v>
      </c>
      <c r="F846" s="263"/>
      <c r="G846" s="263"/>
      <c r="H846" s="86"/>
      <c r="I846" s="86"/>
      <c r="J846" s="86"/>
      <c r="K846" s="86"/>
      <c r="L846" s="135"/>
      <c r="M846" s="80"/>
      <c r="N846" s="80"/>
      <c r="O846" s="80"/>
      <c r="P846" s="80"/>
      <c r="Q846" s="80"/>
      <c r="R846" s="80"/>
    </row>
    <row r="847" spans="1:18" ht="9.75" customHeight="1">
      <c r="A847" s="264" t="s">
        <v>833</v>
      </c>
      <c r="B847" s="265"/>
      <c r="C847" s="265"/>
      <c r="D847" s="265"/>
      <c r="E847" s="265"/>
      <c r="F847" s="265"/>
      <c r="G847" s="265"/>
      <c r="H847" s="265"/>
      <c r="I847" s="265"/>
      <c r="J847" s="265"/>
      <c r="K847" s="265"/>
      <c r="L847" s="265"/>
      <c r="M847" s="80"/>
      <c r="N847" s="80"/>
      <c r="O847" s="80"/>
      <c r="P847" s="80"/>
      <c r="Q847" s="80"/>
      <c r="R847" s="80"/>
    </row>
    <row r="848" spans="1:18" ht="15" customHeight="1">
      <c r="A848" s="279" t="s">
        <v>934</v>
      </c>
      <c r="B848" s="280"/>
      <c r="C848" s="280"/>
      <c r="D848" s="281" t="s">
        <v>417</v>
      </c>
      <c r="E848" s="282"/>
      <c r="F848" s="266" t="s">
        <v>935</v>
      </c>
      <c r="G848" s="267"/>
      <c r="H848" s="266" t="s">
        <v>936</v>
      </c>
      <c r="I848" s="267"/>
      <c r="J848" s="267"/>
      <c r="K848" s="267"/>
      <c r="L848" s="283" t="s">
        <v>925</v>
      </c>
      <c r="M848" s="80"/>
      <c r="N848" s="80"/>
      <c r="O848" s="80"/>
      <c r="P848" s="80"/>
      <c r="Q848" s="80"/>
      <c r="R848" s="80"/>
    </row>
    <row r="849" spans="1:18" ht="15" customHeight="1">
      <c r="A849" s="280"/>
      <c r="B849" s="280"/>
      <c r="C849" s="280"/>
      <c r="D849" s="282"/>
      <c r="E849" s="282"/>
      <c r="F849" s="87" t="s">
        <v>418</v>
      </c>
      <c r="G849" s="87" t="s">
        <v>419</v>
      </c>
      <c r="H849" s="273" t="s">
        <v>418</v>
      </c>
      <c r="I849" s="274"/>
      <c r="J849" s="273" t="s">
        <v>419</v>
      </c>
      <c r="K849" s="274"/>
      <c r="L849" s="284"/>
      <c r="M849" s="80"/>
      <c r="N849" s="80"/>
      <c r="O849" s="80"/>
      <c r="P849" s="80"/>
      <c r="Q849" s="80"/>
      <c r="R849" s="80"/>
    </row>
    <row r="850" spans="1:18" ht="15" customHeight="1">
      <c r="A850" s="84" t="s">
        <v>834</v>
      </c>
      <c r="B850" s="256" t="s">
        <v>835</v>
      </c>
      <c r="C850" s="257"/>
      <c r="D850" s="258">
        <v>1</v>
      </c>
      <c r="E850" s="259"/>
      <c r="F850" s="88">
        <v>1</v>
      </c>
      <c r="G850" s="88">
        <v>0</v>
      </c>
      <c r="H850" s="272">
        <v>0.75290000000000001</v>
      </c>
      <c r="I850" s="261"/>
      <c r="J850" s="272">
        <v>0.44009999999999999</v>
      </c>
      <c r="K850" s="261"/>
      <c r="L850" s="130">
        <f>(F850*H850)*D850</f>
        <v>0.75</v>
      </c>
      <c r="M850" s="80"/>
      <c r="N850" s="80"/>
      <c r="O850" s="80"/>
      <c r="P850" s="80"/>
      <c r="Q850" s="80"/>
      <c r="R850" s="80"/>
    </row>
    <row r="851" spans="1:18" ht="9.75" customHeight="1">
      <c r="A851" s="84" t="s">
        <v>836</v>
      </c>
      <c r="B851" s="256" t="s">
        <v>837</v>
      </c>
      <c r="C851" s="257"/>
      <c r="D851" s="258">
        <v>1</v>
      </c>
      <c r="E851" s="259"/>
      <c r="F851" s="88">
        <v>1</v>
      </c>
      <c r="G851" s="88">
        <v>0</v>
      </c>
      <c r="H851" s="272">
        <v>15.6214</v>
      </c>
      <c r="I851" s="261"/>
      <c r="J851" s="272">
        <v>3.6591</v>
      </c>
      <c r="K851" s="261"/>
      <c r="L851" s="138">
        <f>(F851*H851)*D851</f>
        <v>15.62</v>
      </c>
      <c r="M851" s="80"/>
      <c r="N851" s="80"/>
      <c r="O851" s="80"/>
      <c r="P851" s="80"/>
      <c r="Q851" s="80"/>
      <c r="R851" s="80"/>
    </row>
    <row r="852" spans="1:18" ht="19.5" customHeight="1">
      <c r="A852" s="86"/>
      <c r="B852" s="86"/>
      <c r="C852" s="86"/>
      <c r="D852" s="86"/>
      <c r="E852" s="86"/>
      <c r="F852" s="86"/>
      <c r="G852" s="86"/>
      <c r="H852" s="199" t="s">
        <v>424</v>
      </c>
      <c r="I852" s="200"/>
      <c r="J852" s="200"/>
      <c r="K852" s="200"/>
      <c r="L852" s="82">
        <f>(L850+L851)</f>
        <v>16.37</v>
      </c>
      <c r="M852" s="80"/>
      <c r="N852" s="80"/>
      <c r="O852" s="80"/>
      <c r="P852" s="80"/>
      <c r="Q852" s="80"/>
      <c r="R852" s="80"/>
    </row>
    <row r="853" spans="1:18" ht="9.75" customHeight="1">
      <c r="A853" s="254" t="s">
        <v>921</v>
      </c>
      <c r="B853" s="255"/>
      <c r="C853" s="255"/>
      <c r="D853" s="255"/>
      <c r="E853" s="255"/>
      <c r="F853" s="255"/>
      <c r="G853" s="79" t="s">
        <v>922</v>
      </c>
      <c r="H853" s="266" t="s">
        <v>923</v>
      </c>
      <c r="I853" s="267"/>
      <c r="J853" s="266" t="s">
        <v>924</v>
      </c>
      <c r="K853" s="267"/>
      <c r="L853" s="146" t="s">
        <v>925</v>
      </c>
      <c r="M853" s="80"/>
      <c r="N853" s="80"/>
      <c r="O853" s="80"/>
      <c r="P853" s="80"/>
      <c r="Q853" s="80"/>
      <c r="R853" s="80"/>
    </row>
    <row r="854" spans="1:18" ht="9.75" customHeight="1">
      <c r="A854" s="84" t="s">
        <v>838</v>
      </c>
      <c r="B854" s="268" t="s">
        <v>839</v>
      </c>
      <c r="C854" s="269"/>
      <c r="D854" s="269"/>
      <c r="E854" s="269"/>
      <c r="F854" s="269"/>
      <c r="G854" s="84" t="s">
        <v>161</v>
      </c>
      <c r="H854" s="258">
        <v>0.05</v>
      </c>
      <c r="I854" s="259"/>
      <c r="J854" s="260">
        <v>23.9</v>
      </c>
      <c r="K854" s="261"/>
      <c r="L854" s="130">
        <f>(J854*H854)</f>
        <v>1.2</v>
      </c>
      <c r="M854" s="80"/>
      <c r="N854" s="80"/>
      <c r="O854" s="80"/>
      <c r="P854" s="80"/>
      <c r="Q854" s="80"/>
      <c r="R854" s="80"/>
    </row>
    <row r="855" spans="1:18" ht="15" customHeight="1">
      <c r="A855" s="84" t="s">
        <v>840</v>
      </c>
      <c r="B855" s="268" t="s">
        <v>841</v>
      </c>
      <c r="C855" s="269"/>
      <c r="D855" s="269"/>
      <c r="E855" s="269"/>
      <c r="F855" s="269"/>
      <c r="G855" s="84" t="s">
        <v>161</v>
      </c>
      <c r="H855" s="258">
        <v>0.01</v>
      </c>
      <c r="I855" s="259"/>
      <c r="J855" s="260">
        <v>14.39</v>
      </c>
      <c r="K855" s="261"/>
      <c r="L855" s="138">
        <f>(J855*H855)</f>
        <v>0.14000000000000001</v>
      </c>
      <c r="M855" s="80"/>
      <c r="N855" s="80"/>
      <c r="O855" s="80"/>
      <c r="P855" s="80"/>
      <c r="Q855" s="80"/>
      <c r="R855" s="80"/>
    </row>
    <row r="856" spans="1:18" ht="15" customHeight="1">
      <c r="A856" s="86"/>
      <c r="B856" s="86"/>
      <c r="C856" s="86"/>
      <c r="D856" s="86"/>
      <c r="E856" s="86"/>
      <c r="F856" s="86"/>
      <c r="G856" s="86"/>
      <c r="H856" s="199" t="s">
        <v>928</v>
      </c>
      <c r="I856" s="200"/>
      <c r="J856" s="200"/>
      <c r="K856" s="200"/>
      <c r="L856" s="82">
        <f>(L854+L855)</f>
        <v>1.34</v>
      </c>
      <c r="M856" s="80"/>
      <c r="N856" s="80"/>
      <c r="O856" s="80"/>
      <c r="P856" s="80"/>
      <c r="Q856" s="80"/>
      <c r="R856" s="80"/>
    </row>
    <row r="857" spans="1:18" ht="15" customHeight="1">
      <c r="A857" s="86"/>
      <c r="B857" s="86"/>
      <c r="C857" s="86"/>
      <c r="D857" s="86"/>
      <c r="E857" s="86"/>
      <c r="F857" s="86"/>
      <c r="G857" s="86"/>
      <c r="H857" s="252" t="s">
        <v>376</v>
      </c>
      <c r="I857" s="253"/>
      <c r="J857" s="253"/>
      <c r="K857" s="253"/>
      <c r="L857" s="130">
        <f>(L852+L856)</f>
        <v>17.71</v>
      </c>
      <c r="M857" s="80"/>
      <c r="N857" s="80"/>
      <c r="O857" s="80"/>
      <c r="P857" s="80"/>
      <c r="Q857" s="80"/>
      <c r="R857" s="80"/>
    </row>
    <row r="858" spans="1:18" ht="15" customHeight="1">
      <c r="A858" s="86"/>
      <c r="B858" s="86"/>
      <c r="C858" s="86"/>
      <c r="D858" s="86"/>
      <c r="E858" s="86"/>
      <c r="F858" s="86"/>
      <c r="G858" s="86"/>
      <c r="H858" s="252" t="s">
        <v>377</v>
      </c>
      <c r="I858" s="253"/>
      <c r="J858" s="253"/>
      <c r="K858" s="253"/>
      <c r="L858" s="130">
        <v>1</v>
      </c>
      <c r="M858" s="80"/>
      <c r="N858" s="80"/>
      <c r="O858" s="80"/>
      <c r="P858" s="80"/>
      <c r="Q858" s="80"/>
      <c r="R858" s="80"/>
    </row>
    <row r="859" spans="1:18" ht="15" customHeight="1">
      <c r="A859" s="86"/>
      <c r="B859" s="86"/>
      <c r="C859" s="86"/>
      <c r="D859" s="86"/>
      <c r="E859" s="86"/>
      <c r="F859" s="86"/>
      <c r="G859" s="86"/>
      <c r="H859" s="252" t="s">
        <v>378</v>
      </c>
      <c r="I859" s="253"/>
      <c r="J859" s="253"/>
      <c r="K859" s="253"/>
      <c r="L859" s="130">
        <f>L857/L858</f>
        <v>17.71</v>
      </c>
      <c r="M859" s="80"/>
      <c r="N859" s="80"/>
      <c r="O859" s="80"/>
      <c r="P859" s="80"/>
      <c r="Q859" s="80"/>
      <c r="R859" s="80"/>
    </row>
    <row r="860" spans="1:18" ht="15" customHeight="1">
      <c r="A860" s="86"/>
      <c r="B860" s="86"/>
      <c r="C860" s="86"/>
      <c r="D860" s="86"/>
      <c r="E860" s="86"/>
      <c r="F860" s="86"/>
      <c r="G860" s="86"/>
      <c r="H860" s="252" t="s">
        <v>412</v>
      </c>
      <c r="I860" s="253"/>
      <c r="J860" s="253"/>
      <c r="K860" s="253"/>
      <c r="L860" s="130">
        <f>L859</f>
        <v>17.71</v>
      </c>
      <c r="M860" s="80"/>
      <c r="N860" s="80"/>
      <c r="O860" s="80"/>
      <c r="P860" s="80"/>
      <c r="Q860" s="80"/>
      <c r="R860" s="80"/>
    </row>
    <row r="861" spans="1:18" ht="15" customHeight="1">
      <c r="A861" s="86"/>
      <c r="B861" s="86"/>
      <c r="C861" s="86"/>
      <c r="D861" s="86"/>
      <c r="E861" s="86"/>
      <c r="F861" s="86"/>
      <c r="G861" s="86"/>
      <c r="H861" s="252" t="s">
        <v>413</v>
      </c>
      <c r="I861" s="253"/>
      <c r="J861" s="253"/>
      <c r="K861" s="253"/>
      <c r="L861" s="82">
        <f>L860</f>
        <v>17.71</v>
      </c>
      <c r="M861" s="80"/>
      <c r="N861" s="80"/>
      <c r="O861" s="80"/>
      <c r="P861" s="80"/>
      <c r="Q861" s="80"/>
      <c r="R861" s="80"/>
    </row>
    <row r="862" spans="1:18" ht="15" customHeight="1">
      <c r="A862" s="86"/>
      <c r="B862" s="86"/>
      <c r="C862" s="86"/>
      <c r="D862" s="86"/>
      <c r="E862" s="86"/>
      <c r="F862" s="86"/>
      <c r="G862" s="86"/>
      <c r="H862" s="252" t="s">
        <v>414</v>
      </c>
      <c r="I862" s="253"/>
      <c r="J862" s="253"/>
      <c r="K862" s="253"/>
      <c r="L862" s="82">
        <f>L861*0.2168</f>
        <v>3.84</v>
      </c>
      <c r="M862" s="80"/>
      <c r="N862" s="80"/>
      <c r="O862" s="80"/>
      <c r="P862" s="80"/>
      <c r="Q862" s="80"/>
      <c r="R862" s="80"/>
    </row>
    <row r="863" spans="1:18" ht="15" customHeight="1">
      <c r="A863" s="86"/>
      <c r="B863" s="86"/>
      <c r="C863" s="86"/>
      <c r="D863" s="86"/>
      <c r="E863" s="86"/>
      <c r="F863" s="86"/>
      <c r="G863" s="86"/>
      <c r="H863" s="252" t="s">
        <v>415</v>
      </c>
      <c r="I863" s="253"/>
      <c r="J863" s="253"/>
      <c r="K863" s="253"/>
      <c r="L863" s="82">
        <f>L861+L862</f>
        <v>21.55</v>
      </c>
      <c r="M863" s="80"/>
      <c r="N863" s="80"/>
      <c r="O863" s="80"/>
      <c r="P863" s="80"/>
      <c r="Q863" s="80"/>
      <c r="R863" s="80"/>
    </row>
    <row r="864" spans="1:18" ht="15" customHeight="1">
      <c r="A864" s="86"/>
      <c r="B864" s="86"/>
      <c r="C864" s="86"/>
      <c r="D864" s="86"/>
      <c r="E864" s="262" t="s">
        <v>27</v>
      </c>
      <c r="F864" s="263"/>
      <c r="G864" s="263"/>
      <c r="H864" s="86"/>
      <c r="I864" s="86"/>
      <c r="J864" s="86"/>
      <c r="K864" s="86"/>
      <c r="L864" s="135"/>
      <c r="M864" s="80"/>
      <c r="N864" s="80"/>
      <c r="O864" s="80"/>
      <c r="P864" s="80"/>
      <c r="Q864" s="80"/>
      <c r="R864" s="80"/>
    </row>
    <row r="865" spans="1:18" ht="15" customHeight="1">
      <c r="A865" s="264" t="s">
        <v>842</v>
      </c>
      <c r="B865" s="265"/>
      <c r="C865" s="265"/>
      <c r="D865" s="265"/>
      <c r="E865" s="265"/>
      <c r="F865" s="265"/>
      <c r="G865" s="265"/>
      <c r="H865" s="265"/>
      <c r="I865" s="265"/>
      <c r="J865" s="265"/>
      <c r="K865" s="265"/>
      <c r="L865" s="265"/>
      <c r="M865" s="80"/>
      <c r="N865" s="80"/>
      <c r="O865" s="80"/>
      <c r="P865" s="80"/>
      <c r="Q865" s="80"/>
      <c r="R865" s="80"/>
    </row>
    <row r="866" spans="1:18" ht="15" customHeight="1">
      <c r="A866" s="285"/>
      <c r="B866" s="285"/>
      <c r="C866" s="285"/>
      <c r="D866" s="285"/>
      <c r="E866" s="285"/>
      <c r="F866" s="285"/>
      <c r="G866" s="285"/>
      <c r="H866" s="285"/>
      <c r="I866" s="285"/>
      <c r="J866" s="285"/>
      <c r="K866" s="285"/>
      <c r="L866" s="285"/>
      <c r="M866" s="80"/>
      <c r="N866" s="80"/>
      <c r="O866" s="80"/>
      <c r="P866" s="80"/>
      <c r="Q866" s="80"/>
      <c r="R866" s="80"/>
    </row>
    <row r="867" spans="1:18" ht="15" customHeight="1">
      <c r="A867" s="86"/>
      <c r="B867" s="86"/>
      <c r="C867" s="86"/>
      <c r="D867" s="86"/>
      <c r="E867" s="86"/>
      <c r="F867" s="86"/>
      <c r="G867" s="86"/>
      <c r="H867" s="252" t="s">
        <v>413</v>
      </c>
      <c r="I867" s="253"/>
      <c r="J867" s="253"/>
      <c r="K867" s="253"/>
      <c r="L867" s="82">
        <v>3435.85</v>
      </c>
      <c r="M867" s="80"/>
      <c r="N867" s="80"/>
      <c r="O867" s="80"/>
      <c r="P867" s="80"/>
      <c r="Q867" s="80"/>
      <c r="R867" s="80"/>
    </row>
    <row r="868" spans="1:18" ht="15" customHeight="1">
      <c r="A868" s="86"/>
      <c r="B868" s="86"/>
      <c r="C868" s="86"/>
      <c r="D868" s="86"/>
      <c r="E868" s="86"/>
      <c r="F868" s="86"/>
      <c r="G868" s="86"/>
      <c r="H868" s="252" t="s">
        <v>414</v>
      </c>
      <c r="I868" s="253"/>
      <c r="J868" s="253"/>
      <c r="K868" s="253"/>
      <c r="L868" s="82">
        <f>L867*0.2168</f>
        <v>744.89</v>
      </c>
      <c r="M868" s="80"/>
      <c r="N868" s="80"/>
      <c r="O868" s="80"/>
      <c r="P868" s="80"/>
      <c r="Q868" s="80"/>
      <c r="R868" s="80"/>
    </row>
    <row r="869" spans="1:18" ht="9.75" customHeight="1">
      <c r="A869" s="86"/>
      <c r="B869" s="86"/>
      <c r="C869" s="86"/>
      <c r="D869" s="86"/>
      <c r="E869" s="86"/>
      <c r="F869" s="86"/>
      <c r="G869" s="86"/>
      <c r="H869" s="252" t="s">
        <v>415</v>
      </c>
      <c r="I869" s="253"/>
      <c r="J869" s="253"/>
      <c r="K869" s="253"/>
      <c r="L869" s="82">
        <f>L867+L868</f>
        <v>4180.74</v>
      </c>
      <c r="M869" s="80"/>
      <c r="N869" s="80"/>
      <c r="O869" s="80"/>
      <c r="P869" s="80"/>
      <c r="Q869" s="80"/>
      <c r="R869" s="80"/>
    </row>
    <row r="870" spans="1:18" ht="19.5" customHeight="1">
      <c r="A870" s="86"/>
      <c r="B870" s="86"/>
      <c r="C870" s="86"/>
      <c r="D870" s="86"/>
      <c r="E870" s="262" t="s">
        <v>27</v>
      </c>
      <c r="F870" s="263"/>
      <c r="G870" s="263"/>
      <c r="H870" s="86"/>
      <c r="I870" s="86"/>
      <c r="J870" s="86"/>
      <c r="K870" s="86"/>
      <c r="L870" s="135"/>
      <c r="M870" s="80"/>
      <c r="N870" s="80"/>
      <c r="O870" s="80"/>
      <c r="P870" s="80"/>
      <c r="Q870" s="80"/>
      <c r="R870" s="80"/>
    </row>
    <row r="871" spans="1:18" ht="9.75" customHeight="1">
      <c r="A871" s="264" t="s">
        <v>843</v>
      </c>
      <c r="B871" s="265"/>
      <c r="C871" s="265"/>
      <c r="D871" s="265"/>
      <c r="E871" s="265"/>
      <c r="F871" s="265"/>
      <c r="G871" s="265"/>
      <c r="H871" s="265"/>
      <c r="I871" s="265"/>
      <c r="J871" s="265"/>
      <c r="K871" s="265"/>
      <c r="L871" s="265"/>
      <c r="M871" s="80"/>
      <c r="N871" s="80"/>
      <c r="O871" s="80"/>
      <c r="P871" s="80"/>
      <c r="Q871" s="80"/>
      <c r="R871" s="80"/>
    </row>
    <row r="872" spans="1:18" ht="15" customHeight="1">
      <c r="A872" s="279" t="s">
        <v>934</v>
      </c>
      <c r="B872" s="280"/>
      <c r="C872" s="280"/>
      <c r="D872" s="281" t="s">
        <v>417</v>
      </c>
      <c r="E872" s="282"/>
      <c r="F872" s="266" t="s">
        <v>935</v>
      </c>
      <c r="G872" s="267"/>
      <c r="H872" s="266" t="s">
        <v>936</v>
      </c>
      <c r="I872" s="267"/>
      <c r="J872" s="267"/>
      <c r="K872" s="267"/>
      <c r="L872" s="283" t="s">
        <v>925</v>
      </c>
      <c r="M872" s="80"/>
      <c r="N872" s="80"/>
      <c r="O872" s="80"/>
      <c r="P872" s="80"/>
      <c r="Q872" s="80"/>
      <c r="R872" s="80"/>
    </row>
    <row r="873" spans="1:18" ht="15" customHeight="1">
      <c r="A873" s="280"/>
      <c r="B873" s="280"/>
      <c r="C873" s="280"/>
      <c r="D873" s="282"/>
      <c r="E873" s="282"/>
      <c r="F873" s="87" t="s">
        <v>418</v>
      </c>
      <c r="G873" s="87" t="s">
        <v>419</v>
      </c>
      <c r="H873" s="273" t="s">
        <v>418</v>
      </c>
      <c r="I873" s="274"/>
      <c r="J873" s="273" t="s">
        <v>419</v>
      </c>
      <c r="K873" s="274"/>
      <c r="L873" s="284"/>
      <c r="M873" s="80"/>
      <c r="N873" s="80"/>
      <c r="O873" s="80"/>
      <c r="P873" s="80"/>
      <c r="Q873" s="80"/>
      <c r="R873" s="80"/>
    </row>
    <row r="874" spans="1:18" ht="15" customHeight="1">
      <c r="A874" s="84" t="s">
        <v>626</v>
      </c>
      <c r="B874" s="256" t="s">
        <v>627</v>
      </c>
      <c r="C874" s="257"/>
      <c r="D874" s="258">
        <v>1</v>
      </c>
      <c r="E874" s="259"/>
      <c r="F874" s="88">
        <v>0.59</v>
      </c>
      <c r="G874" s="88">
        <v>0.41</v>
      </c>
      <c r="H874" s="272">
        <v>201.34129999999999</v>
      </c>
      <c r="I874" s="261"/>
      <c r="J874" s="272">
        <v>94.777600000000007</v>
      </c>
      <c r="K874" s="261"/>
      <c r="L874" s="130">
        <f>(F874*H874)+(G874*J874)</f>
        <v>157.65</v>
      </c>
      <c r="M874" s="80"/>
      <c r="N874" s="80"/>
      <c r="O874" s="80"/>
      <c r="P874" s="80"/>
      <c r="Q874" s="80"/>
      <c r="R874" s="80"/>
    </row>
    <row r="875" spans="1:18" ht="9.75" customHeight="1">
      <c r="A875" s="84" t="s">
        <v>628</v>
      </c>
      <c r="B875" s="256" t="s">
        <v>960</v>
      </c>
      <c r="C875" s="257"/>
      <c r="D875" s="258">
        <v>1</v>
      </c>
      <c r="E875" s="259"/>
      <c r="F875" s="88">
        <v>0.51</v>
      </c>
      <c r="G875" s="88">
        <v>0.49</v>
      </c>
      <c r="H875" s="272">
        <v>179.92570000000001</v>
      </c>
      <c r="I875" s="261"/>
      <c r="J875" s="272">
        <v>70.795199999999994</v>
      </c>
      <c r="K875" s="261"/>
      <c r="L875" s="138">
        <f t="shared" ref="L875:L876" si="25">(F875*H875)+(G875*J875)</f>
        <v>126.45</v>
      </c>
      <c r="M875" s="80"/>
      <c r="N875" s="80"/>
      <c r="O875" s="80"/>
      <c r="P875" s="80"/>
      <c r="Q875" s="80"/>
      <c r="R875" s="80"/>
    </row>
    <row r="876" spans="1:18" ht="19.5" customHeight="1">
      <c r="A876" s="84" t="s">
        <v>629</v>
      </c>
      <c r="B876" s="256" t="s">
        <v>630</v>
      </c>
      <c r="C876" s="257"/>
      <c r="D876" s="258">
        <v>1</v>
      </c>
      <c r="E876" s="259"/>
      <c r="F876" s="88">
        <v>0.89</v>
      </c>
      <c r="G876" s="88">
        <v>0.11</v>
      </c>
      <c r="H876" s="272">
        <v>274.86079999999998</v>
      </c>
      <c r="I876" s="261"/>
      <c r="J876" s="272">
        <v>120.2345</v>
      </c>
      <c r="K876" s="261"/>
      <c r="L876" s="138">
        <f t="shared" si="25"/>
        <v>257.85000000000002</v>
      </c>
      <c r="M876" s="80"/>
      <c r="N876" s="80"/>
      <c r="O876" s="80"/>
      <c r="P876" s="80"/>
      <c r="Q876" s="80"/>
      <c r="R876" s="80"/>
    </row>
    <row r="877" spans="1:18" ht="9.75" customHeight="1">
      <c r="A877" s="86"/>
      <c r="B877" s="86"/>
      <c r="C877" s="86"/>
      <c r="D877" s="86"/>
      <c r="E877" s="86"/>
      <c r="F877" s="86"/>
      <c r="G877" s="86"/>
      <c r="H877" s="199" t="s">
        <v>424</v>
      </c>
      <c r="I877" s="200"/>
      <c r="J877" s="200"/>
      <c r="K877" s="200"/>
      <c r="L877" s="82">
        <f>SUM(L874:L876)</f>
        <v>541.95000000000005</v>
      </c>
      <c r="M877" s="80"/>
      <c r="N877" s="80"/>
      <c r="O877" s="80"/>
      <c r="P877" s="80"/>
      <c r="Q877" s="80"/>
      <c r="R877" s="80"/>
    </row>
    <row r="878" spans="1:18" ht="9.75" customHeight="1">
      <c r="A878" s="254" t="s">
        <v>921</v>
      </c>
      <c r="B878" s="255"/>
      <c r="C878" s="255"/>
      <c r="D878" s="255"/>
      <c r="E878" s="255"/>
      <c r="F878" s="255"/>
      <c r="G878" s="79" t="s">
        <v>922</v>
      </c>
      <c r="H878" s="266" t="s">
        <v>923</v>
      </c>
      <c r="I878" s="267"/>
      <c r="J878" s="266" t="s">
        <v>924</v>
      </c>
      <c r="K878" s="267"/>
      <c r="L878" s="146" t="s">
        <v>925</v>
      </c>
      <c r="M878" s="80"/>
      <c r="N878" s="80"/>
      <c r="O878" s="80"/>
      <c r="P878" s="80"/>
      <c r="Q878" s="80"/>
      <c r="R878" s="80"/>
    </row>
    <row r="879" spans="1:18" ht="15" customHeight="1">
      <c r="A879" s="84" t="s">
        <v>590</v>
      </c>
      <c r="B879" s="268" t="s">
        <v>591</v>
      </c>
      <c r="C879" s="269"/>
      <c r="D879" s="269"/>
      <c r="E879" s="269"/>
      <c r="F879" s="269"/>
      <c r="G879" s="84" t="s">
        <v>161</v>
      </c>
      <c r="H879" s="258">
        <v>8</v>
      </c>
      <c r="I879" s="259"/>
      <c r="J879" s="260">
        <v>10.57</v>
      </c>
      <c r="K879" s="261"/>
      <c r="L879" s="130">
        <f>(J879*H879)</f>
        <v>84.56</v>
      </c>
      <c r="M879" s="80"/>
      <c r="N879" s="80"/>
      <c r="O879" s="80"/>
      <c r="P879" s="80"/>
      <c r="Q879" s="80"/>
      <c r="R879" s="80"/>
    </row>
    <row r="880" spans="1:18" ht="15" customHeight="1">
      <c r="A880" s="86"/>
      <c r="B880" s="86"/>
      <c r="C880" s="86"/>
      <c r="D880" s="86"/>
      <c r="E880" s="86"/>
      <c r="F880" s="86"/>
      <c r="G880" s="86"/>
      <c r="H880" s="199" t="s">
        <v>928</v>
      </c>
      <c r="I880" s="200"/>
      <c r="J880" s="200"/>
      <c r="K880" s="200"/>
      <c r="L880" s="82">
        <f>L879</f>
        <v>84.56</v>
      </c>
      <c r="M880" s="80"/>
      <c r="N880" s="80"/>
      <c r="O880" s="80"/>
      <c r="P880" s="80"/>
      <c r="Q880" s="80"/>
      <c r="R880" s="80"/>
    </row>
    <row r="881" spans="1:18" ht="15" customHeight="1">
      <c r="A881" s="86"/>
      <c r="B881" s="86"/>
      <c r="C881" s="86"/>
      <c r="D881" s="86"/>
      <c r="E881" s="86"/>
      <c r="F881" s="86"/>
      <c r="G881" s="86"/>
      <c r="H881" s="252" t="s">
        <v>376</v>
      </c>
      <c r="I881" s="253"/>
      <c r="J881" s="253"/>
      <c r="K881" s="253"/>
      <c r="L881" s="130">
        <f>L877+L880</f>
        <v>626.51</v>
      </c>
      <c r="M881" s="80"/>
      <c r="N881" s="80"/>
      <c r="O881" s="80"/>
      <c r="P881" s="80"/>
      <c r="Q881" s="80"/>
      <c r="R881" s="80"/>
    </row>
    <row r="882" spans="1:18" ht="15" customHeight="1">
      <c r="A882" s="86"/>
      <c r="B882" s="86"/>
      <c r="C882" s="86"/>
      <c r="D882" s="86"/>
      <c r="E882" s="86"/>
      <c r="F882" s="86"/>
      <c r="G882" s="86"/>
      <c r="H882" s="252" t="s">
        <v>377</v>
      </c>
      <c r="I882" s="253"/>
      <c r="J882" s="253"/>
      <c r="K882" s="253"/>
      <c r="L882" s="130">
        <v>83</v>
      </c>
      <c r="M882" s="80"/>
      <c r="N882" s="80"/>
      <c r="O882" s="80"/>
      <c r="P882" s="80"/>
      <c r="Q882" s="80"/>
      <c r="R882" s="80"/>
    </row>
    <row r="883" spans="1:18" ht="15" customHeight="1">
      <c r="A883" s="86"/>
      <c r="B883" s="86"/>
      <c r="C883" s="86"/>
      <c r="D883" s="86"/>
      <c r="E883" s="86"/>
      <c r="F883" s="86"/>
      <c r="G883" s="86"/>
      <c r="H883" s="252" t="s">
        <v>378</v>
      </c>
      <c r="I883" s="253"/>
      <c r="J883" s="253"/>
      <c r="K883" s="253"/>
      <c r="L883" s="130">
        <f>(L881/L882)</f>
        <v>7.55</v>
      </c>
      <c r="M883" s="80"/>
      <c r="N883" s="80"/>
      <c r="O883" s="80"/>
      <c r="P883" s="80"/>
      <c r="Q883" s="80"/>
      <c r="R883" s="80"/>
    </row>
    <row r="884" spans="1:18" ht="15" customHeight="1">
      <c r="A884" s="86"/>
      <c r="B884" s="86"/>
      <c r="C884" s="86"/>
      <c r="D884" s="86"/>
      <c r="E884" s="86"/>
      <c r="F884" s="86"/>
      <c r="G884" s="86"/>
      <c r="H884" s="252" t="s">
        <v>642</v>
      </c>
      <c r="I884" s="253"/>
      <c r="J884" s="253"/>
      <c r="K884" s="253"/>
      <c r="L884" s="130">
        <v>0.03</v>
      </c>
      <c r="M884" s="80"/>
      <c r="N884" s="80"/>
      <c r="O884" s="80"/>
      <c r="P884" s="80"/>
      <c r="Q884" s="80"/>
      <c r="R884" s="80"/>
    </row>
    <row r="885" spans="1:18" ht="15" customHeight="1">
      <c r="A885" s="254" t="s">
        <v>950</v>
      </c>
      <c r="B885" s="255"/>
      <c r="C885" s="255"/>
      <c r="D885" s="255"/>
      <c r="E885" s="255"/>
      <c r="F885" s="255"/>
      <c r="G885" s="79" t="s">
        <v>922</v>
      </c>
      <c r="H885" s="266" t="s">
        <v>923</v>
      </c>
      <c r="I885" s="267"/>
      <c r="J885" s="266" t="s">
        <v>86</v>
      </c>
      <c r="K885" s="267"/>
      <c r="L885" s="146" t="s">
        <v>243</v>
      </c>
      <c r="M885" s="80"/>
      <c r="N885" s="80"/>
      <c r="O885" s="80"/>
      <c r="P885" s="80"/>
      <c r="Q885" s="80"/>
      <c r="R885" s="80"/>
    </row>
    <row r="886" spans="1:18" ht="15" customHeight="1">
      <c r="A886" s="84" t="s">
        <v>644</v>
      </c>
      <c r="B886" s="256" t="s">
        <v>645</v>
      </c>
      <c r="C886" s="257"/>
      <c r="D886" s="257"/>
      <c r="E886" s="257"/>
      <c r="F886" s="257"/>
      <c r="G886" s="84" t="s">
        <v>183</v>
      </c>
      <c r="H886" s="295">
        <v>1.02</v>
      </c>
      <c r="I886" s="261"/>
      <c r="J886" s="260">
        <v>149.86000000000001</v>
      </c>
      <c r="K886" s="261"/>
      <c r="L886" s="130">
        <f>(J886*H886)</f>
        <v>152.86000000000001</v>
      </c>
      <c r="M886" s="80"/>
      <c r="N886" s="80"/>
      <c r="O886" s="80"/>
      <c r="P886" s="80"/>
      <c r="Q886" s="80"/>
      <c r="R886" s="80"/>
    </row>
    <row r="887" spans="1:18" ht="15" customHeight="1">
      <c r="A887" s="86"/>
      <c r="B887" s="86"/>
      <c r="C887" s="86"/>
      <c r="D887" s="86"/>
      <c r="E887" s="86"/>
      <c r="F887" s="86"/>
      <c r="G887" s="86"/>
      <c r="H887" s="199" t="s">
        <v>951</v>
      </c>
      <c r="I887" s="200"/>
      <c r="J887" s="200"/>
      <c r="K887" s="200"/>
      <c r="L887" s="82">
        <f>L886</f>
        <v>152.86000000000001</v>
      </c>
      <c r="M887" s="80"/>
      <c r="N887" s="80"/>
      <c r="O887" s="80"/>
      <c r="P887" s="80"/>
      <c r="Q887" s="80"/>
      <c r="R887" s="80"/>
    </row>
    <row r="888" spans="1:18" ht="15" customHeight="1">
      <c r="A888" s="254" t="s">
        <v>961</v>
      </c>
      <c r="B888" s="255"/>
      <c r="C888" s="255"/>
      <c r="D888" s="273" t="s">
        <v>634</v>
      </c>
      <c r="E888" s="274"/>
      <c r="F888" s="273" t="s">
        <v>635</v>
      </c>
      <c r="G888" s="274"/>
      <c r="H888" s="273" t="s">
        <v>372</v>
      </c>
      <c r="I888" s="274"/>
      <c r="J888" s="273" t="s">
        <v>572</v>
      </c>
      <c r="K888" s="274"/>
      <c r="L888" s="148" t="s">
        <v>379</v>
      </c>
      <c r="M888" s="80"/>
      <c r="N888" s="80"/>
      <c r="O888" s="80"/>
      <c r="P888" s="80"/>
      <c r="Q888" s="80"/>
      <c r="R888" s="80"/>
    </row>
    <row r="889" spans="1:18" ht="15" customHeight="1">
      <c r="A889" s="91" t="s">
        <v>644</v>
      </c>
      <c r="B889" s="275" t="s">
        <v>646</v>
      </c>
      <c r="C889" s="276"/>
      <c r="D889" s="277" t="s">
        <v>183</v>
      </c>
      <c r="E889" s="278"/>
      <c r="F889" s="277" t="s">
        <v>647</v>
      </c>
      <c r="G889" s="278"/>
      <c r="H889" s="298">
        <v>1.02</v>
      </c>
      <c r="I889" s="278"/>
      <c r="J889" s="301">
        <v>6.27</v>
      </c>
      <c r="K889" s="302"/>
      <c r="L889" s="131">
        <f>J889*H889</f>
        <v>6.4</v>
      </c>
      <c r="M889" s="80"/>
      <c r="N889" s="80"/>
      <c r="O889" s="80"/>
      <c r="P889" s="80"/>
      <c r="Q889" s="80"/>
      <c r="R889" s="80"/>
    </row>
    <row r="890" spans="1:18" ht="15" customHeight="1">
      <c r="A890" s="86"/>
      <c r="B890" s="86"/>
      <c r="C890" s="86"/>
      <c r="D890" s="86"/>
      <c r="E890" s="86"/>
      <c r="F890" s="86"/>
      <c r="G890" s="86"/>
      <c r="H890" s="199" t="s">
        <v>963</v>
      </c>
      <c r="I890" s="200"/>
      <c r="J890" s="200"/>
      <c r="K890" s="200"/>
      <c r="L890" s="130">
        <f>L889</f>
        <v>6.4</v>
      </c>
      <c r="M890" s="80"/>
      <c r="N890" s="80"/>
      <c r="O890" s="80"/>
      <c r="P890" s="80"/>
      <c r="Q890" s="80"/>
      <c r="R890" s="80"/>
    </row>
    <row r="891" spans="1:18" ht="15" customHeight="1">
      <c r="A891" s="254" t="s">
        <v>964</v>
      </c>
      <c r="B891" s="255"/>
      <c r="C891" s="273" t="s">
        <v>648</v>
      </c>
      <c r="D891" s="273" t="s">
        <v>649</v>
      </c>
      <c r="E891" s="274"/>
      <c r="F891" s="273" t="s">
        <v>650</v>
      </c>
      <c r="G891" s="274"/>
      <c r="H891" s="273" t="s">
        <v>651</v>
      </c>
      <c r="I891" s="274"/>
      <c r="J891" s="273" t="s">
        <v>652</v>
      </c>
      <c r="K891" s="274"/>
      <c r="L891" s="299" t="s">
        <v>379</v>
      </c>
      <c r="M891" s="80"/>
      <c r="N891" s="80"/>
      <c r="O891" s="80"/>
      <c r="P891" s="80"/>
      <c r="Q891" s="80"/>
      <c r="R891" s="80"/>
    </row>
    <row r="892" spans="1:18" ht="15" customHeight="1">
      <c r="A892" s="255"/>
      <c r="B892" s="255"/>
      <c r="C892" s="274"/>
      <c r="D892" s="274"/>
      <c r="E892" s="274"/>
      <c r="F892" s="87" t="s">
        <v>653</v>
      </c>
      <c r="G892" s="87" t="s">
        <v>654</v>
      </c>
      <c r="H892" s="87" t="s">
        <v>653</v>
      </c>
      <c r="I892" s="87" t="s">
        <v>654</v>
      </c>
      <c r="J892" s="87" t="s">
        <v>653</v>
      </c>
      <c r="K892" s="87" t="s">
        <v>654</v>
      </c>
      <c r="L892" s="300"/>
      <c r="M892" s="80"/>
      <c r="N892" s="80"/>
      <c r="O892" s="80"/>
      <c r="P892" s="80"/>
      <c r="Q892" s="80"/>
      <c r="R892" s="80"/>
    </row>
    <row r="893" spans="1:18" ht="15" customHeight="1">
      <c r="A893" s="91" t="s">
        <v>644</v>
      </c>
      <c r="B893" s="93" t="s">
        <v>646</v>
      </c>
      <c r="C893" s="91" t="s">
        <v>133</v>
      </c>
      <c r="D893" s="298">
        <v>1.02</v>
      </c>
      <c r="E893" s="278"/>
      <c r="F893" s="92">
        <v>10</v>
      </c>
      <c r="G893" s="92">
        <v>0.99</v>
      </c>
      <c r="H893" s="92">
        <v>0</v>
      </c>
      <c r="I893" s="92">
        <v>0.79</v>
      </c>
      <c r="J893" s="92">
        <v>0</v>
      </c>
      <c r="K893" s="92">
        <v>0.64</v>
      </c>
      <c r="L893" s="131">
        <f>D893*F893*G893</f>
        <v>10.1</v>
      </c>
      <c r="M893" s="80"/>
      <c r="N893" s="80"/>
      <c r="O893" s="80"/>
      <c r="P893" s="80"/>
      <c r="Q893" s="80"/>
      <c r="R893" s="80"/>
    </row>
    <row r="894" spans="1:18" ht="27.75" customHeight="1">
      <c r="A894" s="86"/>
      <c r="B894" s="86"/>
      <c r="C894" s="86"/>
      <c r="D894" s="86"/>
      <c r="E894" s="86"/>
      <c r="F894" s="86"/>
      <c r="G894" s="86"/>
      <c r="H894" s="199" t="s">
        <v>965</v>
      </c>
      <c r="I894" s="200"/>
      <c r="J894" s="200"/>
      <c r="K894" s="200"/>
      <c r="L894" s="130">
        <f>L893</f>
        <v>10.1</v>
      </c>
      <c r="M894" s="80"/>
      <c r="N894" s="80"/>
      <c r="O894" s="80"/>
      <c r="P894" s="80"/>
      <c r="Q894" s="80"/>
      <c r="R894" s="80"/>
    </row>
    <row r="895" spans="1:18" ht="15" customHeight="1">
      <c r="A895" s="86"/>
      <c r="B895" s="86"/>
      <c r="C895" s="86"/>
      <c r="D895" s="86"/>
      <c r="E895" s="86"/>
      <c r="F895" s="86"/>
      <c r="G895" s="86"/>
      <c r="H895" s="252" t="s">
        <v>412</v>
      </c>
      <c r="I895" s="253"/>
      <c r="J895" s="253"/>
      <c r="K895" s="253"/>
      <c r="L895" s="130">
        <v>176.94</v>
      </c>
      <c r="M895" s="80"/>
      <c r="N895" s="80"/>
      <c r="O895" s="80"/>
      <c r="P895" s="80"/>
      <c r="Q895" s="80"/>
      <c r="R895" s="80"/>
    </row>
    <row r="896" spans="1:18" ht="12.75" customHeight="1">
      <c r="A896" s="86"/>
      <c r="B896" s="86"/>
      <c r="C896" s="86"/>
      <c r="D896" s="86"/>
      <c r="E896" s="86"/>
      <c r="F896" s="86"/>
      <c r="G896" s="86"/>
      <c r="H896" s="252" t="s">
        <v>413</v>
      </c>
      <c r="I896" s="253"/>
      <c r="J896" s="253"/>
      <c r="K896" s="253"/>
      <c r="L896" s="82">
        <f>L895</f>
        <v>176.94</v>
      </c>
      <c r="M896" s="80"/>
      <c r="N896" s="80"/>
      <c r="O896" s="80"/>
      <c r="P896" s="80"/>
      <c r="Q896" s="80"/>
      <c r="R896" s="80"/>
    </row>
    <row r="897" spans="1:18" ht="12" customHeight="1">
      <c r="A897" s="86"/>
      <c r="B897" s="86"/>
      <c r="C897" s="86"/>
      <c r="D897" s="86"/>
      <c r="E897" s="86"/>
      <c r="F897" s="86"/>
      <c r="G897" s="86"/>
      <c r="H897" s="252" t="s">
        <v>414</v>
      </c>
      <c r="I897" s="253"/>
      <c r="J897" s="253"/>
      <c r="K897" s="253"/>
      <c r="L897" s="82">
        <f>L896*0.2168</f>
        <v>38.36</v>
      </c>
      <c r="M897" s="80"/>
      <c r="N897" s="80"/>
      <c r="O897" s="80"/>
      <c r="P897" s="80"/>
      <c r="Q897" s="80"/>
      <c r="R897" s="80"/>
    </row>
    <row r="898" spans="1:18" ht="27.75" customHeight="1">
      <c r="A898" s="86"/>
      <c r="B898" s="86"/>
      <c r="C898" s="86"/>
      <c r="D898" s="86"/>
      <c r="E898" s="86"/>
      <c r="F898" s="86"/>
      <c r="G898" s="86"/>
      <c r="H898" s="252" t="s">
        <v>415</v>
      </c>
      <c r="I898" s="253"/>
      <c r="J898" s="253"/>
      <c r="K898" s="253"/>
      <c r="L898" s="82">
        <f>L896+L897</f>
        <v>215.3</v>
      </c>
      <c r="M898" s="80"/>
      <c r="N898" s="80"/>
      <c r="O898" s="80"/>
      <c r="P898" s="80"/>
      <c r="Q898" s="80"/>
      <c r="R898" s="80"/>
    </row>
    <row r="899" spans="1:18" ht="15" customHeight="1">
      <c r="A899" s="86"/>
      <c r="B899" s="86"/>
      <c r="C899" s="86"/>
      <c r="D899" s="86"/>
      <c r="E899" s="262" t="s">
        <v>27</v>
      </c>
      <c r="F899" s="263"/>
      <c r="G899" s="263"/>
      <c r="H899" s="86"/>
      <c r="I899" s="86"/>
      <c r="J899" s="86"/>
      <c r="K899" s="86"/>
      <c r="L899" s="135"/>
      <c r="M899" s="80"/>
      <c r="N899" s="80"/>
      <c r="O899" s="80"/>
      <c r="P899" s="80"/>
      <c r="Q899" s="80"/>
      <c r="R899" s="80"/>
    </row>
    <row r="900" spans="1:18" ht="15" customHeight="1">
      <c r="A900" s="264" t="s">
        <v>844</v>
      </c>
      <c r="B900" s="265"/>
      <c r="C900" s="265"/>
      <c r="D900" s="265"/>
      <c r="E900" s="265"/>
      <c r="F900" s="265"/>
      <c r="G900" s="265"/>
      <c r="H900" s="265"/>
      <c r="I900" s="265"/>
      <c r="J900" s="265"/>
      <c r="K900" s="265"/>
      <c r="L900" s="265"/>
      <c r="M900" s="80"/>
      <c r="N900" s="80"/>
      <c r="O900" s="80"/>
      <c r="P900" s="80"/>
      <c r="Q900" s="80"/>
      <c r="R900" s="80"/>
    </row>
    <row r="901" spans="1:18" ht="15" customHeight="1">
      <c r="A901" s="254" t="s">
        <v>921</v>
      </c>
      <c r="B901" s="255"/>
      <c r="C901" s="255"/>
      <c r="D901" s="255"/>
      <c r="E901" s="255"/>
      <c r="F901" s="255"/>
      <c r="G901" s="79" t="s">
        <v>922</v>
      </c>
      <c r="H901" s="266" t="s">
        <v>923</v>
      </c>
      <c r="I901" s="267"/>
      <c r="J901" s="266" t="s">
        <v>924</v>
      </c>
      <c r="K901" s="267"/>
      <c r="L901" s="146" t="s">
        <v>925</v>
      </c>
      <c r="M901" s="80"/>
      <c r="N901" s="80"/>
      <c r="O901" s="80"/>
      <c r="P901" s="80"/>
      <c r="Q901" s="80"/>
      <c r="R901" s="80"/>
    </row>
    <row r="902" spans="1:18" ht="15" customHeight="1">
      <c r="A902" s="84" t="s">
        <v>520</v>
      </c>
      <c r="B902" s="268" t="s">
        <v>943</v>
      </c>
      <c r="C902" s="269"/>
      <c r="D902" s="269"/>
      <c r="E902" s="269"/>
      <c r="F902" s="269"/>
      <c r="G902" s="84" t="s">
        <v>374</v>
      </c>
      <c r="H902" s="258">
        <v>0.4</v>
      </c>
      <c r="I902" s="259"/>
      <c r="J902" s="260">
        <v>13.43</v>
      </c>
      <c r="K902" s="261"/>
      <c r="L902" s="130">
        <f>(J902*H902)</f>
        <v>5.37</v>
      </c>
      <c r="M902" s="80"/>
      <c r="N902" s="80"/>
      <c r="O902" s="80"/>
      <c r="P902" s="80"/>
      <c r="Q902" s="80"/>
      <c r="R902" s="80"/>
    </row>
    <row r="903" spans="1:18" ht="15" customHeight="1">
      <c r="A903" s="84" t="s">
        <v>373</v>
      </c>
      <c r="B903" s="268" t="s">
        <v>926</v>
      </c>
      <c r="C903" s="269"/>
      <c r="D903" s="269"/>
      <c r="E903" s="269"/>
      <c r="F903" s="269"/>
      <c r="G903" s="84" t="s">
        <v>374</v>
      </c>
      <c r="H903" s="258">
        <v>0.4</v>
      </c>
      <c r="I903" s="259"/>
      <c r="J903" s="260">
        <v>15.91</v>
      </c>
      <c r="K903" s="261"/>
      <c r="L903" s="138">
        <f>(J903*H903)</f>
        <v>6.36</v>
      </c>
      <c r="M903" s="80"/>
      <c r="N903" s="80"/>
      <c r="O903" s="80"/>
      <c r="P903" s="80"/>
      <c r="Q903" s="80"/>
      <c r="R903" s="80"/>
    </row>
    <row r="904" spans="1:18" ht="9.75" customHeight="1">
      <c r="A904" s="86"/>
      <c r="B904" s="86"/>
      <c r="C904" s="86"/>
      <c r="D904" s="86"/>
      <c r="E904" s="86"/>
      <c r="F904" s="86"/>
      <c r="G904" s="86"/>
      <c r="H904" s="199" t="s">
        <v>928</v>
      </c>
      <c r="I904" s="200"/>
      <c r="J904" s="200"/>
      <c r="K904" s="200"/>
      <c r="L904" s="82">
        <f>(L902+L903)</f>
        <v>11.73</v>
      </c>
      <c r="M904" s="80"/>
      <c r="N904" s="80"/>
      <c r="O904" s="80"/>
      <c r="P904" s="80"/>
      <c r="Q904" s="80"/>
      <c r="R904" s="80"/>
    </row>
    <row r="905" spans="1:18" ht="19.5" customHeight="1">
      <c r="A905" s="86"/>
      <c r="B905" s="86"/>
      <c r="C905" s="86"/>
      <c r="D905" s="86"/>
      <c r="E905" s="86"/>
      <c r="F905" s="86"/>
      <c r="G905" s="86"/>
      <c r="H905" s="252" t="s">
        <v>376</v>
      </c>
      <c r="I905" s="253"/>
      <c r="J905" s="253"/>
      <c r="K905" s="253"/>
      <c r="L905" s="130">
        <f>L904</f>
        <v>11.73</v>
      </c>
      <c r="M905" s="80"/>
      <c r="N905" s="80"/>
      <c r="O905" s="80"/>
      <c r="P905" s="80"/>
      <c r="Q905" s="80"/>
      <c r="R905" s="80"/>
    </row>
    <row r="906" spans="1:18" ht="15" customHeight="1">
      <c r="A906" s="86"/>
      <c r="B906" s="86"/>
      <c r="C906" s="86"/>
      <c r="D906" s="86"/>
      <c r="E906" s="86"/>
      <c r="F906" s="86"/>
      <c r="G906" s="86"/>
      <c r="H906" s="252" t="s">
        <v>377</v>
      </c>
      <c r="I906" s="253"/>
      <c r="J906" s="253"/>
      <c r="K906" s="253"/>
      <c r="L906" s="130">
        <v>1</v>
      </c>
      <c r="M906" s="80"/>
      <c r="N906" s="80"/>
      <c r="O906" s="80"/>
      <c r="P906" s="80"/>
      <c r="Q906" s="80"/>
      <c r="R906" s="80"/>
    </row>
    <row r="907" spans="1:18" ht="15" customHeight="1">
      <c r="A907" s="86"/>
      <c r="B907" s="86"/>
      <c r="C907" s="86"/>
      <c r="D907" s="86"/>
      <c r="E907" s="86"/>
      <c r="F907" s="86"/>
      <c r="G907" s="86"/>
      <c r="H907" s="252" t="s">
        <v>378</v>
      </c>
      <c r="I907" s="253"/>
      <c r="J907" s="253"/>
      <c r="K907" s="253"/>
      <c r="L907" s="130">
        <f>(L905/L906)</f>
        <v>11.73</v>
      </c>
      <c r="M907" s="80"/>
      <c r="N907" s="80"/>
      <c r="O907" s="80"/>
      <c r="P907" s="80"/>
      <c r="Q907" s="80"/>
      <c r="R907" s="80"/>
    </row>
    <row r="908" spans="1:18" ht="15" customHeight="1">
      <c r="A908" s="254" t="s">
        <v>929</v>
      </c>
      <c r="B908" s="255"/>
      <c r="C908" s="255"/>
      <c r="D908" s="255"/>
      <c r="E908" s="255"/>
      <c r="F908" s="255"/>
      <c r="G908" s="79" t="s">
        <v>922</v>
      </c>
      <c r="H908" s="266" t="s">
        <v>923</v>
      </c>
      <c r="I908" s="267"/>
      <c r="J908" s="266" t="s">
        <v>930</v>
      </c>
      <c r="K908" s="267"/>
      <c r="L908" s="146" t="s">
        <v>243</v>
      </c>
      <c r="M908" s="80"/>
      <c r="N908" s="80"/>
      <c r="O908" s="80"/>
      <c r="P908" s="80"/>
      <c r="Q908" s="80"/>
      <c r="R908" s="80"/>
    </row>
    <row r="909" spans="1:18" ht="15" customHeight="1">
      <c r="A909" s="84" t="s">
        <v>386</v>
      </c>
      <c r="B909" s="256" t="s">
        <v>387</v>
      </c>
      <c r="C909" s="257"/>
      <c r="D909" s="257"/>
      <c r="E909" s="257"/>
      <c r="F909" s="257"/>
      <c r="G909" s="84" t="s">
        <v>388</v>
      </c>
      <c r="H909" s="258">
        <v>8.0000000000000004E-4</v>
      </c>
      <c r="I909" s="259"/>
      <c r="J909" s="260">
        <v>80.680000000000007</v>
      </c>
      <c r="K909" s="261"/>
      <c r="L909" s="130">
        <f>(J909*H909)</f>
        <v>0.06</v>
      </c>
      <c r="M909" s="80"/>
      <c r="N909" s="80"/>
      <c r="O909" s="80"/>
      <c r="P909" s="80"/>
      <c r="Q909" s="80"/>
      <c r="R909" s="80"/>
    </row>
    <row r="910" spans="1:18" ht="15" customHeight="1">
      <c r="A910" s="84" t="s">
        <v>401</v>
      </c>
      <c r="B910" s="256" t="s">
        <v>402</v>
      </c>
      <c r="C910" s="257"/>
      <c r="D910" s="257"/>
      <c r="E910" s="257"/>
      <c r="F910" s="257"/>
      <c r="G910" s="84" t="s">
        <v>403</v>
      </c>
      <c r="H910" s="258">
        <v>2.9999999999999997E-4</v>
      </c>
      <c r="I910" s="259"/>
      <c r="J910" s="260">
        <v>71.63</v>
      </c>
      <c r="K910" s="261"/>
      <c r="L910" s="138">
        <f t="shared" ref="L910:L911" si="26">(J910*H910)</f>
        <v>0.02</v>
      </c>
      <c r="M910" s="80"/>
      <c r="N910" s="80"/>
      <c r="O910" s="80"/>
      <c r="P910" s="80"/>
      <c r="Q910" s="80"/>
      <c r="R910" s="80"/>
    </row>
    <row r="911" spans="1:18" ht="15" customHeight="1">
      <c r="A911" s="84" t="s">
        <v>410</v>
      </c>
      <c r="B911" s="256" t="s">
        <v>931</v>
      </c>
      <c r="C911" s="257"/>
      <c r="D911" s="257"/>
      <c r="E911" s="257"/>
      <c r="F911" s="257"/>
      <c r="G911" s="84" t="s">
        <v>155</v>
      </c>
      <c r="H911" s="258">
        <v>1.6</v>
      </c>
      <c r="I911" s="259"/>
      <c r="J911" s="260">
        <v>5.82</v>
      </c>
      <c r="K911" s="261"/>
      <c r="L911" s="138">
        <f t="shared" si="26"/>
        <v>9.31</v>
      </c>
      <c r="M911" s="80"/>
      <c r="N911" s="80"/>
      <c r="O911" s="80"/>
      <c r="P911" s="80"/>
      <c r="Q911" s="80"/>
      <c r="R911" s="80"/>
    </row>
    <row r="912" spans="1:18" ht="15" customHeight="1">
      <c r="A912" s="86"/>
      <c r="B912" s="86"/>
      <c r="C912" s="86"/>
      <c r="D912" s="86"/>
      <c r="E912" s="86"/>
      <c r="F912" s="86"/>
      <c r="G912" s="86"/>
      <c r="H912" s="199" t="s">
        <v>933</v>
      </c>
      <c r="I912" s="200"/>
      <c r="J912" s="200"/>
      <c r="K912" s="200"/>
      <c r="L912" s="82">
        <f>SUM(L909:L911)</f>
        <v>9.39</v>
      </c>
      <c r="M912" s="80"/>
      <c r="N912" s="80"/>
      <c r="O912" s="80"/>
      <c r="P912" s="80"/>
      <c r="Q912" s="80"/>
      <c r="R912" s="80"/>
    </row>
    <row r="913" spans="1:18" ht="15" customHeight="1">
      <c r="A913" s="86"/>
      <c r="B913" s="86"/>
      <c r="C913" s="86"/>
      <c r="D913" s="86"/>
      <c r="E913" s="86"/>
      <c r="F913" s="86"/>
      <c r="G913" s="86"/>
      <c r="H913" s="252" t="s">
        <v>412</v>
      </c>
      <c r="I913" s="253"/>
      <c r="J913" s="253"/>
      <c r="K913" s="253"/>
      <c r="L913" s="130">
        <f>(L904+L912)</f>
        <v>21.12</v>
      </c>
      <c r="M913" s="80"/>
      <c r="N913" s="80"/>
      <c r="O913" s="80"/>
      <c r="P913" s="80"/>
      <c r="Q913" s="80"/>
      <c r="R913" s="80"/>
    </row>
    <row r="914" spans="1:18" ht="15" customHeight="1">
      <c r="A914" s="86"/>
      <c r="B914" s="86"/>
      <c r="C914" s="86"/>
      <c r="D914" s="86"/>
      <c r="E914" s="86"/>
      <c r="F914" s="86"/>
      <c r="G914" s="86"/>
      <c r="H914" s="252" t="s">
        <v>413</v>
      </c>
      <c r="I914" s="253"/>
      <c r="J914" s="253"/>
      <c r="K914" s="253"/>
      <c r="L914" s="82">
        <f>L913</f>
        <v>21.12</v>
      </c>
      <c r="M914" s="80"/>
      <c r="N914" s="80"/>
      <c r="O914" s="80"/>
      <c r="P914" s="80"/>
      <c r="Q914" s="80"/>
      <c r="R914" s="80"/>
    </row>
    <row r="915" spans="1:18" ht="15" customHeight="1">
      <c r="A915" s="86"/>
      <c r="B915" s="86"/>
      <c r="C915" s="86"/>
      <c r="D915" s="86"/>
      <c r="E915" s="86"/>
      <c r="F915" s="86"/>
      <c r="G915" s="86"/>
      <c r="H915" s="252" t="s">
        <v>414</v>
      </c>
      <c r="I915" s="253"/>
      <c r="J915" s="253"/>
      <c r="K915" s="253"/>
      <c r="L915" s="82">
        <f>L914*0.2168</f>
        <v>4.58</v>
      </c>
      <c r="M915" s="80"/>
      <c r="N915" s="80"/>
      <c r="O915" s="80"/>
      <c r="P915" s="80"/>
      <c r="Q915" s="80"/>
      <c r="R915" s="80"/>
    </row>
    <row r="916" spans="1:18" ht="15" customHeight="1">
      <c r="A916" s="86"/>
      <c r="B916" s="86"/>
      <c r="C916" s="86"/>
      <c r="D916" s="86"/>
      <c r="E916" s="86"/>
      <c r="F916" s="86"/>
      <c r="G916" s="86"/>
      <c r="H916" s="252" t="s">
        <v>415</v>
      </c>
      <c r="I916" s="253"/>
      <c r="J916" s="253"/>
      <c r="K916" s="253"/>
      <c r="L916" s="82">
        <f>(L914+L915)</f>
        <v>25.7</v>
      </c>
      <c r="M916" s="80"/>
      <c r="N916" s="80"/>
      <c r="O916" s="80"/>
      <c r="P916" s="80"/>
      <c r="Q916" s="80"/>
      <c r="R916" s="80"/>
    </row>
    <row r="917" spans="1:18" ht="15" customHeight="1">
      <c r="A917" s="86"/>
      <c r="B917" s="86"/>
      <c r="C917" s="86"/>
      <c r="D917" s="86"/>
      <c r="E917" s="262" t="s">
        <v>27</v>
      </c>
      <c r="F917" s="263"/>
      <c r="G917" s="263"/>
      <c r="H917" s="86"/>
      <c r="I917" s="86"/>
      <c r="J917" s="86"/>
      <c r="K917" s="86"/>
      <c r="L917" s="135"/>
      <c r="M917" s="80"/>
      <c r="N917" s="80"/>
      <c r="O917" s="80"/>
      <c r="P917" s="80"/>
      <c r="Q917" s="80"/>
      <c r="R917" s="80"/>
    </row>
    <row r="918" spans="1:18" ht="15" customHeight="1">
      <c r="A918" s="264" t="s">
        <v>845</v>
      </c>
      <c r="B918" s="265"/>
      <c r="C918" s="265"/>
      <c r="D918" s="265"/>
      <c r="E918" s="265"/>
      <c r="F918" s="265"/>
      <c r="G918" s="265"/>
      <c r="H918" s="265"/>
      <c r="I918" s="265"/>
      <c r="J918" s="265"/>
      <c r="K918" s="265"/>
      <c r="L918" s="265"/>
      <c r="M918" s="80"/>
      <c r="N918" s="80"/>
      <c r="O918" s="80"/>
      <c r="P918" s="80"/>
      <c r="Q918" s="80"/>
      <c r="R918" s="80"/>
    </row>
    <row r="919" spans="1:18" ht="15" customHeight="1">
      <c r="A919" s="286" t="s">
        <v>660</v>
      </c>
      <c r="B919" s="287"/>
      <c r="C919" s="287"/>
      <c r="D919" s="287"/>
      <c r="E919" s="273" t="s">
        <v>603</v>
      </c>
      <c r="F919" s="274"/>
      <c r="G919" s="87" t="s">
        <v>371</v>
      </c>
      <c r="H919" s="273" t="s">
        <v>604</v>
      </c>
      <c r="I919" s="274"/>
      <c r="J919" s="273" t="s">
        <v>572</v>
      </c>
      <c r="K919" s="274"/>
      <c r="L919" s="148" t="s">
        <v>605</v>
      </c>
      <c r="M919" s="80"/>
      <c r="N919" s="80"/>
      <c r="O919" s="80"/>
      <c r="P919" s="80"/>
      <c r="Q919" s="80"/>
      <c r="R919" s="80"/>
    </row>
    <row r="920" spans="1:18" ht="15" customHeight="1">
      <c r="A920" s="89" t="s">
        <v>846</v>
      </c>
      <c r="B920" s="288" t="s">
        <v>988</v>
      </c>
      <c r="C920" s="289"/>
      <c r="D920" s="289"/>
      <c r="E920" s="290" t="s">
        <v>662</v>
      </c>
      <c r="F920" s="291"/>
      <c r="G920" s="89" t="s">
        <v>663</v>
      </c>
      <c r="H920" s="292">
        <v>1.5100000000000001E-2</v>
      </c>
      <c r="I920" s="293"/>
      <c r="J920" s="294">
        <v>30.17</v>
      </c>
      <c r="K920" s="293"/>
      <c r="L920" s="132">
        <f>J920*H920</f>
        <v>0.46</v>
      </c>
      <c r="M920" s="80"/>
      <c r="N920" s="80"/>
      <c r="O920" s="80"/>
      <c r="P920" s="80"/>
      <c r="Q920" s="80"/>
      <c r="R920" s="80"/>
    </row>
    <row r="921" spans="1:18" ht="15" customHeight="1">
      <c r="A921" s="86"/>
      <c r="B921" s="86"/>
      <c r="C921" s="86"/>
      <c r="D921" s="86"/>
      <c r="E921" s="86"/>
      <c r="F921" s="86"/>
      <c r="G921" s="86"/>
      <c r="H921" s="296" t="s">
        <v>664</v>
      </c>
      <c r="I921" s="297"/>
      <c r="J921" s="297"/>
      <c r="K921" s="297"/>
      <c r="L921" s="90">
        <f>L920</f>
        <v>0.46</v>
      </c>
      <c r="M921" s="80"/>
      <c r="N921" s="80"/>
      <c r="O921" s="80"/>
      <c r="P921" s="80"/>
      <c r="Q921" s="80"/>
      <c r="R921" s="80"/>
    </row>
    <row r="922" spans="1:18" ht="9.75" customHeight="1">
      <c r="A922" s="286" t="s">
        <v>602</v>
      </c>
      <c r="B922" s="287"/>
      <c r="C922" s="287"/>
      <c r="D922" s="287"/>
      <c r="E922" s="273" t="s">
        <v>603</v>
      </c>
      <c r="F922" s="274"/>
      <c r="G922" s="87" t="s">
        <v>371</v>
      </c>
      <c r="H922" s="273" t="s">
        <v>604</v>
      </c>
      <c r="I922" s="274"/>
      <c r="J922" s="273" t="s">
        <v>572</v>
      </c>
      <c r="K922" s="274"/>
      <c r="L922" s="148" t="s">
        <v>605</v>
      </c>
      <c r="M922" s="80"/>
      <c r="N922" s="80"/>
      <c r="O922" s="80"/>
      <c r="P922" s="80"/>
      <c r="Q922" s="80"/>
      <c r="R922" s="80"/>
    </row>
    <row r="923" spans="1:18" ht="19.5" customHeight="1">
      <c r="A923" s="89" t="s">
        <v>847</v>
      </c>
      <c r="B923" s="288" t="s">
        <v>848</v>
      </c>
      <c r="C923" s="289"/>
      <c r="D923" s="289"/>
      <c r="E923" s="290" t="s">
        <v>662</v>
      </c>
      <c r="F923" s="291"/>
      <c r="G923" s="89" t="s">
        <v>670</v>
      </c>
      <c r="H923" s="292">
        <v>0.1048</v>
      </c>
      <c r="I923" s="293"/>
      <c r="J923" s="294">
        <v>28.02</v>
      </c>
      <c r="K923" s="293"/>
      <c r="L923" s="132">
        <f>J923*H923</f>
        <v>2.94</v>
      </c>
      <c r="M923" s="80"/>
      <c r="N923" s="80"/>
      <c r="O923" s="80"/>
      <c r="P923" s="80"/>
      <c r="Q923" s="80"/>
      <c r="R923" s="80"/>
    </row>
    <row r="924" spans="1:18" ht="15" customHeight="1">
      <c r="A924" s="89" t="s">
        <v>671</v>
      </c>
      <c r="B924" s="288" t="s">
        <v>672</v>
      </c>
      <c r="C924" s="289"/>
      <c r="D924" s="289"/>
      <c r="E924" s="290" t="s">
        <v>662</v>
      </c>
      <c r="F924" s="291"/>
      <c r="G924" s="89" t="s">
        <v>670</v>
      </c>
      <c r="H924" s="292">
        <v>0.1048</v>
      </c>
      <c r="I924" s="293"/>
      <c r="J924" s="294">
        <v>18.14</v>
      </c>
      <c r="K924" s="293"/>
      <c r="L924" s="139">
        <f>J924*H924</f>
        <v>1.9</v>
      </c>
      <c r="M924" s="80"/>
      <c r="N924" s="80"/>
      <c r="O924" s="80"/>
      <c r="P924" s="80"/>
      <c r="Q924" s="80"/>
      <c r="R924" s="80"/>
    </row>
    <row r="925" spans="1:18" ht="27.75" customHeight="1">
      <c r="A925" s="86"/>
      <c r="B925" s="86"/>
      <c r="C925" s="86"/>
      <c r="D925" s="86"/>
      <c r="E925" s="86"/>
      <c r="F925" s="86"/>
      <c r="G925" s="86"/>
      <c r="H925" s="296" t="s">
        <v>609</v>
      </c>
      <c r="I925" s="297"/>
      <c r="J925" s="297"/>
      <c r="K925" s="297"/>
      <c r="L925" s="90">
        <f>L923+L924</f>
        <v>4.84</v>
      </c>
      <c r="M925" s="80"/>
      <c r="N925" s="80"/>
      <c r="O925" s="80"/>
      <c r="P925" s="80"/>
      <c r="Q925" s="80"/>
      <c r="R925" s="80"/>
    </row>
    <row r="926" spans="1:18" ht="15" customHeight="1">
      <c r="A926" s="86"/>
      <c r="B926" s="86"/>
      <c r="C926" s="86"/>
      <c r="D926" s="86"/>
      <c r="E926" s="86"/>
      <c r="F926" s="86"/>
      <c r="G926" s="86"/>
      <c r="H926" s="252" t="s">
        <v>413</v>
      </c>
      <c r="I926" s="253"/>
      <c r="J926" s="253"/>
      <c r="K926" s="253"/>
      <c r="L926" s="82">
        <f>L925+L921</f>
        <v>5.3</v>
      </c>
      <c r="M926" s="80"/>
      <c r="N926" s="80"/>
      <c r="O926" s="80"/>
      <c r="P926" s="80"/>
      <c r="Q926" s="80"/>
      <c r="R926" s="80"/>
    </row>
    <row r="927" spans="1:18" ht="15" customHeight="1">
      <c r="A927" s="86"/>
      <c r="B927" s="86"/>
      <c r="C927" s="86"/>
      <c r="D927" s="86"/>
      <c r="E927" s="86"/>
      <c r="F927" s="86"/>
      <c r="G927" s="86"/>
      <c r="H927" s="252" t="s">
        <v>414</v>
      </c>
      <c r="I927" s="253"/>
      <c r="J927" s="253"/>
      <c r="K927" s="253"/>
      <c r="L927" s="82">
        <f>L926*0.2168</f>
        <v>1.1499999999999999</v>
      </c>
      <c r="M927" s="80"/>
      <c r="N927" s="80"/>
      <c r="O927" s="80"/>
      <c r="P927" s="80"/>
      <c r="Q927" s="80"/>
      <c r="R927" s="80"/>
    </row>
    <row r="928" spans="1:18" ht="15" customHeight="1">
      <c r="A928" s="86"/>
      <c r="B928" s="86"/>
      <c r="C928" s="86"/>
      <c r="D928" s="86"/>
      <c r="E928" s="86"/>
      <c r="F928" s="86"/>
      <c r="G928" s="86"/>
      <c r="H928" s="252" t="s">
        <v>415</v>
      </c>
      <c r="I928" s="253"/>
      <c r="J928" s="253"/>
      <c r="K928" s="253"/>
      <c r="L928" s="82">
        <f>L926+L927</f>
        <v>6.45</v>
      </c>
      <c r="M928" s="80"/>
      <c r="N928" s="80"/>
      <c r="O928" s="80"/>
      <c r="P928" s="80"/>
      <c r="Q928" s="80"/>
      <c r="R928" s="80"/>
    </row>
    <row r="929" spans="1:18" ht="15" customHeight="1">
      <c r="A929" s="86"/>
      <c r="B929" s="86"/>
      <c r="C929" s="86"/>
      <c r="D929" s="86"/>
      <c r="E929" s="262" t="s">
        <v>27</v>
      </c>
      <c r="F929" s="263"/>
      <c r="G929" s="263"/>
      <c r="H929" s="86"/>
      <c r="I929" s="86"/>
      <c r="J929" s="86"/>
      <c r="K929" s="86"/>
      <c r="L929" s="135"/>
      <c r="M929" s="80"/>
      <c r="N929" s="80"/>
      <c r="O929" s="80"/>
      <c r="P929" s="80"/>
      <c r="Q929" s="80"/>
      <c r="R929" s="80"/>
    </row>
    <row r="930" spans="1:18" ht="15" customHeight="1">
      <c r="A930" s="264" t="s">
        <v>849</v>
      </c>
      <c r="B930" s="265"/>
      <c r="C930" s="265"/>
      <c r="D930" s="265"/>
      <c r="E930" s="265"/>
      <c r="F930" s="265"/>
      <c r="G930" s="265"/>
      <c r="H930" s="265"/>
      <c r="I930" s="265"/>
      <c r="J930" s="265"/>
      <c r="K930" s="265"/>
      <c r="L930" s="265"/>
      <c r="M930" s="80"/>
      <c r="N930" s="80"/>
      <c r="O930" s="80"/>
      <c r="P930" s="80"/>
      <c r="Q930" s="80"/>
      <c r="R930" s="80"/>
    </row>
    <row r="931" spans="1:18" ht="15" customHeight="1">
      <c r="A931" s="285"/>
      <c r="B931" s="285"/>
      <c r="C931" s="285"/>
      <c r="D931" s="285"/>
      <c r="E931" s="285"/>
      <c r="F931" s="285"/>
      <c r="G931" s="285"/>
      <c r="H931" s="285"/>
      <c r="I931" s="285"/>
      <c r="J931" s="285"/>
      <c r="K931" s="285"/>
      <c r="L931" s="285"/>
      <c r="M931" s="80"/>
      <c r="N931" s="80"/>
      <c r="O931" s="80"/>
      <c r="P931" s="80"/>
      <c r="Q931" s="80"/>
      <c r="R931" s="80"/>
    </row>
    <row r="932" spans="1:18" ht="15" customHeight="1">
      <c r="A932" s="86"/>
      <c r="B932" s="86"/>
      <c r="C932" s="86"/>
      <c r="D932" s="86"/>
      <c r="E932" s="86"/>
      <c r="F932" s="86"/>
      <c r="G932" s="86"/>
      <c r="H932" s="252" t="s">
        <v>413</v>
      </c>
      <c r="I932" s="253"/>
      <c r="J932" s="253"/>
      <c r="K932" s="253"/>
      <c r="L932" s="82">
        <v>65.260000000000005</v>
      </c>
      <c r="M932" s="80"/>
      <c r="N932" s="80"/>
      <c r="O932" s="80"/>
      <c r="P932" s="80"/>
      <c r="Q932" s="80"/>
      <c r="R932" s="80"/>
    </row>
    <row r="933" spans="1:18" ht="15" customHeight="1">
      <c r="A933" s="86"/>
      <c r="B933" s="86"/>
      <c r="C933" s="86"/>
      <c r="D933" s="86"/>
      <c r="E933" s="86"/>
      <c r="F933" s="86"/>
      <c r="G933" s="86"/>
      <c r="H933" s="252" t="s">
        <v>414</v>
      </c>
      <c r="I933" s="253"/>
      <c r="J933" s="253"/>
      <c r="K933" s="253"/>
      <c r="L933" s="82">
        <f>L932*0.2168</f>
        <v>14.15</v>
      </c>
      <c r="M933" s="80"/>
      <c r="N933" s="80"/>
      <c r="O933" s="80"/>
      <c r="P933" s="80"/>
      <c r="Q933" s="80"/>
      <c r="R933" s="80"/>
    </row>
    <row r="934" spans="1:18" ht="9.75" customHeight="1">
      <c r="A934" s="86"/>
      <c r="B934" s="86"/>
      <c r="C934" s="86"/>
      <c r="D934" s="86"/>
      <c r="E934" s="86"/>
      <c r="F934" s="86"/>
      <c r="G934" s="86"/>
      <c r="H934" s="252" t="s">
        <v>415</v>
      </c>
      <c r="I934" s="253"/>
      <c r="J934" s="253"/>
      <c r="K934" s="253"/>
      <c r="L934" s="82">
        <f>(L932+L933)</f>
        <v>79.41</v>
      </c>
      <c r="M934" s="80"/>
      <c r="N934" s="80"/>
      <c r="O934" s="80"/>
      <c r="P934" s="80"/>
      <c r="Q934" s="80"/>
      <c r="R934" s="80"/>
    </row>
    <row r="935" spans="1:18" ht="19.5" customHeight="1">
      <c r="A935" s="86"/>
      <c r="B935" s="86"/>
      <c r="C935" s="86"/>
      <c r="D935" s="86"/>
      <c r="E935" s="262" t="s">
        <v>27</v>
      </c>
      <c r="F935" s="263"/>
      <c r="G935" s="263"/>
      <c r="H935" s="86"/>
      <c r="I935" s="86"/>
      <c r="J935" s="86"/>
      <c r="K935" s="86"/>
      <c r="L935" s="135"/>
      <c r="M935" s="80"/>
      <c r="N935" s="80"/>
      <c r="O935" s="80"/>
      <c r="P935" s="80"/>
      <c r="Q935" s="80"/>
      <c r="R935" s="80"/>
    </row>
    <row r="936" spans="1:18" ht="9.75" customHeight="1">
      <c r="A936" s="264" t="s">
        <v>850</v>
      </c>
      <c r="B936" s="265"/>
      <c r="C936" s="265"/>
      <c r="D936" s="265"/>
      <c r="E936" s="265"/>
      <c r="F936" s="265"/>
      <c r="G936" s="265"/>
      <c r="H936" s="265"/>
      <c r="I936" s="265"/>
      <c r="J936" s="265"/>
      <c r="K936" s="265"/>
      <c r="L936" s="265"/>
      <c r="M936" s="80"/>
      <c r="N936" s="80"/>
      <c r="O936" s="80"/>
      <c r="P936" s="80"/>
      <c r="Q936" s="80"/>
      <c r="R936" s="80"/>
    </row>
    <row r="937" spans="1:18" ht="15" customHeight="1">
      <c r="A937" s="286" t="s">
        <v>660</v>
      </c>
      <c r="B937" s="287"/>
      <c r="C937" s="287"/>
      <c r="D937" s="287"/>
      <c r="E937" s="273" t="s">
        <v>603</v>
      </c>
      <c r="F937" s="274"/>
      <c r="G937" s="87" t="s">
        <v>371</v>
      </c>
      <c r="H937" s="273" t="s">
        <v>604</v>
      </c>
      <c r="I937" s="274"/>
      <c r="J937" s="273" t="s">
        <v>572</v>
      </c>
      <c r="K937" s="274"/>
      <c r="L937" s="148" t="s">
        <v>605</v>
      </c>
      <c r="M937" s="80"/>
      <c r="N937" s="80"/>
      <c r="O937" s="80"/>
      <c r="P937" s="80"/>
      <c r="Q937" s="80"/>
      <c r="R937" s="80"/>
    </row>
    <row r="938" spans="1:18" ht="15" customHeight="1">
      <c r="A938" s="89" t="s">
        <v>846</v>
      </c>
      <c r="B938" s="288" t="s">
        <v>988</v>
      </c>
      <c r="C938" s="289"/>
      <c r="D938" s="289"/>
      <c r="E938" s="290" t="s">
        <v>662</v>
      </c>
      <c r="F938" s="291"/>
      <c r="G938" s="89" t="s">
        <v>663</v>
      </c>
      <c r="H938" s="292">
        <v>1.95E-2</v>
      </c>
      <c r="I938" s="293"/>
      <c r="J938" s="294">
        <v>30.17</v>
      </c>
      <c r="K938" s="293"/>
      <c r="L938" s="132">
        <f>(J938*H938)</f>
        <v>0.59</v>
      </c>
      <c r="M938" s="80"/>
      <c r="N938" s="80"/>
      <c r="O938" s="80"/>
      <c r="P938" s="80"/>
      <c r="Q938" s="80"/>
      <c r="R938" s="80"/>
    </row>
    <row r="939" spans="1:18" ht="15" customHeight="1">
      <c r="A939" s="86"/>
      <c r="B939" s="86"/>
      <c r="C939" s="86"/>
      <c r="D939" s="86"/>
      <c r="E939" s="86"/>
      <c r="F939" s="86"/>
      <c r="G939" s="86"/>
      <c r="H939" s="296" t="s">
        <v>664</v>
      </c>
      <c r="I939" s="297"/>
      <c r="J939" s="297"/>
      <c r="K939" s="297"/>
      <c r="L939" s="90">
        <f>L938</f>
        <v>0.59</v>
      </c>
      <c r="M939" s="80"/>
      <c r="N939" s="80"/>
      <c r="O939" s="80"/>
      <c r="P939" s="80"/>
      <c r="Q939" s="80"/>
      <c r="R939" s="80"/>
    </row>
    <row r="940" spans="1:18" ht="9.75" customHeight="1">
      <c r="A940" s="286" t="s">
        <v>602</v>
      </c>
      <c r="B940" s="287"/>
      <c r="C940" s="287"/>
      <c r="D940" s="287"/>
      <c r="E940" s="273" t="s">
        <v>603</v>
      </c>
      <c r="F940" s="274"/>
      <c r="G940" s="87" t="s">
        <v>371</v>
      </c>
      <c r="H940" s="273" t="s">
        <v>604</v>
      </c>
      <c r="I940" s="274"/>
      <c r="J940" s="273" t="s">
        <v>572</v>
      </c>
      <c r="K940" s="274"/>
      <c r="L940" s="148" t="s">
        <v>605</v>
      </c>
      <c r="M940" s="80"/>
      <c r="N940" s="80"/>
      <c r="O940" s="80"/>
      <c r="P940" s="80"/>
      <c r="Q940" s="80"/>
      <c r="R940" s="80"/>
    </row>
    <row r="941" spans="1:18" ht="19.5" customHeight="1">
      <c r="A941" s="89" t="s">
        <v>847</v>
      </c>
      <c r="B941" s="288" t="s">
        <v>848</v>
      </c>
      <c r="C941" s="289"/>
      <c r="D941" s="289"/>
      <c r="E941" s="290" t="s">
        <v>662</v>
      </c>
      <c r="F941" s="291"/>
      <c r="G941" s="89" t="s">
        <v>670</v>
      </c>
      <c r="H941" s="292">
        <v>0.13589999999999999</v>
      </c>
      <c r="I941" s="293"/>
      <c r="J941" s="294">
        <v>28.02</v>
      </c>
      <c r="K941" s="293"/>
      <c r="L941" s="132">
        <f>(J941*H941)</f>
        <v>3.81</v>
      </c>
      <c r="M941" s="80"/>
      <c r="N941" s="80"/>
      <c r="O941" s="80"/>
      <c r="P941" s="80"/>
      <c r="Q941" s="80"/>
      <c r="R941" s="80"/>
    </row>
    <row r="942" spans="1:18" ht="15" customHeight="1">
      <c r="A942" s="89" t="s">
        <v>851</v>
      </c>
      <c r="B942" s="288" t="s">
        <v>852</v>
      </c>
      <c r="C942" s="289"/>
      <c r="D942" s="289"/>
      <c r="E942" s="290" t="s">
        <v>662</v>
      </c>
      <c r="F942" s="291"/>
      <c r="G942" s="89" t="s">
        <v>685</v>
      </c>
      <c r="H942" s="292">
        <v>4.1399999999999999E-2</v>
      </c>
      <c r="I942" s="293"/>
      <c r="J942" s="294">
        <v>60.44</v>
      </c>
      <c r="K942" s="293"/>
      <c r="L942" s="139">
        <f t="shared" ref="L942:L944" si="27">(J942*H942)</f>
        <v>2.5</v>
      </c>
      <c r="M942" s="80"/>
      <c r="N942" s="80"/>
      <c r="O942" s="80"/>
      <c r="P942" s="80"/>
      <c r="Q942" s="80"/>
      <c r="R942" s="80"/>
    </row>
    <row r="943" spans="1:18" ht="27.75" customHeight="1">
      <c r="A943" s="89" t="s">
        <v>853</v>
      </c>
      <c r="B943" s="288" t="s">
        <v>854</v>
      </c>
      <c r="C943" s="289"/>
      <c r="D943" s="289"/>
      <c r="E943" s="290" t="s">
        <v>662</v>
      </c>
      <c r="F943" s="291"/>
      <c r="G943" s="89" t="s">
        <v>688</v>
      </c>
      <c r="H943" s="292">
        <v>8.6E-3</v>
      </c>
      <c r="I943" s="293"/>
      <c r="J943" s="294">
        <v>145.38</v>
      </c>
      <c r="K943" s="293"/>
      <c r="L943" s="139">
        <f t="shared" si="27"/>
        <v>1.25</v>
      </c>
      <c r="M943" s="80"/>
      <c r="N943" s="80"/>
      <c r="O943" s="80"/>
      <c r="P943" s="80"/>
      <c r="Q943" s="80"/>
      <c r="R943" s="80"/>
    </row>
    <row r="944" spans="1:18" ht="15" customHeight="1">
      <c r="A944" s="89" t="s">
        <v>671</v>
      </c>
      <c r="B944" s="288" t="s">
        <v>672</v>
      </c>
      <c r="C944" s="289"/>
      <c r="D944" s="289"/>
      <c r="E944" s="290" t="s">
        <v>662</v>
      </c>
      <c r="F944" s="291"/>
      <c r="G944" s="89" t="s">
        <v>670</v>
      </c>
      <c r="H944" s="292">
        <v>0.13589999999999999</v>
      </c>
      <c r="I944" s="293"/>
      <c r="J944" s="294">
        <v>18.14</v>
      </c>
      <c r="K944" s="293"/>
      <c r="L944" s="139">
        <f t="shared" si="27"/>
        <v>2.4700000000000002</v>
      </c>
      <c r="M944" s="80"/>
      <c r="N944" s="80"/>
      <c r="O944" s="80"/>
      <c r="P944" s="80"/>
      <c r="Q944" s="80"/>
      <c r="R944" s="80"/>
    </row>
    <row r="945" spans="1:18" ht="15" customHeight="1">
      <c r="A945" s="86"/>
      <c r="B945" s="86"/>
      <c r="C945" s="86"/>
      <c r="D945" s="86"/>
      <c r="E945" s="86"/>
      <c r="F945" s="86"/>
      <c r="G945" s="86"/>
      <c r="H945" s="296" t="s">
        <v>609</v>
      </c>
      <c r="I945" s="297"/>
      <c r="J945" s="297"/>
      <c r="K945" s="297"/>
      <c r="L945" s="90">
        <f>SUM(L941:L944)</f>
        <v>10.029999999999999</v>
      </c>
      <c r="M945" s="80"/>
      <c r="N945" s="80"/>
      <c r="O945" s="80"/>
      <c r="P945" s="80"/>
      <c r="Q945" s="80"/>
      <c r="R945" s="80"/>
    </row>
    <row r="946" spans="1:18" ht="15" customHeight="1">
      <c r="A946" s="86"/>
      <c r="B946" s="86"/>
      <c r="C946" s="86"/>
      <c r="D946" s="86"/>
      <c r="E946" s="86"/>
      <c r="F946" s="86"/>
      <c r="G946" s="86"/>
      <c r="H946" s="252" t="s">
        <v>413</v>
      </c>
      <c r="I946" s="253"/>
      <c r="J946" s="253"/>
      <c r="K946" s="253"/>
      <c r="L946" s="82">
        <f>(L939+L945)</f>
        <v>10.62</v>
      </c>
      <c r="M946" s="80"/>
      <c r="N946" s="80"/>
      <c r="O946" s="80"/>
      <c r="P946" s="80"/>
      <c r="Q946" s="80"/>
      <c r="R946" s="80"/>
    </row>
    <row r="947" spans="1:18" ht="43.5" customHeight="1">
      <c r="A947" s="86"/>
      <c r="B947" s="86"/>
      <c r="C947" s="86"/>
      <c r="D947" s="86"/>
      <c r="E947" s="86"/>
      <c r="F947" s="86"/>
      <c r="G947" s="86"/>
      <c r="H947" s="252" t="s">
        <v>414</v>
      </c>
      <c r="I947" s="253"/>
      <c r="J947" s="253"/>
      <c r="K947" s="253"/>
      <c r="L947" s="82">
        <f>L946*0.2168</f>
        <v>2.2999999999999998</v>
      </c>
      <c r="M947" s="80"/>
      <c r="N947" s="80"/>
      <c r="O947" s="80"/>
      <c r="P947" s="80"/>
      <c r="Q947" s="80"/>
      <c r="R947" s="80"/>
    </row>
    <row r="948" spans="1:18" ht="43.5" customHeight="1">
      <c r="A948" s="86"/>
      <c r="B948" s="86"/>
      <c r="C948" s="86"/>
      <c r="D948" s="86"/>
      <c r="E948" s="86"/>
      <c r="F948" s="86"/>
      <c r="G948" s="86"/>
      <c r="H948" s="252" t="s">
        <v>415</v>
      </c>
      <c r="I948" s="253"/>
      <c r="J948" s="253"/>
      <c r="K948" s="253"/>
      <c r="L948" s="82">
        <f>L946+L947</f>
        <v>12.92</v>
      </c>
      <c r="M948" s="80"/>
      <c r="N948" s="80"/>
      <c r="O948" s="80"/>
      <c r="P948" s="80"/>
      <c r="Q948" s="80"/>
      <c r="R948" s="80"/>
    </row>
    <row r="949" spans="1:18" ht="15" customHeight="1">
      <c r="A949" s="86"/>
      <c r="B949" s="86"/>
      <c r="C949" s="86"/>
      <c r="D949" s="86"/>
      <c r="E949" s="262" t="s">
        <v>27</v>
      </c>
      <c r="F949" s="263"/>
      <c r="G949" s="263"/>
      <c r="H949" s="86"/>
      <c r="I949" s="86"/>
      <c r="J949" s="86"/>
      <c r="K949" s="86"/>
      <c r="L949" s="135"/>
      <c r="M949" s="80"/>
      <c r="N949" s="80"/>
      <c r="O949" s="80"/>
      <c r="P949" s="80"/>
      <c r="Q949" s="80"/>
      <c r="R949" s="80"/>
    </row>
    <row r="950" spans="1:18" ht="15" customHeight="1">
      <c r="A950" s="264" t="s">
        <v>855</v>
      </c>
      <c r="B950" s="265"/>
      <c r="C950" s="265"/>
      <c r="D950" s="265"/>
      <c r="E950" s="265"/>
      <c r="F950" s="265"/>
      <c r="G950" s="265"/>
      <c r="H950" s="265"/>
      <c r="I950" s="265"/>
      <c r="J950" s="265"/>
      <c r="K950" s="265"/>
      <c r="L950" s="265"/>
      <c r="M950" s="80"/>
      <c r="N950" s="80"/>
      <c r="O950" s="80"/>
      <c r="P950" s="80"/>
      <c r="Q950" s="80"/>
      <c r="R950" s="80"/>
    </row>
    <row r="951" spans="1:18" ht="15" customHeight="1">
      <c r="A951" s="285"/>
      <c r="B951" s="285"/>
      <c r="C951" s="285"/>
      <c r="D951" s="285"/>
      <c r="E951" s="285"/>
      <c r="F951" s="285"/>
      <c r="G951" s="285"/>
      <c r="H951" s="285"/>
      <c r="I951" s="285"/>
      <c r="J951" s="285"/>
      <c r="K951" s="285"/>
      <c r="L951" s="285"/>
      <c r="M951" s="80"/>
      <c r="N951" s="80"/>
      <c r="O951" s="80"/>
      <c r="P951" s="80"/>
      <c r="Q951" s="80"/>
      <c r="R951" s="80"/>
    </row>
    <row r="952" spans="1:18" ht="15" customHeight="1">
      <c r="A952" s="86"/>
      <c r="B952" s="86"/>
      <c r="C952" s="86"/>
      <c r="D952" s="86"/>
      <c r="E952" s="86"/>
      <c r="F952" s="86"/>
      <c r="G952" s="86"/>
      <c r="H952" s="252" t="s">
        <v>413</v>
      </c>
      <c r="I952" s="253"/>
      <c r="J952" s="253"/>
      <c r="K952" s="253"/>
      <c r="L952" s="82">
        <v>297.62</v>
      </c>
      <c r="M952" s="80"/>
      <c r="N952" s="80"/>
      <c r="O952" s="80"/>
      <c r="P952" s="80"/>
      <c r="Q952" s="80"/>
      <c r="R952" s="80"/>
    </row>
    <row r="953" spans="1:18" ht="15" customHeight="1">
      <c r="A953" s="86"/>
      <c r="B953" s="86"/>
      <c r="C953" s="86"/>
      <c r="D953" s="86"/>
      <c r="E953" s="86"/>
      <c r="F953" s="86"/>
      <c r="G953" s="86"/>
      <c r="H953" s="252" t="s">
        <v>414</v>
      </c>
      <c r="I953" s="253"/>
      <c r="J953" s="253"/>
      <c r="K953" s="253"/>
      <c r="L953" s="82">
        <f>(L952*0.2168)</f>
        <v>64.52</v>
      </c>
      <c r="M953" s="80"/>
      <c r="N953" s="80"/>
      <c r="O953" s="80"/>
      <c r="P953" s="80"/>
      <c r="Q953" s="80"/>
      <c r="R953" s="80"/>
    </row>
    <row r="954" spans="1:18" ht="9.75" customHeight="1">
      <c r="A954" s="86"/>
      <c r="B954" s="86"/>
      <c r="C954" s="86"/>
      <c r="D954" s="86"/>
      <c r="E954" s="86"/>
      <c r="F954" s="86"/>
      <c r="G954" s="86"/>
      <c r="H954" s="252" t="s">
        <v>415</v>
      </c>
      <c r="I954" s="253"/>
      <c r="J954" s="253"/>
      <c r="K954" s="253"/>
      <c r="L954" s="82">
        <f>(L952+L953)</f>
        <v>362.14</v>
      </c>
      <c r="M954" s="80"/>
      <c r="N954" s="80"/>
      <c r="O954" s="80"/>
      <c r="P954" s="80"/>
      <c r="Q954" s="80"/>
      <c r="R954" s="80"/>
    </row>
    <row r="955" spans="1:18" ht="19.5" customHeight="1">
      <c r="A955" s="86"/>
      <c r="B955" s="86"/>
      <c r="C955" s="86"/>
      <c r="D955" s="86"/>
      <c r="E955" s="262" t="s">
        <v>27</v>
      </c>
      <c r="F955" s="263"/>
      <c r="G955" s="263"/>
      <c r="H955" s="86"/>
      <c r="I955" s="86"/>
      <c r="J955" s="86"/>
      <c r="K955" s="86"/>
      <c r="L955" s="135"/>
      <c r="M955" s="80"/>
      <c r="N955" s="80"/>
      <c r="O955" s="80"/>
      <c r="P955" s="80"/>
      <c r="Q955" s="80"/>
      <c r="R955" s="80"/>
    </row>
    <row r="956" spans="1:18" ht="9.75" customHeight="1">
      <c r="A956" s="264" t="s">
        <v>989</v>
      </c>
      <c r="B956" s="265"/>
      <c r="C956" s="265"/>
      <c r="D956" s="265"/>
      <c r="E956" s="265"/>
      <c r="F956" s="265"/>
      <c r="G956" s="265"/>
      <c r="H956" s="265"/>
      <c r="I956" s="265"/>
      <c r="J956" s="265"/>
      <c r="K956" s="265"/>
      <c r="L956" s="265"/>
      <c r="M956" s="80"/>
      <c r="N956" s="80"/>
      <c r="O956" s="80"/>
      <c r="P956" s="80"/>
      <c r="Q956" s="80"/>
      <c r="R956" s="80"/>
    </row>
    <row r="957" spans="1:18" ht="15" customHeight="1">
      <c r="A957" s="279" t="s">
        <v>934</v>
      </c>
      <c r="B957" s="280"/>
      <c r="C957" s="280"/>
      <c r="D957" s="281" t="s">
        <v>417</v>
      </c>
      <c r="E957" s="282"/>
      <c r="F957" s="266" t="s">
        <v>935</v>
      </c>
      <c r="G957" s="267"/>
      <c r="H957" s="266" t="s">
        <v>936</v>
      </c>
      <c r="I957" s="267"/>
      <c r="J957" s="267"/>
      <c r="K957" s="267"/>
      <c r="L957" s="283" t="s">
        <v>925</v>
      </c>
      <c r="M957" s="80"/>
      <c r="N957" s="80"/>
      <c r="O957" s="80"/>
      <c r="P957" s="80"/>
      <c r="Q957" s="80"/>
      <c r="R957" s="80"/>
    </row>
    <row r="958" spans="1:18" ht="15" customHeight="1">
      <c r="A958" s="280"/>
      <c r="B958" s="280"/>
      <c r="C958" s="280"/>
      <c r="D958" s="282"/>
      <c r="E958" s="282"/>
      <c r="F958" s="87" t="s">
        <v>418</v>
      </c>
      <c r="G958" s="87" t="s">
        <v>419</v>
      </c>
      <c r="H958" s="273" t="s">
        <v>418</v>
      </c>
      <c r="I958" s="274"/>
      <c r="J958" s="273" t="s">
        <v>419</v>
      </c>
      <c r="K958" s="274"/>
      <c r="L958" s="284"/>
      <c r="M958" s="80"/>
      <c r="N958" s="80"/>
      <c r="O958" s="80"/>
      <c r="P958" s="80"/>
      <c r="Q958" s="80"/>
      <c r="R958" s="80"/>
    </row>
    <row r="959" spans="1:18" ht="15" customHeight="1">
      <c r="A959" s="84" t="s">
        <v>856</v>
      </c>
      <c r="B959" s="256" t="s">
        <v>857</v>
      </c>
      <c r="C959" s="257"/>
      <c r="D959" s="258">
        <v>1</v>
      </c>
      <c r="E959" s="259"/>
      <c r="F959" s="88">
        <v>1</v>
      </c>
      <c r="G959" s="88">
        <v>0</v>
      </c>
      <c r="H959" s="272">
        <v>272.23610000000002</v>
      </c>
      <c r="I959" s="261"/>
      <c r="J959" s="272">
        <v>100.2024</v>
      </c>
      <c r="K959" s="261"/>
      <c r="L959" s="130">
        <f>(F959*H959)*D959</f>
        <v>272.24</v>
      </c>
      <c r="M959" s="80"/>
      <c r="N959" s="80"/>
      <c r="O959" s="80"/>
      <c r="P959" s="80"/>
      <c r="Q959" s="80"/>
      <c r="R959" s="80"/>
    </row>
    <row r="960" spans="1:18" ht="9.75" customHeight="1">
      <c r="A960" s="86"/>
      <c r="B960" s="86"/>
      <c r="C960" s="86"/>
      <c r="D960" s="86"/>
      <c r="E960" s="86"/>
      <c r="F960" s="86"/>
      <c r="G960" s="86"/>
      <c r="H960" s="199" t="s">
        <v>424</v>
      </c>
      <c r="I960" s="200"/>
      <c r="J960" s="200"/>
      <c r="K960" s="200"/>
      <c r="L960" s="82">
        <f>L959</f>
        <v>272.24</v>
      </c>
      <c r="M960" s="80"/>
      <c r="N960" s="80"/>
      <c r="O960" s="80"/>
      <c r="P960" s="80"/>
      <c r="Q960" s="80"/>
      <c r="R960" s="80"/>
    </row>
    <row r="961" spans="1:18" ht="19.5" customHeight="1">
      <c r="A961" s="254" t="s">
        <v>921</v>
      </c>
      <c r="B961" s="255"/>
      <c r="C961" s="255"/>
      <c r="D961" s="255"/>
      <c r="E961" s="255"/>
      <c r="F961" s="255"/>
      <c r="G961" s="79" t="s">
        <v>922</v>
      </c>
      <c r="H961" s="266" t="s">
        <v>923</v>
      </c>
      <c r="I961" s="267"/>
      <c r="J961" s="266" t="s">
        <v>924</v>
      </c>
      <c r="K961" s="267"/>
      <c r="L961" s="146" t="s">
        <v>925</v>
      </c>
      <c r="M961" s="80"/>
      <c r="N961" s="80"/>
      <c r="O961" s="80"/>
      <c r="P961" s="80"/>
      <c r="Q961" s="80"/>
      <c r="R961" s="80"/>
    </row>
    <row r="962" spans="1:18" ht="9.75" customHeight="1">
      <c r="A962" s="84" t="s">
        <v>590</v>
      </c>
      <c r="B962" s="268" t="s">
        <v>591</v>
      </c>
      <c r="C962" s="269"/>
      <c r="D962" s="269"/>
      <c r="E962" s="269"/>
      <c r="F962" s="269"/>
      <c r="G962" s="84" t="s">
        <v>161</v>
      </c>
      <c r="H962" s="258">
        <v>3</v>
      </c>
      <c r="I962" s="259"/>
      <c r="J962" s="260">
        <v>10.57</v>
      </c>
      <c r="K962" s="261"/>
      <c r="L962" s="130">
        <f>H962*J962</f>
        <v>31.71</v>
      </c>
      <c r="M962" s="80"/>
      <c r="N962" s="80"/>
      <c r="O962" s="80"/>
      <c r="P962" s="80"/>
      <c r="Q962" s="80"/>
      <c r="R962" s="80"/>
    </row>
    <row r="963" spans="1:18" ht="9.75" customHeight="1">
      <c r="A963" s="86"/>
      <c r="B963" s="86"/>
      <c r="C963" s="86"/>
      <c r="D963" s="86"/>
      <c r="E963" s="86"/>
      <c r="F963" s="86"/>
      <c r="G963" s="86"/>
      <c r="H963" s="199" t="s">
        <v>928</v>
      </c>
      <c r="I963" s="200"/>
      <c r="J963" s="200"/>
      <c r="K963" s="200"/>
      <c r="L963" s="82">
        <f>L962</f>
        <v>31.71</v>
      </c>
      <c r="M963" s="80"/>
      <c r="N963" s="80"/>
      <c r="O963" s="80"/>
      <c r="P963" s="80"/>
      <c r="Q963" s="80"/>
      <c r="R963" s="80"/>
    </row>
    <row r="964" spans="1:18" ht="19.5" customHeight="1">
      <c r="A964" s="86"/>
      <c r="B964" s="86"/>
      <c r="C964" s="86"/>
      <c r="D964" s="86"/>
      <c r="E964" s="86"/>
      <c r="F964" s="86"/>
      <c r="G964" s="86"/>
      <c r="H964" s="252" t="s">
        <v>376</v>
      </c>
      <c r="I964" s="253"/>
      <c r="J964" s="253"/>
      <c r="K964" s="253"/>
      <c r="L964" s="130">
        <f>L960+L963</f>
        <v>303.95</v>
      </c>
      <c r="M964" s="80"/>
      <c r="N964" s="80"/>
      <c r="O964" s="80"/>
      <c r="P964" s="80"/>
      <c r="Q964" s="80"/>
      <c r="R964" s="80"/>
    </row>
    <row r="965" spans="1:18" ht="15" customHeight="1">
      <c r="A965" s="86"/>
      <c r="B965" s="86"/>
      <c r="C965" s="86"/>
      <c r="D965" s="86"/>
      <c r="E965" s="86"/>
      <c r="F965" s="86"/>
      <c r="G965" s="86"/>
      <c r="H965" s="252" t="s">
        <v>377</v>
      </c>
      <c r="I965" s="253"/>
      <c r="J965" s="253"/>
      <c r="K965" s="253"/>
      <c r="L965" s="130">
        <v>12.45</v>
      </c>
      <c r="M965" s="80"/>
      <c r="N965" s="80"/>
      <c r="O965" s="80"/>
      <c r="P965" s="80"/>
      <c r="Q965" s="80"/>
      <c r="R965" s="80"/>
    </row>
    <row r="966" spans="1:18" ht="15" customHeight="1">
      <c r="A966" s="86"/>
      <c r="B966" s="86"/>
      <c r="C966" s="86"/>
      <c r="D966" s="86"/>
      <c r="E966" s="86"/>
      <c r="F966" s="86"/>
      <c r="G966" s="86"/>
      <c r="H966" s="252" t="s">
        <v>378</v>
      </c>
      <c r="I966" s="253"/>
      <c r="J966" s="253"/>
      <c r="K966" s="253"/>
      <c r="L966" s="130">
        <f>L964/L965</f>
        <v>24.41</v>
      </c>
      <c r="M966" s="80"/>
      <c r="N966" s="80"/>
      <c r="O966" s="80"/>
      <c r="P966" s="80"/>
      <c r="Q966" s="80"/>
      <c r="R966" s="80"/>
    </row>
    <row r="967" spans="1:18" ht="15" customHeight="1">
      <c r="A967" s="254" t="s">
        <v>929</v>
      </c>
      <c r="B967" s="255"/>
      <c r="C967" s="255"/>
      <c r="D967" s="255"/>
      <c r="E967" s="255"/>
      <c r="F967" s="255"/>
      <c r="G967" s="79" t="s">
        <v>922</v>
      </c>
      <c r="H967" s="266" t="s">
        <v>923</v>
      </c>
      <c r="I967" s="267"/>
      <c r="J967" s="266" t="s">
        <v>930</v>
      </c>
      <c r="K967" s="267"/>
      <c r="L967" s="146" t="s">
        <v>243</v>
      </c>
      <c r="M967" s="80"/>
      <c r="N967" s="80"/>
      <c r="O967" s="80"/>
      <c r="P967" s="80"/>
      <c r="Q967" s="80"/>
      <c r="R967" s="80"/>
    </row>
    <row r="968" spans="1:18" ht="15" customHeight="1">
      <c r="A968" s="84" t="s">
        <v>858</v>
      </c>
      <c r="B968" s="256" t="s">
        <v>990</v>
      </c>
      <c r="C968" s="257"/>
      <c r="D968" s="257"/>
      <c r="E968" s="257"/>
      <c r="F968" s="257"/>
      <c r="G968" s="84" t="s">
        <v>95</v>
      </c>
      <c r="H968" s="258">
        <v>1</v>
      </c>
      <c r="I968" s="259"/>
      <c r="J968" s="260">
        <v>88.78</v>
      </c>
      <c r="K968" s="261"/>
      <c r="L968" s="130">
        <f>J968*H968</f>
        <v>88.78</v>
      </c>
      <c r="M968" s="80"/>
      <c r="N968" s="80"/>
      <c r="O968" s="80"/>
      <c r="P968" s="80"/>
      <c r="Q968" s="80"/>
      <c r="R968" s="80"/>
    </row>
    <row r="969" spans="1:18" ht="15" customHeight="1">
      <c r="A969" s="86"/>
      <c r="B969" s="86"/>
      <c r="C969" s="86"/>
      <c r="D969" s="86"/>
      <c r="E969" s="86"/>
      <c r="F969" s="86"/>
      <c r="G969" s="86"/>
      <c r="H969" s="199" t="s">
        <v>933</v>
      </c>
      <c r="I969" s="200"/>
      <c r="J969" s="200"/>
      <c r="K969" s="200"/>
      <c r="L969" s="82">
        <f>L968</f>
        <v>88.78</v>
      </c>
      <c r="M969" s="80"/>
      <c r="N969" s="80"/>
      <c r="O969" s="80"/>
      <c r="P969" s="80"/>
      <c r="Q969" s="80"/>
      <c r="R969" s="80"/>
    </row>
    <row r="970" spans="1:18" ht="15" customHeight="1">
      <c r="A970" s="254" t="s">
        <v>950</v>
      </c>
      <c r="B970" s="255"/>
      <c r="C970" s="255"/>
      <c r="D970" s="255"/>
      <c r="E970" s="255"/>
      <c r="F970" s="255"/>
      <c r="G970" s="79" t="s">
        <v>922</v>
      </c>
      <c r="H970" s="266" t="s">
        <v>923</v>
      </c>
      <c r="I970" s="267"/>
      <c r="J970" s="266" t="s">
        <v>86</v>
      </c>
      <c r="K970" s="267"/>
      <c r="L970" s="146" t="s">
        <v>243</v>
      </c>
      <c r="M970" s="80"/>
      <c r="N970" s="80"/>
      <c r="O970" s="80"/>
      <c r="P970" s="80"/>
      <c r="Q970" s="80"/>
      <c r="R970" s="80"/>
    </row>
    <row r="971" spans="1:18" ht="15" customHeight="1">
      <c r="A971" s="84" t="s">
        <v>859</v>
      </c>
      <c r="B971" s="256" t="s">
        <v>991</v>
      </c>
      <c r="C971" s="257"/>
      <c r="D971" s="257"/>
      <c r="E971" s="257"/>
      <c r="F971" s="257"/>
      <c r="G971" s="84" t="s">
        <v>116</v>
      </c>
      <c r="H971" s="295">
        <v>1.65E-3</v>
      </c>
      <c r="I971" s="261"/>
      <c r="J971" s="260">
        <v>375.35</v>
      </c>
      <c r="K971" s="261"/>
      <c r="L971" s="130">
        <f>H971*J971</f>
        <v>0.62</v>
      </c>
      <c r="M971" s="80"/>
      <c r="N971" s="80"/>
      <c r="O971" s="80"/>
      <c r="P971" s="80"/>
      <c r="Q971" s="80"/>
      <c r="R971" s="80"/>
    </row>
    <row r="972" spans="1:18" ht="15" customHeight="1">
      <c r="A972" s="84" t="s">
        <v>860</v>
      </c>
      <c r="B972" s="256" t="s">
        <v>861</v>
      </c>
      <c r="C972" s="257"/>
      <c r="D972" s="257"/>
      <c r="E972" s="257"/>
      <c r="F972" s="257"/>
      <c r="G972" s="84" t="s">
        <v>116</v>
      </c>
      <c r="H972" s="295">
        <v>0.151</v>
      </c>
      <c r="I972" s="261"/>
      <c r="J972" s="260">
        <v>287.64999999999998</v>
      </c>
      <c r="K972" s="261"/>
      <c r="L972" s="138">
        <f t="shared" ref="L972:L973" si="28">H972*J972</f>
        <v>43.44</v>
      </c>
      <c r="M972" s="80"/>
      <c r="N972" s="80"/>
      <c r="O972" s="80"/>
      <c r="P972" s="80"/>
      <c r="Q972" s="80"/>
      <c r="R972" s="80"/>
    </row>
    <row r="973" spans="1:18" ht="15" customHeight="1">
      <c r="A973" s="84" t="s">
        <v>862</v>
      </c>
      <c r="B973" s="256" t="s">
        <v>992</v>
      </c>
      <c r="C973" s="257"/>
      <c r="D973" s="257"/>
      <c r="E973" s="257"/>
      <c r="F973" s="257"/>
      <c r="G973" s="84" t="s">
        <v>228</v>
      </c>
      <c r="H973" s="295">
        <v>0.5</v>
      </c>
      <c r="I973" s="261"/>
      <c r="J973" s="260">
        <v>48.65</v>
      </c>
      <c r="K973" s="261"/>
      <c r="L973" s="138">
        <f t="shared" si="28"/>
        <v>24.33</v>
      </c>
      <c r="M973" s="80"/>
      <c r="N973" s="80"/>
      <c r="O973" s="80"/>
      <c r="P973" s="80"/>
      <c r="Q973" s="80"/>
      <c r="R973" s="80"/>
    </row>
    <row r="974" spans="1:18" ht="15" customHeight="1">
      <c r="A974" s="86"/>
      <c r="B974" s="86"/>
      <c r="C974" s="86"/>
      <c r="D974" s="86"/>
      <c r="E974" s="86"/>
      <c r="F974" s="86"/>
      <c r="G974" s="86"/>
      <c r="H974" s="199" t="s">
        <v>951</v>
      </c>
      <c r="I974" s="200"/>
      <c r="J974" s="200"/>
      <c r="K974" s="200"/>
      <c r="L974" s="82">
        <f>L971+L972+L973</f>
        <v>68.39</v>
      </c>
      <c r="M974" s="80"/>
      <c r="N974" s="80"/>
      <c r="O974" s="80"/>
      <c r="P974" s="80"/>
      <c r="Q974" s="80"/>
      <c r="R974" s="80"/>
    </row>
    <row r="975" spans="1:18" ht="15" customHeight="1">
      <c r="A975" s="86"/>
      <c r="B975" s="86"/>
      <c r="C975" s="86"/>
      <c r="D975" s="86"/>
      <c r="E975" s="86"/>
      <c r="F975" s="86"/>
      <c r="G975" s="86"/>
      <c r="H975" s="252" t="s">
        <v>412</v>
      </c>
      <c r="I975" s="253"/>
      <c r="J975" s="253"/>
      <c r="K975" s="253"/>
      <c r="L975" s="130">
        <v>181.58</v>
      </c>
      <c r="M975" s="80"/>
      <c r="N975" s="80"/>
      <c r="O975" s="80"/>
      <c r="P975" s="80"/>
      <c r="Q975" s="80"/>
      <c r="R975" s="80"/>
    </row>
    <row r="976" spans="1:18" ht="15" customHeight="1">
      <c r="A976" s="86"/>
      <c r="B976" s="86"/>
      <c r="C976" s="86"/>
      <c r="D976" s="86"/>
      <c r="E976" s="86"/>
      <c r="F976" s="86"/>
      <c r="G976" s="86"/>
      <c r="H976" s="252" t="s">
        <v>413</v>
      </c>
      <c r="I976" s="253"/>
      <c r="J976" s="253"/>
      <c r="K976" s="253"/>
      <c r="L976" s="82">
        <f>L975</f>
        <v>181.58</v>
      </c>
      <c r="M976" s="80"/>
      <c r="N976" s="80"/>
      <c r="O976" s="80"/>
      <c r="P976" s="80"/>
      <c r="Q976" s="80"/>
      <c r="R976" s="80"/>
    </row>
    <row r="977" spans="1:18" ht="15" customHeight="1">
      <c r="A977" s="86"/>
      <c r="B977" s="86"/>
      <c r="C977" s="86"/>
      <c r="D977" s="86"/>
      <c r="E977" s="86"/>
      <c r="F977" s="86"/>
      <c r="G977" s="86"/>
      <c r="H977" s="252" t="s">
        <v>414</v>
      </c>
      <c r="I977" s="253"/>
      <c r="J977" s="253"/>
      <c r="K977" s="253"/>
      <c r="L977" s="82">
        <f>L976*0.2168</f>
        <v>39.369999999999997</v>
      </c>
      <c r="M977" s="80"/>
      <c r="N977" s="80"/>
      <c r="O977" s="80"/>
      <c r="P977" s="80"/>
      <c r="Q977" s="80"/>
      <c r="R977" s="80"/>
    </row>
    <row r="978" spans="1:18" ht="15.75" customHeight="1">
      <c r="A978" s="86"/>
      <c r="B978" s="86"/>
      <c r="C978" s="86"/>
      <c r="D978" s="86"/>
      <c r="E978" s="86"/>
      <c r="F978" s="86"/>
      <c r="G978" s="86"/>
      <c r="H978" s="252" t="s">
        <v>415</v>
      </c>
      <c r="I978" s="253"/>
      <c r="J978" s="253"/>
      <c r="K978" s="253"/>
      <c r="L978" s="82">
        <f>L976+L977</f>
        <v>220.95</v>
      </c>
      <c r="M978" s="80"/>
      <c r="N978" s="80"/>
      <c r="O978" s="80"/>
      <c r="P978" s="80"/>
      <c r="Q978" s="80"/>
      <c r="R978" s="80"/>
    </row>
    <row r="979" spans="1:18" ht="15.75" customHeight="1">
      <c r="A979" s="86"/>
      <c r="B979" s="86"/>
      <c r="C979" s="86"/>
      <c r="D979" s="86"/>
      <c r="E979" s="262" t="s">
        <v>27</v>
      </c>
      <c r="F979" s="263"/>
      <c r="G979" s="263"/>
      <c r="H979" s="86"/>
      <c r="I979" s="86"/>
      <c r="J979" s="86"/>
      <c r="K979" s="86"/>
      <c r="L979" s="135"/>
      <c r="M979" s="80"/>
      <c r="N979" s="80"/>
      <c r="O979" s="80"/>
      <c r="P979" s="80"/>
      <c r="Q979" s="80"/>
      <c r="R979" s="80"/>
    </row>
    <row r="980" spans="1:18" ht="15" customHeight="1">
      <c r="A980" s="264" t="s">
        <v>863</v>
      </c>
      <c r="B980" s="265"/>
      <c r="C980" s="265"/>
      <c r="D980" s="265"/>
      <c r="E980" s="265"/>
      <c r="F980" s="265"/>
      <c r="G980" s="265"/>
      <c r="H980" s="265"/>
      <c r="I980" s="265"/>
      <c r="J980" s="265"/>
      <c r="K980" s="265"/>
      <c r="L980" s="265"/>
      <c r="M980" s="80"/>
      <c r="N980" s="80"/>
      <c r="O980" s="80"/>
      <c r="P980" s="80"/>
      <c r="Q980" s="80"/>
      <c r="R980" s="80"/>
    </row>
    <row r="981" spans="1:18" ht="15" customHeight="1">
      <c r="A981" s="254" t="s">
        <v>950</v>
      </c>
      <c r="B981" s="255"/>
      <c r="C981" s="255"/>
      <c r="D981" s="255"/>
      <c r="E981" s="255"/>
      <c r="F981" s="255"/>
      <c r="G981" s="79" t="s">
        <v>922</v>
      </c>
      <c r="H981" s="266" t="s">
        <v>923</v>
      </c>
      <c r="I981" s="267"/>
      <c r="J981" s="266" t="s">
        <v>86</v>
      </c>
      <c r="K981" s="267"/>
      <c r="L981" s="146" t="s">
        <v>243</v>
      </c>
      <c r="M981" s="80"/>
      <c r="N981" s="80"/>
      <c r="O981" s="80"/>
      <c r="P981" s="80"/>
      <c r="Q981" s="80"/>
      <c r="R981" s="80"/>
    </row>
    <row r="982" spans="1:18" ht="15" customHeight="1">
      <c r="A982" s="84" t="s">
        <v>138</v>
      </c>
      <c r="B982" s="256" t="s">
        <v>139</v>
      </c>
      <c r="C982" s="257"/>
      <c r="D982" s="257"/>
      <c r="E982" s="257"/>
      <c r="F982" s="257"/>
      <c r="G982" s="84" t="s">
        <v>100</v>
      </c>
      <c r="H982" s="295">
        <v>17</v>
      </c>
      <c r="I982" s="261"/>
      <c r="J982" s="260">
        <v>14.89</v>
      </c>
      <c r="K982" s="261"/>
      <c r="L982" s="130">
        <f>(J982*H982)</f>
        <v>253.13</v>
      </c>
      <c r="M982" s="80"/>
      <c r="N982" s="80"/>
      <c r="O982" s="80"/>
      <c r="P982" s="80"/>
      <c r="Q982" s="80"/>
      <c r="R982" s="80"/>
    </row>
    <row r="983" spans="1:18" ht="15" customHeight="1">
      <c r="A983" s="84" t="s">
        <v>864</v>
      </c>
      <c r="B983" s="256" t="s">
        <v>865</v>
      </c>
      <c r="C983" s="257"/>
      <c r="D983" s="257"/>
      <c r="E983" s="257"/>
      <c r="F983" s="257"/>
      <c r="G983" s="84" t="s">
        <v>116</v>
      </c>
      <c r="H983" s="295">
        <v>1.67</v>
      </c>
      <c r="I983" s="261"/>
      <c r="J983" s="260">
        <v>341.11</v>
      </c>
      <c r="K983" s="261"/>
      <c r="L983" s="138">
        <f t="shared" ref="L983:L984" si="29">(J983*H983)</f>
        <v>569.65</v>
      </c>
      <c r="M983" s="80"/>
      <c r="N983" s="80"/>
      <c r="O983" s="80"/>
      <c r="P983" s="80"/>
      <c r="Q983" s="80"/>
      <c r="R983" s="80"/>
    </row>
    <row r="984" spans="1:18" ht="15" customHeight="1">
      <c r="A984" s="84" t="s">
        <v>862</v>
      </c>
      <c r="B984" s="256" t="s">
        <v>992</v>
      </c>
      <c r="C984" s="257"/>
      <c r="D984" s="257"/>
      <c r="E984" s="257"/>
      <c r="F984" s="257"/>
      <c r="G984" s="84" t="s">
        <v>228</v>
      </c>
      <c r="H984" s="295">
        <v>15.05</v>
      </c>
      <c r="I984" s="261"/>
      <c r="J984" s="260">
        <v>48.65</v>
      </c>
      <c r="K984" s="261"/>
      <c r="L984" s="138">
        <f t="shared" si="29"/>
        <v>732.18</v>
      </c>
      <c r="M984" s="80"/>
      <c r="N984" s="80"/>
      <c r="O984" s="80"/>
      <c r="P984" s="80"/>
      <c r="Q984" s="80"/>
      <c r="R984" s="80"/>
    </row>
    <row r="985" spans="1:18" ht="9.75" customHeight="1">
      <c r="A985" s="86"/>
      <c r="B985" s="86"/>
      <c r="C985" s="86"/>
      <c r="D985" s="86"/>
      <c r="E985" s="86"/>
      <c r="F985" s="86"/>
      <c r="G985" s="86"/>
      <c r="H985" s="199" t="s">
        <v>951</v>
      </c>
      <c r="I985" s="200"/>
      <c r="J985" s="200"/>
      <c r="K985" s="200"/>
      <c r="L985" s="82">
        <f>L982+L983+L984</f>
        <v>1554.96</v>
      </c>
      <c r="M985" s="80"/>
      <c r="N985" s="80"/>
      <c r="O985" s="80"/>
      <c r="P985" s="80"/>
      <c r="Q985" s="80"/>
      <c r="R985" s="80"/>
    </row>
    <row r="986" spans="1:18" ht="19.5" customHeight="1">
      <c r="A986" s="86"/>
      <c r="B986" s="86"/>
      <c r="C986" s="86"/>
      <c r="D986" s="86"/>
      <c r="E986" s="86"/>
      <c r="F986" s="86"/>
      <c r="G986" s="86"/>
      <c r="H986" s="252" t="s">
        <v>412</v>
      </c>
      <c r="I986" s="253"/>
      <c r="J986" s="253"/>
      <c r="K986" s="253"/>
      <c r="L986" s="130">
        <f>L985</f>
        <v>1554.96</v>
      </c>
      <c r="M986" s="80"/>
      <c r="N986" s="80"/>
      <c r="O986" s="80"/>
      <c r="P986" s="80"/>
      <c r="Q986" s="80"/>
      <c r="R986" s="80"/>
    </row>
    <row r="987" spans="1:18" ht="15" customHeight="1">
      <c r="A987" s="86"/>
      <c r="B987" s="86"/>
      <c r="C987" s="86"/>
      <c r="D987" s="86"/>
      <c r="E987" s="86"/>
      <c r="F987" s="86"/>
      <c r="G987" s="86"/>
      <c r="H987" s="252" t="s">
        <v>413</v>
      </c>
      <c r="I987" s="253"/>
      <c r="J987" s="253"/>
      <c r="K987" s="253"/>
      <c r="L987" s="82">
        <f>L986</f>
        <v>1554.96</v>
      </c>
      <c r="M987" s="80"/>
      <c r="N987" s="80"/>
      <c r="O987" s="80"/>
      <c r="P987" s="80"/>
      <c r="Q987" s="80"/>
      <c r="R987" s="80"/>
    </row>
    <row r="988" spans="1:18" ht="15" customHeight="1">
      <c r="A988" s="86"/>
      <c r="B988" s="86"/>
      <c r="C988" s="86"/>
      <c r="D988" s="86"/>
      <c r="E988" s="86"/>
      <c r="F988" s="86"/>
      <c r="G988" s="86"/>
      <c r="H988" s="252" t="s">
        <v>414</v>
      </c>
      <c r="I988" s="253"/>
      <c r="J988" s="253"/>
      <c r="K988" s="253"/>
      <c r="L988" s="82">
        <f>L987*0.2168</f>
        <v>337.12</v>
      </c>
      <c r="M988" s="80"/>
      <c r="N988" s="80"/>
      <c r="O988" s="80"/>
      <c r="P988" s="80"/>
      <c r="Q988" s="80"/>
      <c r="R988" s="80"/>
    </row>
    <row r="989" spans="1:18" ht="15.75" customHeight="1">
      <c r="A989" s="86"/>
      <c r="B989" s="86"/>
      <c r="C989" s="86"/>
      <c r="D989" s="86"/>
      <c r="E989" s="86"/>
      <c r="F989" s="86"/>
      <c r="G989" s="86"/>
      <c r="H989" s="252" t="s">
        <v>415</v>
      </c>
      <c r="I989" s="253"/>
      <c r="J989" s="253"/>
      <c r="K989" s="253"/>
      <c r="L989" s="82">
        <f>L987+L988</f>
        <v>1892.08</v>
      </c>
      <c r="M989" s="80"/>
      <c r="N989" s="80"/>
      <c r="O989" s="80"/>
      <c r="P989" s="80"/>
      <c r="Q989" s="80"/>
      <c r="R989" s="80"/>
    </row>
    <row r="990" spans="1:18" ht="15.75" customHeight="1">
      <c r="A990" s="86"/>
      <c r="B990" s="86"/>
      <c r="C990" s="86"/>
      <c r="D990" s="86"/>
      <c r="E990" s="262" t="s">
        <v>27</v>
      </c>
      <c r="F990" s="263"/>
      <c r="G990" s="263"/>
      <c r="H990" s="86"/>
      <c r="I990" s="86"/>
      <c r="J990" s="86"/>
      <c r="K990" s="86"/>
      <c r="L990" s="135"/>
      <c r="M990" s="80"/>
      <c r="N990" s="80"/>
      <c r="O990" s="80"/>
      <c r="P990" s="80"/>
      <c r="Q990" s="80"/>
      <c r="R990" s="80"/>
    </row>
    <row r="991" spans="1:18" ht="15" customHeight="1">
      <c r="A991" s="264" t="s">
        <v>866</v>
      </c>
      <c r="B991" s="265"/>
      <c r="C991" s="265"/>
      <c r="D991" s="265"/>
      <c r="E991" s="265"/>
      <c r="F991" s="265"/>
      <c r="G991" s="265"/>
      <c r="H991" s="265"/>
      <c r="I991" s="265"/>
      <c r="J991" s="265"/>
      <c r="K991" s="265"/>
      <c r="L991" s="265"/>
      <c r="M991" s="80"/>
      <c r="N991" s="80"/>
      <c r="O991" s="80"/>
      <c r="P991" s="80"/>
      <c r="Q991" s="80"/>
      <c r="R991" s="80"/>
    </row>
    <row r="992" spans="1:18" ht="15" customHeight="1">
      <c r="A992" s="254" t="s">
        <v>921</v>
      </c>
      <c r="B992" s="255"/>
      <c r="C992" s="255"/>
      <c r="D992" s="255"/>
      <c r="E992" s="255"/>
      <c r="F992" s="255"/>
      <c r="G992" s="79" t="s">
        <v>922</v>
      </c>
      <c r="H992" s="266" t="s">
        <v>923</v>
      </c>
      <c r="I992" s="267"/>
      <c r="J992" s="266" t="s">
        <v>924</v>
      </c>
      <c r="K992" s="267"/>
      <c r="L992" s="146" t="s">
        <v>925</v>
      </c>
      <c r="M992" s="80"/>
      <c r="N992" s="80"/>
      <c r="O992" s="80"/>
      <c r="P992" s="80"/>
      <c r="Q992" s="80"/>
      <c r="R992" s="80"/>
    </row>
    <row r="993" spans="1:18" ht="15" customHeight="1">
      <c r="A993" s="84" t="s">
        <v>520</v>
      </c>
      <c r="B993" s="268" t="s">
        <v>943</v>
      </c>
      <c r="C993" s="269"/>
      <c r="D993" s="269"/>
      <c r="E993" s="269"/>
      <c r="F993" s="269"/>
      <c r="G993" s="84" t="s">
        <v>374</v>
      </c>
      <c r="H993" s="258">
        <v>0.9</v>
      </c>
      <c r="I993" s="259"/>
      <c r="J993" s="260">
        <v>13.43</v>
      </c>
      <c r="K993" s="261"/>
      <c r="L993" s="130">
        <f>H993*J993</f>
        <v>12.09</v>
      </c>
      <c r="M993" s="80"/>
      <c r="N993" s="80"/>
      <c r="O993" s="80"/>
      <c r="P993" s="80"/>
      <c r="Q993" s="80"/>
      <c r="R993" s="80"/>
    </row>
    <row r="994" spans="1:18" ht="15" customHeight="1">
      <c r="A994" s="84" t="s">
        <v>373</v>
      </c>
      <c r="B994" s="268" t="s">
        <v>926</v>
      </c>
      <c r="C994" s="269"/>
      <c r="D994" s="269"/>
      <c r="E994" s="269"/>
      <c r="F994" s="269"/>
      <c r="G994" s="84" t="s">
        <v>374</v>
      </c>
      <c r="H994" s="258">
        <v>0.9</v>
      </c>
      <c r="I994" s="259"/>
      <c r="J994" s="260">
        <v>15.91</v>
      </c>
      <c r="K994" s="261"/>
      <c r="L994" s="138">
        <f t="shared" ref="L994:L995" si="30">H994*J994</f>
        <v>14.32</v>
      </c>
      <c r="M994" s="80"/>
      <c r="N994" s="80"/>
      <c r="O994" s="80"/>
      <c r="P994" s="80"/>
      <c r="Q994" s="80"/>
      <c r="R994" s="80"/>
    </row>
    <row r="995" spans="1:18" ht="15" customHeight="1">
      <c r="A995" s="84" t="s">
        <v>375</v>
      </c>
      <c r="B995" s="268" t="s">
        <v>927</v>
      </c>
      <c r="C995" s="269"/>
      <c r="D995" s="269"/>
      <c r="E995" s="269"/>
      <c r="F995" s="269"/>
      <c r="G995" s="84" t="s">
        <v>374</v>
      </c>
      <c r="H995" s="258">
        <v>0.56999999999999995</v>
      </c>
      <c r="I995" s="259"/>
      <c r="J995" s="260">
        <v>10.57</v>
      </c>
      <c r="K995" s="261"/>
      <c r="L995" s="138">
        <f t="shared" si="30"/>
        <v>6.02</v>
      </c>
      <c r="M995" s="80"/>
      <c r="N995" s="80"/>
      <c r="O995" s="80"/>
      <c r="P995" s="80"/>
      <c r="Q995" s="80"/>
      <c r="R995" s="80"/>
    </row>
    <row r="996" spans="1:18" ht="9.75" customHeight="1">
      <c r="A996" s="86"/>
      <c r="B996" s="86"/>
      <c r="C996" s="86"/>
      <c r="D996" s="86"/>
      <c r="E996" s="86"/>
      <c r="F996" s="86"/>
      <c r="G996" s="86"/>
      <c r="H996" s="199" t="s">
        <v>928</v>
      </c>
      <c r="I996" s="200"/>
      <c r="J996" s="200"/>
      <c r="K996" s="200"/>
      <c r="L996" s="82">
        <f>L993+L994+L995</f>
        <v>32.43</v>
      </c>
      <c r="M996" s="80"/>
      <c r="N996" s="80"/>
      <c r="O996" s="80"/>
      <c r="P996" s="80"/>
      <c r="Q996" s="80"/>
      <c r="R996" s="80"/>
    </row>
    <row r="997" spans="1:18" ht="19.5" customHeight="1">
      <c r="A997" s="86"/>
      <c r="B997" s="86"/>
      <c r="C997" s="86"/>
      <c r="D997" s="86"/>
      <c r="E997" s="86"/>
      <c r="F997" s="86"/>
      <c r="G997" s="86"/>
      <c r="H997" s="252" t="s">
        <v>376</v>
      </c>
      <c r="I997" s="253"/>
      <c r="J997" s="253"/>
      <c r="K997" s="253"/>
      <c r="L997" s="130">
        <f>L996</f>
        <v>32.43</v>
      </c>
      <c r="M997" s="80"/>
      <c r="N997" s="80"/>
      <c r="O997" s="80"/>
      <c r="P997" s="80"/>
      <c r="Q997" s="80"/>
      <c r="R997" s="80"/>
    </row>
    <row r="998" spans="1:18" ht="15" customHeight="1">
      <c r="A998" s="86"/>
      <c r="B998" s="86"/>
      <c r="C998" s="86"/>
      <c r="D998" s="86"/>
      <c r="E998" s="86"/>
      <c r="F998" s="86"/>
      <c r="G998" s="86"/>
      <c r="H998" s="252" t="s">
        <v>377</v>
      </c>
      <c r="I998" s="253"/>
      <c r="J998" s="253"/>
      <c r="K998" s="253"/>
      <c r="L998" s="130">
        <v>1</v>
      </c>
      <c r="M998" s="80"/>
      <c r="N998" s="80"/>
      <c r="O998" s="80"/>
      <c r="P998" s="80"/>
      <c r="Q998" s="80"/>
      <c r="R998" s="80"/>
    </row>
    <row r="999" spans="1:18" ht="15" customHeight="1">
      <c r="A999" s="86"/>
      <c r="B999" s="86"/>
      <c r="C999" s="86"/>
      <c r="D999" s="86"/>
      <c r="E999" s="86"/>
      <c r="F999" s="86"/>
      <c r="G999" s="86"/>
      <c r="H999" s="252" t="s">
        <v>378</v>
      </c>
      <c r="I999" s="253"/>
      <c r="J999" s="253"/>
      <c r="K999" s="253"/>
      <c r="L999" s="130">
        <f>(L997/L998)</f>
        <v>32.43</v>
      </c>
      <c r="M999" s="80"/>
      <c r="N999" s="80"/>
      <c r="O999" s="80"/>
      <c r="P999" s="80"/>
      <c r="Q999" s="80"/>
      <c r="R999" s="80"/>
    </row>
    <row r="1000" spans="1:18" ht="15" customHeight="1">
      <c r="A1000" s="254" t="s">
        <v>929</v>
      </c>
      <c r="B1000" s="255"/>
      <c r="C1000" s="255"/>
      <c r="D1000" s="255"/>
      <c r="E1000" s="255"/>
      <c r="F1000" s="255"/>
      <c r="G1000" s="79" t="s">
        <v>922</v>
      </c>
      <c r="H1000" s="266" t="s">
        <v>923</v>
      </c>
      <c r="I1000" s="267"/>
      <c r="J1000" s="266" t="s">
        <v>930</v>
      </c>
      <c r="K1000" s="267"/>
      <c r="L1000" s="146" t="s">
        <v>243</v>
      </c>
      <c r="M1000" s="80"/>
      <c r="N1000" s="80"/>
      <c r="O1000" s="80"/>
      <c r="P1000" s="80"/>
      <c r="Q1000" s="80"/>
      <c r="R1000" s="80"/>
    </row>
    <row r="1001" spans="1:18" ht="15" customHeight="1">
      <c r="A1001" s="84" t="s">
        <v>386</v>
      </c>
      <c r="B1001" s="256" t="s">
        <v>387</v>
      </c>
      <c r="C1001" s="257"/>
      <c r="D1001" s="257"/>
      <c r="E1001" s="257"/>
      <c r="F1001" s="257"/>
      <c r="G1001" s="84" t="s">
        <v>388</v>
      </c>
      <c r="H1001" s="258">
        <v>1.67E-2</v>
      </c>
      <c r="I1001" s="259"/>
      <c r="J1001" s="260">
        <v>80.680000000000007</v>
      </c>
      <c r="K1001" s="261"/>
      <c r="L1001" s="130">
        <f>J1001*H1001</f>
        <v>1.35</v>
      </c>
      <c r="M1001" s="80"/>
      <c r="N1001" s="80"/>
      <c r="O1001" s="80"/>
      <c r="P1001" s="80"/>
      <c r="Q1001" s="80"/>
      <c r="R1001" s="80"/>
    </row>
    <row r="1002" spans="1:18" ht="15" customHeight="1">
      <c r="A1002" s="84" t="s">
        <v>436</v>
      </c>
      <c r="B1002" s="256" t="s">
        <v>437</v>
      </c>
      <c r="C1002" s="257"/>
      <c r="D1002" s="257"/>
      <c r="E1002" s="257"/>
      <c r="F1002" s="257"/>
      <c r="G1002" s="84" t="s">
        <v>106</v>
      </c>
      <c r="H1002" s="258">
        <v>8.0500000000000002E-2</v>
      </c>
      <c r="I1002" s="259"/>
      <c r="J1002" s="260">
        <v>90</v>
      </c>
      <c r="K1002" s="261"/>
      <c r="L1002" s="138">
        <f t="shared" ref="L1002:L1004" si="31">J1002*H1002</f>
        <v>7.25</v>
      </c>
      <c r="M1002" s="80"/>
      <c r="N1002" s="80"/>
      <c r="O1002" s="80"/>
      <c r="P1002" s="80"/>
      <c r="Q1002" s="80"/>
      <c r="R1002" s="80"/>
    </row>
    <row r="1003" spans="1:18" ht="15" customHeight="1">
      <c r="A1003" s="84" t="s">
        <v>401</v>
      </c>
      <c r="B1003" s="256" t="s">
        <v>402</v>
      </c>
      <c r="C1003" s="257"/>
      <c r="D1003" s="257"/>
      <c r="E1003" s="257"/>
      <c r="F1003" s="257"/>
      <c r="G1003" s="84" t="s">
        <v>403</v>
      </c>
      <c r="H1003" s="258">
        <v>2.5000000000000001E-2</v>
      </c>
      <c r="I1003" s="259"/>
      <c r="J1003" s="260">
        <v>71.63</v>
      </c>
      <c r="K1003" s="261"/>
      <c r="L1003" s="138">
        <f t="shared" si="31"/>
        <v>1.79</v>
      </c>
      <c r="M1003" s="80"/>
      <c r="N1003" s="80"/>
      <c r="O1003" s="80"/>
      <c r="P1003" s="80"/>
      <c r="Q1003" s="80"/>
      <c r="R1003" s="80"/>
    </row>
    <row r="1004" spans="1:18" ht="15" customHeight="1">
      <c r="A1004" s="84" t="s">
        <v>867</v>
      </c>
      <c r="B1004" s="256" t="s">
        <v>993</v>
      </c>
      <c r="C1004" s="257"/>
      <c r="D1004" s="257"/>
      <c r="E1004" s="257"/>
      <c r="F1004" s="257"/>
      <c r="G1004" s="84" t="s">
        <v>155</v>
      </c>
      <c r="H1004" s="258">
        <v>1.01</v>
      </c>
      <c r="I1004" s="259"/>
      <c r="J1004" s="260">
        <v>43.35</v>
      </c>
      <c r="K1004" s="261"/>
      <c r="L1004" s="138">
        <f t="shared" si="31"/>
        <v>43.78</v>
      </c>
      <c r="M1004" s="80"/>
      <c r="N1004" s="80"/>
      <c r="O1004" s="80"/>
      <c r="P1004" s="80"/>
      <c r="Q1004" s="80"/>
      <c r="R1004" s="80"/>
    </row>
    <row r="1005" spans="1:18" ht="15" customHeight="1">
      <c r="A1005" s="86"/>
      <c r="B1005" s="86"/>
      <c r="C1005" s="86"/>
      <c r="D1005" s="86"/>
      <c r="E1005" s="86"/>
      <c r="F1005" s="86"/>
      <c r="G1005" s="86"/>
      <c r="H1005" s="199" t="s">
        <v>933</v>
      </c>
      <c r="I1005" s="200"/>
      <c r="J1005" s="200"/>
      <c r="K1005" s="200"/>
      <c r="L1005" s="82">
        <f>SUM(L1001:L1004)</f>
        <v>54.17</v>
      </c>
      <c r="M1005" s="80"/>
      <c r="N1005" s="80"/>
      <c r="O1005" s="80"/>
      <c r="P1005" s="80"/>
      <c r="Q1005" s="80"/>
      <c r="R1005" s="80"/>
    </row>
    <row r="1006" spans="1:18" ht="15" customHeight="1">
      <c r="A1006" s="86"/>
      <c r="B1006" s="86"/>
      <c r="C1006" s="86"/>
      <c r="D1006" s="86"/>
      <c r="E1006" s="86"/>
      <c r="F1006" s="86"/>
      <c r="G1006" s="86"/>
      <c r="H1006" s="252" t="s">
        <v>412</v>
      </c>
      <c r="I1006" s="253"/>
      <c r="J1006" s="253"/>
      <c r="K1006" s="253"/>
      <c r="L1006" s="130">
        <f>L996+L1005</f>
        <v>86.6</v>
      </c>
      <c r="M1006" s="80"/>
      <c r="N1006" s="80"/>
      <c r="O1006" s="80"/>
      <c r="P1006" s="80"/>
      <c r="Q1006" s="80"/>
      <c r="R1006" s="80"/>
    </row>
    <row r="1007" spans="1:18" ht="15" customHeight="1">
      <c r="A1007" s="86"/>
      <c r="B1007" s="86"/>
      <c r="C1007" s="86"/>
      <c r="D1007" s="86"/>
      <c r="E1007" s="86"/>
      <c r="F1007" s="86"/>
      <c r="G1007" s="86"/>
      <c r="H1007" s="252" t="s">
        <v>413</v>
      </c>
      <c r="I1007" s="253"/>
      <c r="J1007" s="253"/>
      <c r="K1007" s="253"/>
      <c r="L1007" s="82">
        <f>L1006</f>
        <v>86.6</v>
      </c>
      <c r="M1007" s="80"/>
      <c r="N1007" s="80"/>
      <c r="O1007" s="80"/>
      <c r="P1007" s="80"/>
      <c r="Q1007" s="80"/>
      <c r="R1007" s="80"/>
    </row>
    <row r="1008" spans="1:18" ht="15" customHeight="1">
      <c r="A1008" s="86"/>
      <c r="B1008" s="86"/>
      <c r="C1008" s="86"/>
      <c r="D1008" s="86"/>
      <c r="E1008" s="86"/>
      <c r="F1008" s="86"/>
      <c r="G1008" s="86"/>
      <c r="H1008" s="252" t="s">
        <v>414</v>
      </c>
      <c r="I1008" s="253"/>
      <c r="J1008" s="253"/>
      <c r="K1008" s="253"/>
      <c r="L1008" s="82">
        <f>L1007*0.2168</f>
        <v>18.77</v>
      </c>
      <c r="M1008" s="80"/>
      <c r="N1008" s="80"/>
      <c r="O1008" s="80"/>
      <c r="P1008" s="80"/>
      <c r="Q1008" s="80"/>
      <c r="R1008" s="80"/>
    </row>
    <row r="1009" spans="1:18" ht="15" customHeight="1">
      <c r="A1009" s="86"/>
      <c r="B1009" s="86"/>
      <c r="C1009" s="86"/>
      <c r="D1009" s="86"/>
      <c r="E1009" s="86"/>
      <c r="F1009" s="86"/>
      <c r="G1009" s="86"/>
      <c r="H1009" s="252" t="s">
        <v>415</v>
      </c>
      <c r="I1009" s="253"/>
      <c r="J1009" s="253"/>
      <c r="K1009" s="253"/>
      <c r="L1009" s="82">
        <f>L1007+L1008</f>
        <v>105.37</v>
      </c>
      <c r="M1009" s="80"/>
      <c r="N1009" s="80"/>
      <c r="O1009" s="80"/>
      <c r="P1009" s="80"/>
      <c r="Q1009" s="80"/>
      <c r="R1009" s="80"/>
    </row>
    <row r="1010" spans="1:18" ht="15" customHeight="1">
      <c r="A1010" s="86"/>
      <c r="B1010" s="86"/>
      <c r="C1010" s="86"/>
      <c r="D1010" s="86"/>
      <c r="E1010" s="262" t="s">
        <v>27</v>
      </c>
      <c r="F1010" s="263"/>
      <c r="G1010" s="263"/>
      <c r="H1010" s="86"/>
      <c r="I1010" s="86"/>
      <c r="J1010" s="86"/>
      <c r="K1010" s="86"/>
      <c r="L1010" s="135"/>
      <c r="M1010" s="80"/>
      <c r="N1010" s="80"/>
      <c r="O1010" s="80"/>
      <c r="P1010" s="80"/>
      <c r="Q1010" s="80"/>
      <c r="R1010" s="80"/>
    </row>
    <row r="1011" spans="1:18" ht="15" customHeight="1">
      <c r="A1011" s="264" t="s">
        <v>994</v>
      </c>
      <c r="B1011" s="265"/>
      <c r="C1011" s="265"/>
      <c r="D1011" s="265"/>
      <c r="E1011" s="265"/>
      <c r="F1011" s="265"/>
      <c r="G1011" s="265"/>
      <c r="H1011" s="265"/>
      <c r="I1011" s="265"/>
      <c r="J1011" s="265"/>
      <c r="K1011" s="265"/>
      <c r="L1011" s="265"/>
      <c r="M1011" s="80"/>
      <c r="N1011" s="80"/>
      <c r="O1011" s="80"/>
      <c r="P1011" s="80"/>
      <c r="Q1011" s="80"/>
      <c r="R1011" s="80"/>
    </row>
    <row r="1012" spans="1:18" ht="15" customHeight="1">
      <c r="A1012" s="286" t="s">
        <v>602</v>
      </c>
      <c r="B1012" s="287"/>
      <c r="C1012" s="287"/>
      <c r="D1012" s="287"/>
      <c r="E1012" s="273" t="s">
        <v>603</v>
      </c>
      <c r="F1012" s="274"/>
      <c r="G1012" s="87" t="s">
        <v>371</v>
      </c>
      <c r="H1012" s="273" t="s">
        <v>604</v>
      </c>
      <c r="I1012" s="274"/>
      <c r="J1012" s="273" t="s">
        <v>572</v>
      </c>
      <c r="K1012" s="274"/>
      <c r="L1012" s="148" t="s">
        <v>605</v>
      </c>
      <c r="M1012" s="80"/>
      <c r="N1012" s="80"/>
      <c r="O1012" s="80"/>
      <c r="P1012" s="80"/>
      <c r="Q1012" s="80"/>
      <c r="R1012" s="80"/>
    </row>
    <row r="1013" spans="1:18" ht="15" customHeight="1">
      <c r="A1013" s="89" t="s">
        <v>847</v>
      </c>
      <c r="B1013" s="288" t="s">
        <v>848</v>
      </c>
      <c r="C1013" s="289"/>
      <c r="D1013" s="289"/>
      <c r="E1013" s="290" t="s">
        <v>662</v>
      </c>
      <c r="F1013" s="291"/>
      <c r="G1013" s="89" t="s">
        <v>670</v>
      </c>
      <c r="H1013" s="292">
        <v>7.5300000000000006E-2</v>
      </c>
      <c r="I1013" s="293"/>
      <c r="J1013" s="294">
        <v>28.02</v>
      </c>
      <c r="K1013" s="293"/>
      <c r="L1013" s="132">
        <f>H1013*J1013</f>
        <v>2.11</v>
      </c>
      <c r="M1013" s="80"/>
      <c r="N1013" s="80"/>
      <c r="O1013" s="80"/>
      <c r="P1013" s="80"/>
      <c r="Q1013" s="80"/>
      <c r="R1013" s="80"/>
    </row>
    <row r="1014" spans="1:18" ht="15" customHeight="1">
      <c r="A1014" s="89" t="s">
        <v>671</v>
      </c>
      <c r="B1014" s="288" t="s">
        <v>672</v>
      </c>
      <c r="C1014" s="289"/>
      <c r="D1014" s="289"/>
      <c r="E1014" s="290" t="s">
        <v>662</v>
      </c>
      <c r="F1014" s="291"/>
      <c r="G1014" s="89" t="s">
        <v>670</v>
      </c>
      <c r="H1014" s="292">
        <v>7.5300000000000006E-2</v>
      </c>
      <c r="I1014" s="293"/>
      <c r="J1014" s="294">
        <v>18.14</v>
      </c>
      <c r="K1014" s="293"/>
      <c r="L1014" s="139">
        <f>H1014*J1014</f>
        <v>1.37</v>
      </c>
      <c r="M1014" s="80"/>
      <c r="N1014" s="80"/>
      <c r="O1014" s="80"/>
      <c r="P1014" s="80"/>
      <c r="Q1014" s="80"/>
      <c r="R1014" s="80"/>
    </row>
    <row r="1015" spans="1:18" ht="15" customHeight="1">
      <c r="A1015" s="86"/>
      <c r="B1015" s="86"/>
      <c r="C1015" s="86"/>
      <c r="D1015" s="86"/>
      <c r="E1015" s="86"/>
      <c r="F1015" s="86"/>
      <c r="G1015" s="86"/>
      <c r="H1015" s="296" t="s">
        <v>609</v>
      </c>
      <c r="I1015" s="297"/>
      <c r="J1015" s="297"/>
      <c r="K1015" s="297"/>
      <c r="L1015" s="90">
        <f>L1013+L1014</f>
        <v>3.48</v>
      </c>
      <c r="M1015" s="80"/>
      <c r="N1015" s="80"/>
      <c r="O1015" s="80"/>
      <c r="P1015" s="80"/>
      <c r="Q1015" s="80"/>
      <c r="R1015" s="80"/>
    </row>
    <row r="1016" spans="1:18" ht="9.75" customHeight="1">
      <c r="A1016" s="86"/>
      <c r="B1016" s="86"/>
      <c r="C1016" s="86"/>
      <c r="D1016" s="86"/>
      <c r="E1016" s="86"/>
      <c r="F1016" s="86"/>
      <c r="G1016" s="86"/>
      <c r="H1016" s="252" t="s">
        <v>413</v>
      </c>
      <c r="I1016" s="253"/>
      <c r="J1016" s="253"/>
      <c r="K1016" s="253"/>
      <c r="L1016" s="82">
        <f>L1015</f>
        <v>3.48</v>
      </c>
      <c r="M1016" s="80"/>
      <c r="N1016" s="80"/>
      <c r="O1016" s="80"/>
      <c r="P1016" s="80"/>
      <c r="Q1016" s="80"/>
      <c r="R1016" s="80"/>
    </row>
    <row r="1017" spans="1:18" ht="19.5" customHeight="1">
      <c r="A1017" s="86"/>
      <c r="B1017" s="86"/>
      <c r="C1017" s="86"/>
      <c r="D1017" s="86"/>
      <c r="E1017" s="86"/>
      <c r="F1017" s="86"/>
      <c r="G1017" s="86"/>
      <c r="H1017" s="252" t="s">
        <v>414</v>
      </c>
      <c r="I1017" s="253"/>
      <c r="J1017" s="253"/>
      <c r="K1017" s="253"/>
      <c r="L1017" s="82">
        <f>L1016*0.2168</f>
        <v>0.75</v>
      </c>
      <c r="M1017" s="80"/>
      <c r="N1017" s="80"/>
      <c r="O1017" s="80"/>
      <c r="P1017" s="80"/>
      <c r="Q1017" s="80"/>
      <c r="R1017" s="80"/>
    </row>
    <row r="1018" spans="1:18" ht="15" customHeight="1">
      <c r="A1018" s="86"/>
      <c r="B1018" s="86"/>
      <c r="C1018" s="86"/>
      <c r="D1018" s="86"/>
      <c r="E1018" s="86"/>
      <c r="F1018" s="86"/>
      <c r="G1018" s="86"/>
      <c r="H1018" s="252" t="s">
        <v>415</v>
      </c>
      <c r="I1018" s="253"/>
      <c r="J1018" s="253"/>
      <c r="K1018" s="253"/>
      <c r="L1018" s="82">
        <f>L1016+L1017</f>
        <v>4.2300000000000004</v>
      </c>
      <c r="M1018" s="80"/>
      <c r="N1018" s="80"/>
      <c r="O1018" s="80"/>
      <c r="P1018" s="80"/>
      <c r="Q1018" s="80"/>
      <c r="R1018" s="80"/>
    </row>
    <row r="1019" spans="1:18" ht="15" customHeight="1">
      <c r="A1019" s="86"/>
      <c r="B1019" s="86"/>
      <c r="C1019" s="86"/>
      <c r="D1019" s="86"/>
      <c r="E1019" s="262" t="s">
        <v>27</v>
      </c>
      <c r="F1019" s="263"/>
      <c r="G1019" s="263"/>
      <c r="H1019" s="86"/>
      <c r="I1019" s="86"/>
      <c r="J1019" s="86"/>
      <c r="K1019" s="86"/>
      <c r="L1019" s="135"/>
      <c r="M1019" s="80"/>
      <c r="N1019" s="80"/>
      <c r="O1019" s="80"/>
      <c r="P1019" s="80"/>
      <c r="Q1019" s="80"/>
      <c r="R1019" s="80"/>
    </row>
    <row r="1020" spans="1:18" ht="15" customHeight="1">
      <c r="A1020" s="264" t="s">
        <v>995</v>
      </c>
      <c r="B1020" s="265"/>
      <c r="C1020" s="265"/>
      <c r="D1020" s="265"/>
      <c r="E1020" s="265"/>
      <c r="F1020" s="265"/>
      <c r="G1020" s="265"/>
      <c r="H1020" s="265"/>
      <c r="I1020" s="265"/>
      <c r="J1020" s="265"/>
      <c r="K1020" s="265"/>
      <c r="L1020" s="265"/>
      <c r="M1020" s="80"/>
      <c r="N1020" s="80"/>
      <c r="O1020" s="80"/>
      <c r="P1020" s="80"/>
      <c r="Q1020" s="80"/>
      <c r="R1020" s="80"/>
    </row>
    <row r="1021" spans="1:18" ht="15" customHeight="1">
      <c r="A1021" s="285"/>
      <c r="B1021" s="285"/>
      <c r="C1021" s="285"/>
      <c r="D1021" s="285"/>
      <c r="E1021" s="285"/>
      <c r="F1021" s="285"/>
      <c r="G1021" s="285"/>
      <c r="H1021" s="285"/>
      <c r="I1021" s="285"/>
      <c r="J1021" s="285"/>
      <c r="K1021" s="285"/>
      <c r="L1021" s="285"/>
      <c r="M1021" s="80"/>
      <c r="N1021" s="80"/>
      <c r="O1021" s="80"/>
      <c r="P1021" s="80"/>
      <c r="Q1021" s="80"/>
      <c r="R1021" s="80"/>
    </row>
    <row r="1022" spans="1:18" ht="15" customHeight="1">
      <c r="A1022" s="86"/>
      <c r="B1022" s="86"/>
      <c r="C1022" s="86"/>
      <c r="D1022" s="86"/>
      <c r="E1022" s="86"/>
      <c r="F1022" s="86"/>
      <c r="G1022" s="86"/>
      <c r="H1022" s="252" t="s">
        <v>413</v>
      </c>
      <c r="I1022" s="253"/>
      <c r="J1022" s="253"/>
      <c r="K1022" s="253"/>
      <c r="L1022" s="82">
        <v>18.63</v>
      </c>
      <c r="M1022" s="80"/>
      <c r="N1022" s="80"/>
      <c r="O1022" s="80"/>
      <c r="P1022" s="80"/>
      <c r="Q1022" s="80"/>
      <c r="R1022" s="80"/>
    </row>
    <row r="1023" spans="1:18" ht="15" customHeight="1">
      <c r="A1023" s="86"/>
      <c r="B1023" s="86"/>
      <c r="C1023" s="86"/>
      <c r="D1023" s="86"/>
      <c r="E1023" s="86"/>
      <c r="F1023" s="86"/>
      <c r="G1023" s="86"/>
      <c r="H1023" s="252" t="s">
        <v>414</v>
      </c>
      <c r="I1023" s="253"/>
      <c r="J1023" s="253"/>
      <c r="K1023" s="253"/>
      <c r="L1023" s="82">
        <f>L1022*0.2168</f>
        <v>4.04</v>
      </c>
      <c r="M1023" s="80"/>
      <c r="N1023" s="80"/>
      <c r="O1023" s="80"/>
      <c r="P1023" s="80"/>
      <c r="Q1023" s="80"/>
      <c r="R1023" s="80"/>
    </row>
    <row r="1024" spans="1:18" ht="15" customHeight="1">
      <c r="A1024" s="86"/>
      <c r="B1024" s="86"/>
      <c r="C1024" s="86"/>
      <c r="D1024" s="86"/>
      <c r="E1024" s="86"/>
      <c r="F1024" s="86"/>
      <c r="G1024" s="86"/>
      <c r="H1024" s="252" t="s">
        <v>415</v>
      </c>
      <c r="I1024" s="253"/>
      <c r="J1024" s="253"/>
      <c r="K1024" s="253"/>
      <c r="L1024" s="82">
        <f>L1022+L1023</f>
        <v>22.67</v>
      </c>
      <c r="M1024" s="80"/>
      <c r="N1024" s="80"/>
      <c r="O1024" s="80"/>
      <c r="P1024" s="80"/>
      <c r="Q1024" s="80"/>
      <c r="R1024" s="80"/>
    </row>
    <row r="1025" spans="1:18" ht="9.75" customHeight="1">
      <c r="A1025" s="86"/>
      <c r="B1025" s="86"/>
      <c r="C1025" s="86"/>
      <c r="D1025" s="86"/>
      <c r="E1025" s="262" t="s">
        <v>27</v>
      </c>
      <c r="F1025" s="263"/>
      <c r="G1025" s="263"/>
      <c r="H1025" s="86"/>
      <c r="I1025" s="86"/>
      <c r="J1025" s="86"/>
      <c r="K1025" s="86"/>
      <c r="L1025" s="135"/>
      <c r="M1025" s="80"/>
      <c r="N1025" s="80"/>
      <c r="O1025" s="80"/>
      <c r="P1025" s="80"/>
      <c r="Q1025" s="80"/>
      <c r="R1025" s="80"/>
    </row>
    <row r="1026" spans="1:18" ht="19.5" customHeight="1">
      <c r="A1026" s="264" t="s">
        <v>996</v>
      </c>
      <c r="B1026" s="265"/>
      <c r="C1026" s="265"/>
      <c r="D1026" s="265"/>
      <c r="E1026" s="265"/>
      <c r="F1026" s="265"/>
      <c r="G1026" s="265"/>
      <c r="H1026" s="265"/>
      <c r="I1026" s="265"/>
      <c r="J1026" s="265"/>
      <c r="K1026" s="265"/>
      <c r="L1026" s="265"/>
      <c r="M1026" s="80"/>
      <c r="N1026" s="80"/>
      <c r="O1026" s="80"/>
      <c r="P1026" s="80"/>
      <c r="Q1026" s="80"/>
      <c r="R1026" s="80"/>
    </row>
    <row r="1027" spans="1:18" ht="9.75" customHeight="1">
      <c r="A1027" s="286" t="s">
        <v>602</v>
      </c>
      <c r="B1027" s="287"/>
      <c r="C1027" s="287"/>
      <c r="D1027" s="287"/>
      <c r="E1027" s="273" t="s">
        <v>603</v>
      </c>
      <c r="F1027" s="274"/>
      <c r="G1027" s="87" t="s">
        <v>371</v>
      </c>
      <c r="H1027" s="273" t="s">
        <v>604</v>
      </c>
      <c r="I1027" s="274"/>
      <c r="J1027" s="273" t="s">
        <v>572</v>
      </c>
      <c r="K1027" s="274"/>
      <c r="L1027" s="148" t="s">
        <v>605</v>
      </c>
      <c r="M1027" s="80"/>
      <c r="N1027" s="80"/>
      <c r="O1027" s="80"/>
      <c r="P1027" s="80"/>
      <c r="Q1027" s="80"/>
      <c r="R1027" s="80"/>
    </row>
    <row r="1028" spans="1:18" ht="15" customHeight="1">
      <c r="A1028" s="89" t="s">
        <v>847</v>
      </c>
      <c r="B1028" s="288" t="s">
        <v>848</v>
      </c>
      <c r="C1028" s="289"/>
      <c r="D1028" s="289"/>
      <c r="E1028" s="290" t="s">
        <v>662</v>
      </c>
      <c r="F1028" s="291"/>
      <c r="G1028" s="89" t="s">
        <v>670</v>
      </c>
      <c r="H1028" s="292">
        <v>0.10299999999999999</v>
      </c>
      <c r="I1028" s="293"/>
      <c r="J1028" s="294">
        <v>28.02</v>
      </c>
      <c r="K1028" s="293"/>
      <c r="L1028" s="132">
        <f>H1028*J1028</f>
        <v>2.89</v>
      </c>
      <c r="M1028" s="80"/>
      <c r="N1028" s="80"/>
      <c r="O1028" s="80"/>
      <c r="P1028" s="80"/>
      <c r="Q1028" s="80"/>
      <c r="R1028" s="80"/>
    </row>
    <row r="1029" spans="1:18" ht="15" customHeight="1">
      <c r="A1029" s="89" t="s">
        <v>671</v>
      </c>
      <c r="B1029" s="288" t="s">
        <v>672</v>
      </c>
      <c r="C1029" s="289"/>
      <c r="D1029" s="289"/>
      <c r="E1029" s="290" t="s">
        <v>662</v>
      </c>
      <c r="F1029" s="291"/>
      <c r="G1029" s="89" t="s">
        <v>670</v>
      </c>
      <c r="H1029" s="292">
        <v>0.10299999999999999</v>
      </c>
      <c r="I1029" s="293"/>
      <c r="J1029" s="294">
        <v>18.14</v>
      </c>
      <c r="K1029" s="293"/>
      <c r="L1029" s="139">
        <f>H1029*J1029</f>
        <v>1.87</v>
      </c>
      <c r="M1029" s="80"/>
      <c r="N1029" s="80"/>
      <c r="O1029" s="80"/>
      <c r="P1029" s="80"/>
      <c r="Q1029" s="80"/>
      <c r="R1029" s="80"/>
    </row>
    <row r="1030" spans="1:18" ht="15" customHeight="1">
      <c r="A1030" s="86"/>
      <c r="B1030" s="86"/>
      <c r="C1030" s="86"/>
      <c r="D1030" s="86"/>
      <c r="E1030" s="86"/>
      <c r="F1030" s="86"/>
      <c r="G1030" s="86"/>
      <c r="H1030" s="296" t="s">
        <v>609</v>
      </c>
      <c r="I1030" s="297"/>
      <c r="J1030" s="297"/>
      <c r="K1030" s="297"/>
      <c r="L1030" s="90">
        <f>L1028+L1029</f>
        <v>4.76</v>
      </c>
      <c r="M1030" s="80"/>
      <c r="N1030" s="80"/>
      <c r="O1030" s="80"/>
      <c r="P1030" s="80"/>
      <c r="Q1030" s="80"/>
      <c r="R1030" s="80"/>
    </row>
    <row r="1031" spans="1:18" ht="9.75" customHeight="1">
      <c r="A1031" s="86"/>
      <c r="B1031" s="86"/>
      <c r="C1031" s="86"/>
      <c r="D1031" s="86"/>
      <c r="E1031" s="86"/>
      <c r="F1031" s="86"/>
      <c r="G1031" s="86"/>
      <c r="H1031" s="252" t="s">
        <v>413</v>
      </c>
      <c r="I1031" s="253"/>
      <c r="J1031" s="253"/>
      <c r="K1031" s="253"/>
      <c r="L1031" s="82">
        <f>L1030</f>
        <v>4.76</v>
      </c>
      <c r="M1031" s="80"/>
      <c r="N1031" s="80"/>
      <c r="O1031" s="80"/>
      <c r="P1031" s="80"/>
      <c r="Q1031" s="80"/>
      <c r="R1031" s="80"/>
    </row>
    <row r="1032" spans="1:18" ht="19.5" customHeight="1">
      <c r="A1032" s="86"/>
      <c r="B1032" s="86"/>
      <c r="C1032" s="86"/>
      <c r="D1032" s="86"/>
      <c r="E1032" s="86"/>
      <c r="F1032" s="86"/>
      <c r="G1032" s="86"/>
      <c r="H1032" s="252" t="s">
        <v>414</v>
      </c>
      <c r="I1032" s="253"/>
      <c r="J1032" s="253"/>
      <c r="K1032" s="253"/>
      <c r="L1032" s="82">
        <f>L1031*0.2168</f>
        <v>1.03</v>
      </c>
      <c r="M1032" s="80"/>
      <c r="N1032" s="80"/>
      <c r="O1032" s="80"/>
      <c r="P1032" s="80"/>
      <c r="Q1032" s="80"/>
      <c r="R1032" s="80"/>
    </row>
    <row r="1033" spans="1:18" ht="15" customHeight="1">
      <c r="A1033" s="86"/>
      <c r="B1033" s="86"/>
      <c r="C1033" s="86"/>
      <c r="D1033" s="86"/>
      <c r="E1033" s="86"/>
      <c r="F1033" s="86"/>
      <c r="G1033" s="86"/>
      <c r="H1033" s="252" t="s">
        <v>415</v>
      </c>
      <c r="I1033" s="253"/>
      <c r="J1033" s="253"/>
      <c r="K1033" s="253"/>
      <c r="L1033" s="82">
        <f>L1031+L1032</f>
        <v>5.79</v>
      </c>
      <c r="M1033" s="80"/>
      <c r="N1033" s="80"/>
      <c r="O1033" s="80"/>
      <c r="P1033" s="80"/>
      <c r="Q1033" s="80"/>
      <c r="R1033" s="80"/>
    </row>
    <row r="1034" spans="1:18" ht="15" customHeight="1">
      <c r="A1034" s="86"/>
      <c r="B1034" s="86"/>
      <c r="C1034" s="86"/>
      <c r="D1034" s="86"/>
      <c r="E1034" s="262" t="s">
        <v>27</v>
      </c>
      <c r="F1034" s="263"/>
      <c r="G1034" s="263"/>
      <c r="H1034" s="86"/>
      <c r="I1034" s="86"/>
      <c r="J1034" s="86"/>
      <c r="K1034" s="86"/>
      <c r="L1034" s="135"/>
      <c r="M1034" s="80"/>
      <c r="N1034" s="80"/>
      <c r="O1034" s="80"/>
      <c r="P1034" s="80"/>
      <c r="Q1034" s="80"/>
      <c r="R1034" s="80"/>
    </row>
    <row r="1035" spans="1:18" ht="15" customHeight="1">
      <c r="A1035" s="264" t="s">
        <v>997</v>
      </c>
      <c r="B1035" s="265"/>
      <c r="C1035" s="265"/>
      <c r="D1035" s="265"/>
      <c r="E1035" s="265"/>
      <c r="F1035" s="265"/>
      <c r="G1035" s="265"/>
      <c r="H1035" s="265"/>
      <c r="I1035" s="265"/>
      <c r="J1035" s="265"/>
      <c r="K1035" s="265"/>
      <c r="L1035" s="265"/>
      <c r="M1035" s="80"/>
      <c r="N1035" s="80"/>
      <c r="O1035" s="80"/>
      <c r="P1035" s="80"/>
      <c r="Q1035" s="80"/>
      <c r="R1035" s="80"/>
    </row>
    <row r="1036" spans="1:18" ht="15" customHeight="1">
      <c r="A1036" s="285"/>
      <c r="B1036" s="285"/>
      <c r="C1036" s="285"/>
      <c r="D1036" s="285"/>
      <c r="E1036" s="285"/>
      <c r="F1036" s="285"/>
      <c r="G1036" s="285"/>
      <c r="H1036" s="285"/>
      <c r="I1036" s="285"/>
      <c r="J1036" s="285"/>
      <c r="K1036" s="285"/>
      <c r="L1036" s="285"/>
      <c r="M1036" s="80"/>
      <c r="N1036" s="80"/>
      <c r="O1036" s="80"/>
      <c r="P1036" s="80"/>
      <c r="Q1036" s="80"/>
      <c r="R1036" s="80"/>
    </row>
    <row r="1037" spans="1:18" ht="15" customHeight="1">
      <c r="A1037" s="86"/>
      <c r="B1037" s="86"/>
      <c r="C1037" s="86"/>
      <c r="D1037" s="86"/>
      <c r="E1037" s="86"/>
      <c r="F1037" s="86"/>
      <c r="G1037" s="86"/>
      <c r="H1037" s="252" t="s">
        <v>413</v>
      </c>
      <c r="I1037" s="253"/>
      <c r="J1037" s="253"/>
      <c r="K1037" s="253"/>
      <c r="L1037" s="82">
        <v>94.04</v>
      </c>
      <c r="M1037" s="80"/>
      <c r="N1037" s="80"/>
      <c r="O1037" s="80"/>
      <c r="P1037" s="80"/>
      <c r="Q1037" s="80"/>
      <c r="R1037" s="80"/>
    </row>
    <row r="1038" spans="1:18" ht="15" customHeight="1">
      <c r="A1038" s="86"/>
      <c r="B1038" s="86"/>
      <c r="C1038" s="86"/>
      <c r="D1038" s="86"/>
      <c r="E1038" s="86"/>
      <c r="F1038" s="86"/>
      <c r="G1038" s="86"/>
      <c r="H1038" s="252" t="s">
        <v>414</v>
      </c>
      <c r="I1038" s="253"/>
      <c r="J1038" s="253"/>
      <c r="K1038" s="253"/>
      <c r="L1038" s="82">
        <f>L1037*0.2168</f>
        <v>20.39</v>
      </c>
      <c r="M1038" s="80"/>
      <c r="N1038" s="80"/>
      <c r="O1038" s="80"/>
      <c r="P1038" s="80"/>
      <c r="Q1038" s="80"/>
      <c r="R1038" s="80"/>
    </row>
    <row r="1039" spans="1:18" ht="15" customHeight="1">
      <c r="A1039" s="86"/>
      <c r="B1039" s="86"/>
      <c r="C1039" s="86"/>
      <c r="D1039" s="86"/>
      <c r="E1039" s="86"/>
      <c r="F1039" s="86"/>
      <c r="G1039" s="86"/>
      <c r="H1039" s="252" t="s">
        <v>415</v>
      </c>
      <c r="I1039" s="253"/>
      <c r="J1039" s="253"/>
      <c r="K1039" s="253"/>
      <c r="L1039" s="82">
        <f>L1037+L1038</f>
        <v>114.43</v>
      </c>
      <c r="M1039" s="80"/>
      <c r="N1039" s="80"/>
      <c r="O1039" s="80"/>
      <c r="P1039" s="80"/>
      <c r="Q1039" s="80"/>
      <c r="R1039" s="80"/>
    </row>
    <row r="1040" spans="1:18" ht="9.75" customHeight="1">
      <c r="A1040" s="86"/>
      <c r="B1040" s="86"/>
      <c r="C1040" s="86"/>
      <c r="D1040" s="86"/>
      <c r="E1040" s="262" t="s">
        <v>27</v>
      </c>
      <c r="F1040" s="263"/>
      <c r="G1040" s="263"/>
      <c r="H1040" s="86"/>
      <c r="I1040" s="86"/>
      <c r="J1040" s="86"/>
      <c r="K1040" s="86"/>
      <c r="L1040" s="135"/>
      <c r="M1040" s="80"/>
      <c r="N1040" s="80"/>
      <c r="O1040" s="80"/>
      <c r="P1040" s="80"/>
      <c r="Q1040" s="80"/>
      <c r="R1040" s="80"/>
    </row>
    <row r="1041" spans="1:18" ht="19.5" customHeight="1">
      <c r="A1041" s="264" t="s">
        <v>868</v>
      </c>
      <c r="B1041" s="265"/>
      <c r="C1041" s="265"/>
      <c r="D1041" s="265"/>
      <c r="E1041" s="265"/>
      <c r="F1041" s="265"/>
      <c r="G1041" s="265"/>
      <c r="H1041" s="265"/>
      <c r="I1041" s="265"/>
      <c r="J1041" s="265"/>
      <c r="K1041" s="265"/>
      <c r="L1041" s="265"/>
      <c r="M1041" s="80"/>
      <c r="N1041" s="80"/>
      <c r="O1041" s="80"/>
      <c r="P1041" s="80"/>
      <c r="Q1041" s="80"/>
      <c r="R1041" s="80"/>
    </row>
    <row r="1042" spans="1:18" ht="9.75" customHeight="1">
      <c r="A1042" s="279" t="s">
        <v>934</v>
      </c>
      <c r="B1042" s="280"/>
      <c r="C1042" s="280"/>
      <c r="D1042" s="281" t="s">
        <v>417</v>
      </c>
      <c r="E1042" s="282"/>
      <c r="F1042" s="266" t="s">
        <v>935</v>
      </c>
      <c r="G1042" s="267"/>
      <c r="H1042" s="266" t="s">
        <v>936</v>
      </c>
      <c r="I1042" s="267"/>
      <c r="J1042" s="267"/>
      <c r="K1042" s="267"/>
      <c r="L1042" s="283" t="s">
        <v>925</v>
      </c>
      <c r="M1042" s="80"/>
      <c r="N1042" s="80"/>
      <c r="O1042" s="80"/>
      <c r="P1042" s="80"/>
      <c r="Q1042" s="80"/>
      <c r="R1042" s="80"/>
    </row>
    <row r="1043" spans="1:18" ht="15" customHeight="1">
      <c r="A1043" s="280"/>
      <c r="B1043" s="280"/>
      <c r="C1043" s="280"/>
      <c r="D1043" s="282"/>
      <c r="E1043" s="282"/>
      <c r="F1043" s="87" t="s">
        <v>418</v>
      </c>
      <c r="G1043" s="87" t="s">
        <v>419</v>
      </c>
      <c r="H1043" s="273" t="s">
        <v>418</v>
      </c>
      <c r="I1043" s="274"/>
      <c r="J1043" s="273" t="s">
        <v>419</v>
      </c>
      <c r="K1043" s="274"/>
      <c r="L1043" s="284"/>
      <c r="M1043" s="80"/>
      <c r="N1043" s="80"/>
      <c r="O1043" s="80"/>
      <c r="P1043" s="80"/>
      <c r="Q1043" s="80"/>
      <c r="R1043" s="80"/>
    </row>
    <row r="1044" spans="1:18" ht="15" customHeight="1">
      <c r="A1044" s="84" t="s">
        <v>755</v>
      </c>
      <c r="B1044" s="256" t="s">
        <v>756</v>
      </c>
      <c r="C1044" s="257"/>
      <c r="D1044" s="258">
        <v>9.5100000000000004E-2</v>
      </c>
      <c r="E1044" s="259"/>
      <c r="F1044" s="88">
        <v>1</v>
      </c>
      <c r="G1044" s="88">
        <v>0</v>
      </c>
      <c r="H1044" s="272">
        <v>0.63780000000000003</v>
      </c>
      <c r="I1044" s="261"/>
      <c r="J1044" s="272">
        <v>0.43359999999999999</v>
      </c>
      <c r="K1044" s="261"/>
      <c r="L1044" s="130">
        <f>(F1044*H1044)*D1044</f>
        <v>0.06</v>
      </c>
      <c r="M1044" s="80"/>
      <c r="N1044" s="80"/>
      <c r="O1044" s="80"/>
      <c r="P1044" s="80"/>
      <c r="Q1044" s="80"/>
      <c r="R1044" s="80"/>
    </row>
    <row r="1045" spans="1:18" ht="15" customHeight="1">
      <c r="A1045" s="86"/>
      <c r="B1045" s="86"/>
      <c r="C1045" s="86"/>
      <c r="D1045" s="86"/>
      <c r="E1045" s="86"/>
      <c r="F1045" s="86"/>
      <c r="G1045" s="86"/>
      <c r="H1045" s="199" t="s">
        <v>424</v>
      </c>
      <c r="I1045" s="200"/>
      <c r="J1045" s="200"/>
      <c r="K1045" s="200"/>
      <c r="L1045" s="82">
        <f>L1044</f>
        <v>0.06</v>
      </c>
      <c r="M1045" s="80"/>
      <c r="N1045" s="80"/>
      <c r="O1045" s="80"/>
      <c r="P1045" s="80"/>
      <c r="Q1045" s="80"/>
      <c r="R1045" s="80"/>
    </row>
    <row r="1046" spans="1:18" ht="9.75" customHeight="1">
      <c r="A1046" s="254" t="s">
        <v>921</v>
      </c>
      <c r="B1046" s="255"/>
      <c r="C1046" s="255"/>
      <c r="D1046" s="255"/>
      <c r="E1046" s="255"/>
      <c r="F1046" s="255"/>
      <c r="G1046" s="79" t="s">
        <v>922</v>
      </c>
      <c r="H1046" s="266" t="s">
        <v>923</v>
      </c>
      <c r="I1046" s="267"/>
      <c r="J1046" s="266" t="s">
        <v>924</v>
      </c>
      <c r="K1046" s="267"/>
      <c r="L1046" s="146" t="s">
        <v>925</v>
      </c>
      <c r="M1046" s="80"/>
      <c r="N1046" s="80"/>
      <c r="O1046" s="80"/>
      <c r="P1046" s="80"/>
      <c r="Q1046" s="80"/>
      <c r="R1046" s="80"/>
    </row>
    <row r="1047" spans="1:18" ht="19.5" customHeight="1">
      <c r="A1047" s="84" t="s">
        <v>590</v>
      </c>
      <c r="B1047" s="268" t="s">
        <v>591</v>
      </c>
      <c r="C1047" s="269"/>
      <c r="D1047" s="269"/>
      <c r="E1047" s="269"/>
      <c r="F1047" s="269"/>
      <c r="G1047" s="84" t="s">
        <v>161</v>
      </c>
      <c r="H1047" s="258">
        <v>1.0951</v>
      </c>
      <c r="I1047" s="259"/>
      <c r="J1047" s="260">
        <v>10.57</v>
      </c>
      <c r="K1047" s="261"/>
      <c r="L1047" s="130">
        <f>J1047*H1047</f>
        <v>11.58</v>
      </c>
      <c r="M1047" s="80"/>
      <c r="N1047" s="80"/>
      <c r="O1047" s="80"/>
      <c r="P1047" s="80"/>
      <c r="Q1047" s="80"/>
      <c r="R1047" s="80"/>
    </row>
    <row r="1048" spans="1:18" ht="9.75" customHeight="1">
      <c r="A1048" s="86"/>
      <c r="B1048" s="86"/>
      <c r="C1048" s="86"/>
      <c r="D1048" s="86"/>
      <c r="E1048" s="86"/>
      <c r="F1048" s="86"/>
      <c r="G1048" s="86"/>
      <c r="H1048" s="199" t="s">
        <v>928</v>
      </c>
      <c r="I1048" s="200"/>
      <c r="J1048" s="200"/>
      <c r="K1048" s="200"/>
      <c r="L1048" s="82">
        <f>L1047</f>
        <v>11.58</v>
      </c>
      <c r="M1048" s="80"/>
      <c r="N1048" s="80"/>
      <c r="O1048" s="80"/>
      <c r="P1048" s="80"/>
      <c r="Q1048" s="80"/>
      <c r="R1048" s="80"/>
    </row>
    <row r="1049" spans="1:18" ht="9.75" customHeight="1">
      <c r="A1049" s="86"/>
      <c r="B1049" s="86"/>
      <c r="C1049" s="86"/>
      <c r="D1049" s="86"/>
      <c r="E1049" s="86"/>
      <c r="F1049" s="86"/>
      <c r="G1049" s="86"/>
      <c r="H1049" s="252" t="s">
        <v>376</v>
      </c>
      <c r="I1049" s="253"/>
      <c r="J1049" s="253"/>
      <c r="K1049" s="253"/>
      <c r="L1049" s="130">
        <f>L1045+L1048</f>
        <v>11.64</v>
      </c>
      <c r="M1049" s="80"/>
      <c r="N1049" s="80"/>
      <c r="O1049" s="80"/>
      <c r="P1049" s="80"/>
      <c r="Q1049" s="80"/>
      <c r="R1049" s="80"/>
    </row>
    <row r="1050" spans="1:18" ht="15" customHeight="1">
      <c r="A1050" s="86"/>
      <c r="B1050" s="86"/>
      <c r="C1050" s="86"/>
      <c r="D1050" s="86"/>
      <c r="E1050" s="86"/>
      <c r="F1050" s="86"/>
      <c r="G1050" s="86"/>
      <c r="H1050" s="252" t="s">
        <v>377</v>
      </c>
      <c r="I1050" s="253"/>
      <c r="J1050" s="253"/>
      <c r="K1050" s="253"/>
      <c r="L1050" s="130">
        <v>7.0000000000000007E-2</v>
      </c>
      <c r="M1050" s="80"/>
      <c r="N1050" s="80"/>
      <c r="O1050" s="80"/>
      <c r="P1050" s="80"/>
      <c r="Q1050" s="80"/>
      <c r="R1050" s="80"/>
    </row>
    <row r="1051" spans="1:18" ht="15" customHeight="1">
      <c r="A1051" s="86"/>
      <c r="B1051" s="86"/>
      <c r="C1051" s="86"/>
      <c r="D1051" s="86"/>
      <c r="E1051" s="86"/>
      <c r="F1051" s="86"/>
      <c r="G1051" s="86"/>
      <c r="H1051" s="252" t="s">
        <v>378</v>
      </c>
      <c r="I1051" s="253"/>
      <c r="J1051" s="253"/>
      <c r="K1051" s="253"/>
      <c r="L1051" s="130">
        <f>L1049/L1050</f>
        <v>166.29</v>
      </c>
      <c r="M1051" s="80"/>
      <c r="N1051" s="80"/>
      <c r="O1051" s="80"/>
      <c r="P1051" s="80"/>
      <c r="Q1051" s="80"/>
      <c r="R1051" s="80"/>
    </row>
    <row r="1052" spans="1:18" ht="15" customHeight="1">
      <c r="A1052" s="254" t="s">
        <v>961</v>
      </c>
      <c r="B1052" s="255"/>
      <c r="C1052" s="255"/>
      <c r="D1052" s="273" t="s">
        <v>634</v>
      </c>
      <c r="E1052" s="274"/>
      <c r="F1052" s="273" t="s">
        <v>635</v>
      </c>
      <c r="G1052" s="274"/>
      <c r="H1052" s="273" t="s">
        <v>372</v>
      </c>
      <c r="I1052" s="274"/>
      <c r="J1052" s="273" t="s">
        <v>572</v>
      </c>
      <c r="K1052" s="274"/>
      <c r="L1052" s="148" t="s">
        <v>379</v>
      </c>
      <c r="M1052" s="80"/>
      <c r="N1052" s="80"/>
      <c r="O1052" s="80"/>
      <c r="P1052" s="80"/>
      <c r="Q1052" s="80"/>
      <c r="R1052" s="80"/>
    </row>
    <row r="1053" spans="1:18" ht="15" customHeight="1">
      <c r="A1053" s="91" t="s">
        <v>869</v>
      </c>
      <c r="B1053" s="275" t="s">
        <v>870</v>
      </c>
      <c r="C1053" s="276"/>
      <c r="D1053" s="277" t="s">
        <v>183</v>
      </c>
      <c r="E1053" s="278"/>
      <c r="F1053" s="277" t="s">
        <v>871</v>
      </c>
      <c r="G1053" s="278"/>
      <c r="H1053" s="298">
        <v>2.4</v>
      </c>
      <c r="I1053" s="278"/>
      <c r="J1053" s="301">
        <v>26.59</v>
      </c>
      <c r="K1053" s="302"/>
      <c r="L1053" s="131">
        <f>(J1053*H1053)</f>
        <v>63.82</v>
      </c>
      <c r="M1053" s="80"/>
      <c r="N1053" s="80"/>
      <c r="O1053" s="80"/>
      <c r="P1053" s="80"/>
      <c r="Q1053" s="80"/>
      <c r="R1053" s="80"/>
    </row>
    <row r="1054" spans="1:18" ht="15" customHeight="1">
      <c r="A1054" s="86"/>
      <c r="B1054" s="86"/>
      <c r="C1054" s="86"/>
      <c r="D1054" s="86"/>
      <c r="E1054" s="86"/>
      <c r="F1054" s="86"/>
      <c r="G1054" s="86"/>
      <c r="H1054" s="199" t="s">
        <v>963</v>
      </c>
      <c r="I1054" s="200"/>
      <c r="J1054" s="200"/>
      <c r="K1054" s="200"/>
      <c r="L1054" s="130">
        <f>L1053</f>
        <v>63.82</v>
      </c>
      <c r="M1054" s="80"/>
      <c r="N1054" s="80"/>
      <c r="O1054" s="80"/>
      <c r="P1054" s="80"/>
      <c r="Q1054" s="80"/>
      <c r="R1054" s="80"/>
    </row>
    <row r="1055" spans="1:18" ht="15" customHeight="1">
      <c r="A1055" s="86"/>
      <c r="B1055" s="86"/>
      <c r="C1055" s="86"/>
      <c r="D1055" s="86"/>
      <c r="E1055" s="86"/>
      <c r="F1055" s="86"/>
      <c r="G1055" s="86"/>
      <c r="H1055" s="252" t="s">
        <v>412</v>
      </c>
      <c r="I1055" s="253"/>
      <c r="J1055" s="253"/>
      <c r="K1055" s="253"/>
      <c r="L1055" s="130">
        <f>L1051+L1054</f>
        <v>230.11</v>
      </c>
      <c r="M1055" s="80"/>
      <c r="N1055" s="80"/>
      <c r="O1055" s="80"/>
      <c r="P1055" s="80"/>
      <c r="Q1055" s="80"/>
      <c r="R1055" s="80"/>
    </row>
    <row r="1056" spans="1:18" ht="15" customHeight="1">
      <c r="A1056" s="86"/>
      <c r="B1056" s="86"/>
      <c r="C1056" s="86"/>
      <c r="D1056" s="86"/>
      <c r="E1056" s="86"/>
      <c r="F1056" s="86"/>
      <c r="G1056" s="86"/>
      <c r="H1056" s="252" t="s">
        <v>413</v>
      </c>
      <c r="I1056" s="253"/>
      <c r="J1056" s="253"/>
      <c r="K1056" s="253"/>
      <c r="L1056" s="82">
        <f>L1055</f>
        <v>230.11</v>
      </c>
      <c r="M1056" s="80"/>
      <c r="N1056" s="80"/>
      <c r="O1056" s="80"/>
      <c r="P1056" s="80"/>
      <c r="Q1056" s="80"/>
      <c r="R1056" s="80"/>
    </row>
    <row r="1057" spans="1:18" ht="15" customHeight="1">
      <c r="A1057" s="86"/>
      <c r="B1057" s="86"/>
      <c r="C1057" s="86"/>
      <c r="D1057" s="86"/>
      <c r="E1057" s="86"/>
      <c r="F1057" s="86"/>
      <c r="G1057" s="86"/>
      <c r="H1057" s="252" t="s">
        <v>414</v>
      </c>
      <c r="I1057" s="253"/>
      <c r="J1057" s="253"/>
      <c r="K1057" s="253"/>
      <c r="L1057" s="82">
        <f>L1056*0.2168</f>
        <v>49.89</v>
      </c>
      <c r="M1057" s="80"/>
      <c r="N1057" s="80"/>
      <c r="O1057" s="80"/>
      <c r="P1057" s="80"/>
      <c r="Q1057" s="80"/>
      <c r="R1057" s="80"/>
    </row>
    <row r="1058" spans="1:18" ht="15" customHeight="1">
      <c r="A1058" s="86"/>
      <c r="B1058" s="86"/>
      <c r="C1058" s="86"/>
      <c r="D1058" s="86"/>
      <c r="E1058" s="86"/>
      <c r="F1058" s="86"/>
      <c r="G1058" s="86"/>
      <c r="H1058" s="252" t="s">
        <v>415</v>
      </c>
      <c r="I1058" s="253"/>
      <c r="J1058" s="253"/>
      <c r="K1058" s="253"/>
      <c r="L1058" s="82">
        <f>L1056+L1057</f>
        <v>280</v>
      </c>
      <c r="M1058" s="80"/>
      <c r="N1058" s="80"/>
      <c r="O1058" s="80"/>
      <c r="P1058" s="80"/>
      <c r="Q1058" s="80"/>
      <c r="R1058" s="80"/>
    </row>
    <row r="1059" spans="1:18" ht="15" customHeight="1">
      <c r="A1059" s="86"/>
      <c r="B1059" s="86"/>
      <c r="C1059" s="86"/>
      <c r="D1059" s="86"/>
      <c r="E1059" s="262" t="s">
        <v>27</v>
      </c>
      <c r="F1059" s="263"/>
      <c r="G1059" s="263"/>
      <c r="H1059" s="86"/>
      <c r="I1059" s="86"/>
      <c r="J1059" s="86"/>
      <c r="K1059" s="86"/>
      <c r="L1059" s="135"/>
      <c r="M1059" s="80"/>
      <c r="N1059" s="80"/>
      <c r="O1059" s="80"/>
      <c r="P1059" s="80"/>
      <c r="Q1059" s="80"/>
      <c r="R1059" s="80"/>
    </row>
    <row r="1060" spans="1:18" ht="19.5" customHeight="1">
      <c r="A1060" s="264" t="s">
        <v>872</v>
      </c>
      <c r="B1060" s="265"/>
      <c r="C1060" s="265"/>
      <c r="D1060" s="265"/>
      <c r="E1060" s="265"/>
      <c r="F1060" s="265"/>
      <c r="G1060" s="265"/>
      <c r="H1060" s="265"/>
      <c r="I1060" s="265"/>
      <c r="J1060" s="265"/>
      <c r="K1060" s="265"/>
      <c r="L1060" s="265"/>
      <c r="M1060" s="80"/>
      <c r="N1060" s="80"/>
      <c r="O1060" s="80"/>
      <c r="P1060" s="80"/>
      <c r="Q1060" s="80"/>
      <c r="R1060" s="80"/>
    </row>
    <row r="1061" spans="1:18" ht="15" customHeight="1">
      <c r="A1061" s="279" t="s">
        <v>934</v>
      </c>
      <c r="B1061" s="280"/>
      <c r="C1061" s="280"/>
      <c r="D1061" s="281" t="s">
        <v>417</v>
      </c>
      <c r="E1061" s="282"/>
      <c r="F1061" s="266" t="s">
        <v>935</v>
      </c>
      <c r="G1061" s="267"/>
      <c r="H1061" s="266" t="s">
        <v>936</v>
      </c>
      <c r="I1061" s="267"/>
      <c r="J1061" s="267"/>
      <c r="K1061" s="267"/>
      <c r="L1061" s="283" t="s">
        <v>925</v>
      </c>
      <c r="M1061" s="80"/>
      <c r="N1061" s="80"/>
      <c r="O1061" s="80"/>
      <c r="P1061" s="80"/>
      <c r="Q1061" s="80"/>
      <c r="R1061" s="80"/>
    </row>
    <row r="1062" spans="1:18" ht="15" customHeight="1">
      <c r="A1062" s="280"/>
      <c r="B1062" s="280"/>
      <c r="C1062" s="280"/>
      <c r="D1062" s="282"/>
      <c r="E1062" s="282"/>
      <c r="F1062" s="87" t="s">
        <v>418</v>
      </c>
      <c r="G1062" s="87" t="s">
        <v>419</v>
      </c>
      <c r="H1062" s="273" t="s">
        <v>418</v>
      </c>
      <c r="I1062" s="274"/>
      <c r="J1062" s="273" t="s">
        <v>419</v>
      </c>
      <c r="K1062" s="274"/>
      <c r="L1062" s="284"/>
      <c r="M1062" s="80"/>
      <c r="N1062" s="80"/>
      <c r="O1062" s="80"/>
      <c r="P1062" s="80"/>
      <c r="Q1062" s="80"/>
      <c r="R1062" s="80"/>
    </row>
    <row r="1063" spans="1:18" ht="15" customHeight="1">
      <c r="A1063" s="84" t="s">
        <v>873</v>
      </c>
      <c r="B1063" s="256" t="s">
        <v>874</v>
      </c>
      <c r="C1063" s="257"/>
      <c r="D1063" s="258">
        <v>2</v>
      </c>
      <c r="E1063" s="259"/>
      <c r="F1063" s="88">
        <v>1</v>
      </c>
      <c r="G1063" s="88">
        <v>0</v>
      </c>
      <c r="H1063" s="272">
        <v>207.13</v>
      </c>
      <c r="I1063" s="261"/>
      <c r="J1063" s="272">
        <v>59.73</v>
      </c>
      <c r="K1063" s="261"/>
      <c r="L1063" s="130">
        <f>(F1063*H1063)*D1063</f>
        <v>414.26</v>
      </c>
      <c r="M1063" s="80"/>
      <c r="N1063" s="80"/>
      <c r="O1063" s="80"/>
      <c r="P1063" s="80"/>
      <c r="Q1063" s="80"/>
      <c r="R1063" s="80"/>
    </row>
    <row r="1064" spans="1:18" ht="15" customHeight="1">
      <c r="A1064" s="84" t="s">
        <v>875</v>
      </c>
      <c r="B1064" s="256" t="s">
        <v>876</v>
      </c>
      <c r="C1064" s="257"/>
      <c r="D1064" s="258">
        <v>1</v>
      </c>
      <c r="E1064" s="259"/>
      <c r="F1064" s="88">
        <v>0.6</v>
      </c>
      <c r="G1064" s="88">
        <v>0.4</v>
      </c>
      <c r="H1064" s="272">
        <v>363.71</v>
      </c>
      <c r="I1064" s="261"/>
      <c r="J1064" s="272">
        <v>135.44</v>
      </c>
      <c r="K1064" s="261"/>
      <c r="L1064" s="130">
        <f>(F1064*H1064)+(G1064*J1064)*D1064</f>
        <v>272.39999999999998</v>
      </c>
      <c r="M1064" s="80"/>
      <c r="N1064" s="80"/>
      <c r="O1064" s="80"/>
      <c r="P1064" s="80"/>
      <c r="Q1064" s="80"/>
      <c r="R1064" s="80"/>
    </row>
    <row r="1065" spans="1:18" ht="15" customHeight="1">
      <c r="A1065" s="84" t="s">
        <v>877</v>
      </c>
      <c r="B1065" s="256" t="s">
        <v>878</v>
      </c>
      <c r="C1065" s="257"/>
      <c r="D1065" s="258">
        <v>1</v>
      </c>
      <c r="E1065" s="259"/>
      <c r="F1065" s="88">
        <v>1</v>
      </c>
      <c r="G1065" s="88">
        <v>0</v>
      </c>
      <c r="H1065" s="272">
        <v>406.67</v>
      </c>
      <c r="I1065" s="261"/>
      <c r="J1065" s="272">
        <v>161.66</v>
      </c>
      <c r="K1065" s="261"/>
      <c r="L1065" s="130">
        <f>(F1065*H1065)*D1065</f>
        <v>406.67</v>
      </c>
      <c r="M1065" s="80"/>
      <c r="N1065" s="80"/>
      <c r="O1065" s="80"/>
      <c r="P1065" s="80"/>
      <c r="Q1065" s="80"/>
      <c r="R1065" s="80"/>
    </row>
    <row r="1066" spans="1:18" ht="9.75" customHeight="1">
      <c r="A1066" s="86"/>
      <c r="B1066" s="86"/>
      <c r="C1066" s="86"/>
      <c r="D1066" s="86"/>
      <c r="E1066" s="86"/>
      <c r="F1066" s="86"/>
      <c r="G1066" s="86"/>
      <c r="H1066" s="199" t="s">
        <v>424</v>
      </c>
      <c r="I1066" s="200"/>
      <c r="J1066" s="200"/>
      <c r="K1066" s="200"/>
      <c r="L1066" s="82">
        <f>SUM(L1063:L1065)</f>
        <v>1093.33</v>
      </c>
      <c r="M1066" s="80"/>
      <c r="N1066" s="80"/>
      <c r="O1066" s="80"/>
      <c r="P1066" s="80"/>
      <c r="Q1066" s="80"/>
      <c r="R1066" s="80"/>
    </row>
    <row r="1067" spans="1:18" ht="19.5" customHeight="1">
      <c r="A1067" s="86"/>
      <c r="B1067" s="86"/>
      <c r="C1067" s="86"/>
      <c r="D1067" s="86"/>
      <c r="E1067" s="86"/>
      <c r="F1067" s="86"/>
      <c r="G1067" s="86"/>
      <c r="H1067" s="252" t="s">
        <v>376</v>
      </c>
      <c r="I1067" s="253"/>
      <c r="J1067" s="253"/>
      <c r="K1067" s="253"/>
      <c r="L1067" s="130">
        <f>L1066</f>
        <v>1093.33</v>
      </c>
      <c r="M1067" s="80"/>
      <c r="N1067" s="80"/>
      <c r="O1067" s="80"/>
      <c r="P1067" s="80"/>
      <c r="Q1067" s="80"/>
      <c r="R1067" s="80"/>
    </row>
    <row r="1068" spans="1:18" ht="9.75" customHeight="1">
      <c r="A1068" s="86"/>
      <c r="B1068" s="86"/>
      <c r="C1068" s="86"/>
      <c r="D1068" s="86"/>
      <c r="E1068" s="86"/>
      <c r="F1068" s="86"/>
      <c r="G1068" s="86"/>
      <c r="H1068" s="252" t="s">
        <v>377</v>
      </c>
      <c r="I1068" s="253"/>
      <c r="J1068" s="253"/>
      <c r="K1068" s="253"/>
      <c r="L1068" s="130">
        <v>400</v>
      </c>
      <c r="M1068" s="80"/>
      <c r="N1068" s="80"/>
      <c r="O1068" s="80"/>
      <c r="P1068" s="80"/>
      <c r="Q1068" s="80"/>
      <c r="R1068" s="80"/>
    </row>
    <row r="1069" spans="1:18" ht="9.75" customHeight="1">
      <c r="A1069" s="86"/>
      <c r="B1069" s="86"/>
      <c r="C1069" s="86"/>
      <c r="D1069" s="86"/>
      <c r="E1069" s="86"/>
      <c r="F1069" s="86"/>
      <c r="G1069" s="86"/>
      <c r="H1069" s="252" t="s">
        <v>378</v>
      </c>
      <c r="I1069" s="253"/>
      <c r="J1069" s="253"/>
      <c r="K1069" s="253"/>
      <c r="L1069" s="130">
        <f>(L1067/L1068)</f>
        <v>2.73</v>
      </c>
      <c r="M1069" s="80"/>
      <c r="N1069" s="80"/>
      <c r="O1069" s="80"/>
      <c r="P1069" s="80"/>
      <c r="Q1069" s="80"/>
      <c r="R1069" s="80"/>
    </row>
    <row r="1070" spans="1:18" ht="15" customHeight="1">
      <c r="A1070" s="86"/>
      <c r="B1070" s="86"/>
      <c r="C1070" s="86"/>
      <c r="D1070" s="86"/>
      <c r="E1070" s="86"/>
      <c r="F1070" s="86"/>
      <c r="G1070" s="86"/>
      <c r="H1070" s="252" t="s">
        <v>412</v>
      </c>
      <c r="I1070" s="253"/>
      <c r="J1070" s="253"/>
      <c r="K1070" s="253"/>
      <c r="L1070" s="130">
        <f>L1069</f>
        <v>2.73</v>
      </c>
      <c r="M1070" s="80"/>
      <c r="N1070" s="80"/>
      <c r="O1070" s="80"/>
      <c r="P1070" s="80"/>
      <c r="Q1070" s="80"/>
      <c r="R1070" s="80"/>
    </row>
    <row r="1071" spans="1:18" ht="19.5" customHeight="1">
      <c r="A1071" s="86"/>
      <c r="B1071" s="86"/>
      <c r="C1071" s="86"/>
      <c r="D1071" s="86"/>
      <c r="E1071" s="86"/>
      <c r="F1071" s="86"/>
      <c r="G1071" s="86"/>
      <c r="H1071" s="252" t="s">
        <v>413</v>
      </c>
      <c r="I1071" s="253"/>
      <c r="J1071" s="253"/>
      <c r="K1071" s="253"/>
      <c r="L1071" s="82">
        <f>L1070</f>
        <v>2.73</v>
      </c>
      <c r="M1071" s="80"/>
      <c r="N1071" s="80"/>
      <c r="O1071" s="80"/>
      <c r="P1071" s="80"/>
      <c r="Q1071" s="80"/>
      <c r="R1071" s="80"/>
    </row>
    <row r="1072" spans="1:18" ht="19.5" customHeight="1">
      <c r="A1072" s="86"/>
      <c r="B1072" s="86"/>
      <c r="C1072" s="86"/>
      <c r="D1072" s="86"/>
      <c r="E1072" s="86"/>
      <c r="F1072" s="86"/>
      <c r="G1072" s="86"/>
      <c r="H1072" s="252" t="s">
        <v>414</v>
      </c>
      <c r="I1072" s="253"/>
      <c r="J1072" s="253"/>
      <c r="K1072" s="253"/>
      <c r="L1072" s="82">
        <f>L1071*0.2168</f>
        <v>0.59</v>
      </c>
      <c r="M1072" s="80"/>
      <c r="N1072" s="80"/>
      <c r="O1072" s="80"/>
      <c r="P1072" s="80"/>
      <c r="Q1072" s="80"/>
      <c r="R1072" s="80"/>
    </row>
    <row r="1073" spans="1:18" ht="15" customHeight="1">
      <c r="A1073" s="86"/>
      <c r="B1073" s="86"/>
      <c r="C1073" s="86"/>
      <c r="D1073" s="86"/>
      <c r="E1073" s="86"/>
      <c r="F1073" s="86"/>
      <c r="G1073" s="86"/>
      <c r="H1073" s="252" t="s">
        <v>415</v>
      </c>
      <c r="I1073" s="253"/>
      <c r="J1073" s="253"/>
      <c r="K1073" s="253"/>
      <c r="L1073" s="82">
        <f>L1071+L1072</f>
        <v>3.32</v>
      </c>
      <c r="M1073" s="80"/>
      <c r="N1073" s="80"/>
      <c r="O1073" s="80"/>
      <c r="P1073" s="80"/>
      <c r="Q1073" s="80"/>
      <c r="R1073" s="80"/>
    </row>
    <row r="1074" spans="1:18" ht="15" customHeight="1">
      <c r="A1074" s="86"/>
      <c r="B1074" s="86"/>
      <c r="C1074" s="86"/>
      <c r="D1074" s="86"/>
      <c r="E1074" s="262" t="s">
        <v>27</v>
      </c>
      <c r="F1074" s="263"/>
      <c r="G1074" s="263"/>
      <c r="H1074" s="86"/>
      <c r="I1074" s="86"/>
      <c r="J1074" s="86"/>
      <c r="K1074" s="86"/>
      <c r="L1074" s="135"/>
      <c r="M1074" s="80"/>
      <c r="N1074" s="80"/>
      <c r="O1074" s="80"/>
      <c r="P1074" s="80"/>
      <c r="Q1074" s="80"/>
      <c r="R1074" s="80"/>
    </row>
    <row r="1075" spans="1:18" ht="15" customHeight="1">
      <c r="A1075" s="264" t="s">
        <v>879</v>
      </c>
      <c r="B1075" s="265"/>
      <c r="C1075" s="265"/>
      <c r="D1075" s="265"/>
      <c r="E1075" s="265"/>
      <c r="F1075" s="265"/>
      <c r="G1075" s="265"/>
      <c r="H1075" s="265"/>
      <c r="I1075" s="265"/>
      <c r="J1075" s="265"/>
      <c r="K1075" s="265"/>
      <c r="L1075" s="265"/>
      <c r="M1075" s="80"/>
      <c r="N1075" s="80"/>
      <c r="O1075" s="80"/>
      <c r="P1075" s="80"/>
      <c r="Q1075" s="80"/>
      <c r="R1075" s="80"/>
    </row>
    <row r="1076" spans="1:18" ht="15" customHeight="1">
      <c r="A1076" s="254" t="s">
        <v>921</v>
      </c>
      <c r="B1076" s="255"/>
      <c r="C1076" s="255"/>
      <c r="D1076" s="255"/>
      <c r="E1076" s="255"/>
      <c r="F1076" s="255"/>
      <c r="G1076" s="79" t="s">
        <v>922</v>
      </c>
      <c r="H1076" s="266" t="s">
        <v>923</v>
      </c>
      <c r="I1076" s="267"/>
      <c r="J1076" s="266" t="s">
        <v>924</v>
      </c>
      <c r="K1076" s="267"/>
      <c r="L1076" s="146" t="s">
        <v>925</v>
      </c>
      <c r="M1076" s="80"/>
      <c r="N1076" s="80"/>
      <c r="O1076" s="80"/>
      <c r="P1076" s="80"/>
      <c r="Q1076" s="80"/>
      <c r="R1076" s="80"/>
    </row>
    <row r="1077" spans="1:18" ht="15" customHeight="1">
      <c r="A1077" s="84" t="s">
        <v>678</v>
      </c>
      <c r="B1077" s="268" t="s">
        <v>679</v>
      </c>
      <c r="C1077" s="269"/>
      <c r="D1077" s="269"/>
      <c r="E1077" s="269"/>
      <c r="F1077" s="269"/>
      <c r="G1077" s="84" t="s">
        <v>161</v>
      </c>
      <c r="H1077" s="258">
        <v>1</v>
      </c>
      <c r="I1077" s="259"/>
      <c r="J1077" s="260">
        <v>13.28</v>
      </c>
      <c r="K1077" s="261"/>
      <c r="L1077" s="130">
        <f>H1077*J1077</f>
        <v>13.28</v>
      </c>
      <c r="M1077" s="80"/>
      <c r="N1077" s="80"/>
      <c r="O1077" s="80"/>
      <c r="P1077" s="80"/>
      <c r="Q1077" s="80"/>
      <c r="R1077" s="80"/>
    </row>
    <row r="1078" spans="1:18" ht="15" customHeight="1">
      <c r="A1078" s="84" t="s">
        <v>680</v>
      </c>
      <c r="B1078" s="268" t="s">
        <v>591</v>
      </c>
      <c r="C1078" s="269"/>
      <c r="D1078" s="269"/>
      <c r="E1078" s="269"/>
      <c r="F1078" s="269"/>
      <c r="G1078" s="84" t="s">
        <v>161</v>
      </c>
      <c r="H1078" s="258">
        <v>1</v>
      </c>
      <c r="I1078" s="259"/>
      <c r="J1078" s="260">
        <v>10.57</v>
      </c>
      <c r="K1078" s="261"/>
      <c r="L1078" s="138">
        <f>H1078*J1078</f>
        <v>10.57</v>
      </c>
      <c r="M1078" s="80"/>
      <c r="N1078" s="80"/>
      <c r="O1078" s="80"/>
      <c r="P1078" s="80"/>
      <c r="Q1078" s="80"/>
      <c r="R1078" s="80"/>
    </row>
    <row r="1079" spans="1:18" ht="15" customHeight="1">
      <c r="A1079" s="86"/>
      <c r="B1079" s="86"/>
      <c r="C1079" s="86"/>
      <c r="D1079" s="86"/>
      <c r="E1079" s="86"/>
      <c r="F1079" s="86"/>
      <c r="G1079" s="86"/>
      <c r="H1079" s="199" t="s">
        <v>928</v>
      </c>
      <c r="I1079" s="200"/>
      <c r="J1079" s="200"/>
      <c r="K1079" s="200"/>
      <c r="L1079" s="82">
        <f>SUM(L1077:L1078)</f>
        <v>23.85</v>
      </c>
      <c r="M1079" s="80"/>
      <c r="N1079" s="80"/>
      <c r="O1079" s="80"/>
      <c r="P1079" s="80"/>
      <c r="Q1079" s="80"/>
      <c r="R1079" s="80"/>
    </row>
    <row r="1080" spans="1:18" ht="15" customHeight="1">
      <c r="A1080" s="254" t="s">
        <v>969</v>
      </c>
      <c r="B1080" s="255"/>
      <c r="C1080" s="255"/>
      <c r="D1080" s="255"/>
      <c r="E1080" s="79" t="s">
        <v>88</v>
      </c>
      <c r="F1080" s="266" t="s">
        <v>970</v>
      </c>
      <c r="G1080" s="267"/>
      <c r="H1080" s="266" t="s">
        <v>921</v>
      </c>
      <c r="I1080" s="267"/>
      <c r="J1080" s="266" t="s">
        <v>971</v>
      </c>
      <c r="K1080" s="267"/>
      <c r="L1080" s="146" t="s">
        <v>972</v>
      </c>
      <c r="M1080" s="80"/>
      <c r="N1080" s="80"/>
      <c r="O1080" s="80"/>
      <c r="P1080" s="80"/>
      <c r="Q1080" s="80"/>
      <c r="R1080" s="80"/>
    </row>
    <row r="1081" spans="1:18" ht="9.75" customHeight="1">
      <c r="A1081" s="84" t="s">
        <v>691</v>
      </c>
      <c r="B1081" s="256" t="s">
        <v>692</v>
      </c>
      <c r="C1081" s="257"/>
      <c r="D1081" s="257"/>
      <c r="E1081" s="94">
        <v>5</v>
      </c>
      <c r="F1081" s="86"/>
      <c r="G1081" s="86"/>
      <c r="H1081" s="270" t="s">
        <v>693</v>
      </c>
      <c r="I1081" s="271"/>
      <c r="J1081" s="86"/>
      <c r="K1081" s="86"/>
      <c r="L1081" s="130">
        <v>1.19</v>
      </c>
      <c r="M1081" s="80"/>
      <c r="N1081" s="80"/>
      <c r="O1081" s="80"/>
      <c r="P1081" s="80"/>
      <c r="Q1081" s="80"/>
      <c r="R1081" s="80"/>
    </row>
    <row r="1082" spans="1:18" ht="19.5" customHeight="1">
      <c r="A1082" s="86"/>
      <c r="B1082" s="86"/>
      <c r="C1082" s="86"/>
      <c r="D1082" s="86"/>
      <c r="E1082" s="86"/>
      <c r="F1082" s="86"/>
      <c r="G1082" s="86"/>
      <c r="H1082" s="199" t="s">
        <v>973</v>
      </c>
      <c r="I1082" s="200"/>
      <c r="J1082" s="200"/>
      <c r="K1082" s="200"/>
      <c r="L1082" s="82">
        <v>1.19</v>
      </c>
      <c r="M1082" s="80"/>
      <c r="N1082" s="80"/>
      <c r="O1082" s="80"/>
      <c r="P1082" s="80"/>
      <c r="Q1082" s="80"/>
      <c r="R1082" s="80"/>
    </row>
    <row r="1083" spans="1:18" ht="15" customHeight="1" thickBot="1">
      <c r="A1083" s="86"/>
      <c r="B1083" s="86"/>
      <c r="C1083" s="86"/>
      <c r="D1083" s="86"/>
      <c r="E1083" s="86"/>
      <c r="F1083" s="86"/>
      <c r="G1083" s="86"/>
      <c r="H1083" s="250" t="s">
        <v>570</v>
      </c>
      <c r="I1083" s="251"/>
      <c r="J1083" s="251"/>
      <c r="K1083" s="251"/>
      <c r="L1083" s="147">
        <v>0</v>
      </c>
      <c r="M1083" s="80"/>
      <c r="N1083" s="80"/>
      <c r="O1083" s="80"/>
      <c r="P1083" s="80"/>
      <c r="Q1083" s="80"/>
      <c r="R1083" s="80"/>
    </row>
    <row r="1084" spans="1:18" ht="15" customHeight="1">
      <c r="A1084" s="86"/>
      <c r="B1084" s="86"/>
      <c r="C1084" s="86"/>
      <c r="D1084" s="86"/>
      <c r="E1084" s="86"/>
      <c r="F1084" s="86"/>
      <c r="G1084" s="86"/>
      <c r="H1084" s="252" t="s">
        <v>376</v>
      </c>
      <c r="I1084" s="253"/>
      <c r="J1084" s="253"/>
      <c r="K1084" s="253"/>
      <c r="L1084" s="130">
        <v>25.04</v>
      </c>
      <c r="M1084" s="80"/>
      <c r="N1084" s="80"/>
      <c r="O1084" s="80"/>
      <c r="P1084" s="80"/>
      <c r="Q1084" s="80"/>
      <c r="R1084" s="80"/>
    </row>
    <row r="1085" spans="1:18" ht="15" customHeight="1">
      <c r="A1085" s="86"/>
      <c r="B1085" s="86"/>
      <c r="C1085" s="86"/>
      <c r="D1085" s="86"/>
      <c r="E1085" s="86"/>
      <c r="F1085" s="86"/>
      <c r="G1085" s="86"/>
      <c r="H1085" s="252" t="s">
        <v>377</v>
      </c>
      <c r="I1085" s="253"/>
      <c r="J1085" s="253"/>
      <c r="K1085" s="253"/>
      <c r="L1085" s="130">
        <v>4</v>
      </c>
      <c r="M1085" s="80"/>
      <c r="N1085" s="80"/>
      <c r="O1085" s="80"/>
      <c r="P1085" s="80"/>
      <c r="Q1085" s="80"/>
      <c r="R1085" s="80"/>
    </row>
    <row r="1086" spans="1:18" ht="15" customHeight="1">
      <c r="A1086" s="86"/>
      <c r="B1086" s="86"/>
      <c r="C1086" s="86"/>
      <c r="D1086" s="86"/>
      <c r="E1086" s="86"/>
      <c r="F1086" s="86"/>
      <c r="G1086" s="86"/>
      <c r="H1086" s="252" t="s">
        <v>378</v>
      </c>
      <c r="I1086" s="253"/>
      <c r="J1086" s="253"/>
      <c r="K1086" s="253"/>
      <c r="L1086" s="130">
        <f>L1084/L1085</f>
        <v>6.26</v>
      </c>
      <c r="M1086" s="80"/>
      <c r="N1086" s="80"/>
      <c r="O1086" s="80"/>
      <c r="P1086" s="80"/>
      <c r="Q1086" s="80"/>
      <c r="R1086" s="80"/>
    </row>
    <row r="1087" spans="1:18" ht="15" customHeight="1">
      <c r="A1087" s="254" t="s">
        <v>929</v>
      </c>
      <c r="B1087" s="255"/>
      <c r="C1087" s="255"/>
      <c r="D1087" s="255"/>
      <c r="E1087" s="255"/>
      <c r="F1087" s="255"/>
      <c r="G1087" s="79" t="s">
        <v>922</v>
      </c>
      <c r="H1087" s="266" t="s">
        <v>923</v>
      </c>
      <c r="I1087" s="267"/>
      <c r="J1087" s="266" t="s">
        <v>930</v>
      </c>
      <c r="K1087" s="267"/>
      <c r="L1087" s="146" t="s">
        <v>243</v>
      </c>
      <c r="M1087" s="80"/>
      <c r="N1087" s="80"/>
      <c r="O1087" s="80"/>
      <c r="P1087" s="80"/>
      <c r="Q1087" s="80"/>
      <c r="R1087" s="80"/>
    </row>
    <row r="1088" spans="1:18" ht="15" customHeight="1">
      <c r="A1088" s="84" t="s">
        <v>694</v>
      </c>
      <c r="B1088" s="256" t="s">
        <v>695</v>
      </c>
      <c r="C1088" s="257"/>
      <c r="D1088" s="257"/>
      <c r="E1088" s="257"/>
      <c r="F1088" s="257"/>
      <c r="G1088" s="84" t="s">
        <v>95</v>
      </c>
      <c r="H1088" s="258">
        <v>2</v>
      </c>
      <c r="I1088" s="259"/>
      <c r="J1088" s="260">
        <v>9.02</v>
      </c>
      <c r="K1088" s="261"/>
      <c r="L1088" s="130">
        <f>(H1088*J1088)</f>
        <v>18.04</v>
      </c>
      <c r="M1088" s="80"/>
      <c r="N1088" s="80"/>
      <c r="O1088" s="80"/>
      <c r="P1088" s="80"/>
      <c r="Q1088" s="80"/>
      <c r="R1088" s="80"/>
    </row>
    <row r="1089" spans="1:18" ht="15" customHeight="1">
      <c r="A1089" s="84" t="s">
        <v>696</v>
      </c>
      <c r="B1089" s="256" t="s">
        <v>697</v>
      </c>
      <c r="C1089" s="257"/>
      <c r="D1089" s="257"/>
      <c r="E1089" s="257"/>
      <c r="F1089" s="257"/>
      <c r="G1089" s="84" t="s">
        <v>106</v>
      </c>
      <c r="H1089" s="258">
        <v>8.9999999999999993E-3</v>
      </c>
      <c r="I1089" s="259"/>
      <c r="J1089" s="260">
        <v>1361.57</v>
      </c>
      <c r="K1089" s="261"/>
      <c r="L1089" s="138">
        <f>(H1089*J1089)</f>
        <v>12.25</v>
      </c>
      <c r="M1089" s="80"/>
      <c r="N1089" s="80"/>
      <c r="O1089" s="80"/>
      <c r="P1089" s="80"/>
      <c r="Q1089" s="80"/>
      <c r="R1089" s="80"/>
    </row>
    <row r="1090" spans="1:18" ht="15" customHeight="1">
      <c r="A1090" s="86"/>
      <c r="B1090" s="86"/>
      <c r="C1090" s="86"/>
      <c r="D1090" s="86"/>
      <c r="E1090" s="86"/>
      <c r="F1090" s="86"/>
      <c r="G1090" s="86"/>
      <c r="H1090" s="199" t="s">
        <v>933</v>
      </c>
      <c r="I1090" s="200"/>
      <c r="J1090" s="200"/>
      <c r="K1090" s="200"/>
      <c r="L1090" s="82">
        <f>SUM(L1088:L1089)</f>
        <v>30.29</v>
      </c>
      <c r="M1090" s="80"/>
      <c r="N1090" s="80"/>
      <c r="O1090" s="80"/>
      <c r="P1090" s="80"/>
      <c r="Q1090" s="80"/>
      <c r="R1090" s="80"/>
    </row>
    <row r="1091" spans="1:18" ht="15" customHeight="1">
      <c r="A1091" s="86"/>
      <c r="B1091" s="86"/>
      <c r="C1091" s="86"/>
      <c r="D1091" s="86"/>
      <c r="E1091" s="86"/>
      <c r="F1091" s="86"/>
      <c r="G1091" s="86"/>
      <c r="H1091" s="252" t="s">
        <v>412</v>
      </c>
      <c r="I1091" s="253"/>
      <c r="J1091" s="253"/>
      <c r="K1091" s="253"/>
      <c r="L1091" s="130">
        <f>L1090+L1086</f>
        <v>36.549999999999997</v>
      </c>
      <c r="M1091" s="80"/>
      <c r="N1091" s="80"/>
      <c r="O1091" s="80"/>
      <c r="P1091" s="80"/>
      <c r="Q1091" s="80"/>
      <c r="R1091" s="80"/>
    </row>
    <row r="1092" spans="1:18" ht="15" customHeight="1">
      <c r="A1092" s="86"/>
      <c r="B1092" s="86"/>
      <c r="C1092" s="86"/>
      <c r="D1092" s="86"/>
      <c r="E1092" s="86"/>
      <c r="F1092" s="86"/>
      <c r="G1092" s="86"/>
      <c r="H1092" s="252" t="s">
        <v>413</v>
      </c>
      <c r="I1092" s="253"/>
      <c r="J1092" s="253"/>
      <c r="K1092" s="253"/>
      <c r="L1092" s="82">
        <f>L1091</f>
        <v>36.549999999999997</v>
      </c>
      <c r="M1092" s="80"/>
      <c r="N1092" s="80"/>
      <c r="O1092" s="80"/>
      <c r="P1092" s="80"/>
      <c r="Q1092" s="80"/>
      <c r="R1092" s="80"/>
    </row>
    <row r="1093" spans="1:18" ht="15" customHeight="1">
      <c r="A1093" s="86"/>
      <c r="B1093" s="86"/>
      <c r="C1093" s="86"/>
      <c r="D1093" s="86"/>
      <c r="E1093" s="86"/>
      <c r="F1093" s="86"/>
      <c r="G1093" s="86"/>
      <c r="H1093" s="252" t="s">
        <v>414</v>
      </c>
      <c r="I1093" s="253"/>
      <c r="J1093" s="253"/>
      <c r="K1093" s="253"/>
      <c r="L1093" s="82">
        <f>L1092*0.2168</f>
        <v>7.92</v>
      </c>
      <c r="M1093" s="80"/>
      <c r="N1093" s="80"/>
      <c r="O1093" s="80"/>
      <c r="P1093" s="80"/>
      <c r="Q1093" s="80"/>
      <c r="R1093" s="80"/>
    </row>
    <row r="1094" spans="1:18" ht="15" customHeight="1">
      <c r="A1094" s="86"/>
      <c r="B1094" s="86"/>
      <c r="C1094" s="86"/>
      <c r="D1094" s="86"/>
      <c r="E1094" s="86"/>
      <c r="F1094" s="86"/>
      <c r="G1094" s="86"/>
      <c r="H1094" s="252" t="s">
        <v>415</v>
      </c>
      <c r="I1094" s="253"/>
      <c r="J1094" s="253"/>
      <c r="K1094" s="253"/>
      <c r="L1094" s="82">
        <f>L1092+L1093</f>
        <v>44.47</v>
      </c>
      <c r="M1094" s="80"/>
      <c r="N1094" s="80"/>
      <c r="O1094" s="80"/>
      <c r="P1094" s="80"/>
      <c r="Q1094" s="80"/>
      <c r="R1094" s="80"/>
    </row>
    <row r="1095" spans="1:18" ht="15" customHeight="1">
      <c r="A1095" s="80"/>
      <c r="B1095" s="80"/>
      <c r="C1095" s="80"/>
      <c r="D1095" s="80"/>
      <c r="E1095" s="80"/>
      <c r="F1095" s="80"/>
      <c r="G1095" s="80"/>
      <c r="H1095" s="80"/>
      <c r="I1095" s="80"/>
      <c r="J1095" s="80"/>
      <c r="K1095" s="80"/>
      <c r="L1095" s="136"/>
      <c r="M1095" s="80"/>
      <c r="N1095" s="80"/>
      <c r="O1095" s="80"/>
      <c r="P1095" s="80"/>
      <c r="Q1095" s="80"/>
      <c r="R1095" s="80"/>
    </row>
    <row r="1096" spans="1:18" ht="15" customHeight="1">
      <c r="A1096" s="80"/>
      <c r="B1096" s="80"/>
      <c r="C1096" s="80"/>
      <c r="D1096" s="80"/>
      <c r="E1096" s="80"/>
      <c r="F1096" s="80"/>
      <c r="G1096" s="80"/>
      <c r="H1096" s="80"/>
      <c r="I1096" s="80"/>
      <c r="J1096" s="80"/>
      <c r="K1096" s="80"/>
      <c r="L1096" s="136"/>
      <c r="M1096" s="80"/>
      <c r="N1096" s="80"/>
      <c r="O1096" s="80"/>
      <c r="P1096" s="80"/>
      <c r="Q1096" s="80"/>
      <c r="R1096" s="80"/>
    </row>
    <row r="1097" spans="1:18" ht="15" customHeight="1">
      <c r="A1097" s="80"/>
      <c r="B1097" s="80"/>
      <c r="C1097" s="80"/>
      <c r="D1097" s="80"/>
      <c r="E1097" s="80"/>
      <c r="F1097" s="80"/>
      <c r="G1097" s="80"/>
      <c r="H1097" s="80"/>
      <c r="I1097" s="80"/>
      <c r="J1097" s="80"/>
      <c r="K1097" s="80"/>
      <c r="L1097" s="136"/>
      <c r="M1097" s="80"/>
      <c r="N1097" s="80"/>
      <c r="O1097" s="80"/>
      <c r="P1097" s="80"/>
      <c r="Q1097" s="80"/>
      <c r="R1097" s="80"/>
    </row>
    <row r="1098" spans="1:18" ht="15" customHeight="1">
      <c r="A1098" s="80"/>
      <c r="B1098" s="80"/>
      <c r="C1098" s="80"/>
      <c r="D1098" s="80"/>
      <c r="E1098" s="80"/>
      <c r="F1098" s="80"/>
      <c r="G1098" s="80"/>
      <c r="H1098" s="80"/>
      <c r="I1098" s="80"/>
      <c r="J1098" s="80"/>
      <c r="K1098" s="80"/>
      <c r="L1098" s="136"/>
      <c r="M1098" s="80"/>
      <c r="N1098" s="80"/>
      <c r="O1098" s="80"/>
      <c r="P1098" s="80"/>
      <c r="Q1098" s="80"/>
      <c r="R1098" s="80"/>
    </row>
    <row r="1099" spans="1:18" ht="15" customHeight="1">
      <c r="A1099" s="80"/>
      <c r="B1099" s="80"/>
      <c r="C1099" s="80"/>
      <c r="D1099" s="80"/>
      <c r="E1099" s="80"/>
      <c r="F1099" s="80"/>
      <c r="G1099" s="80"/>
      <c r="H1099" s="80"/>
      <c r="I1099" s="80"/>
      <c r="J1099" s="80"/>
      <c r="K1099" s="80"/>
      <c r="L1099" s="136"/>
      <c r="M1099" s="80"/>
      <c r="N1099" s="80"/>
      <c r="O1099" s="80"/>
      <c r="P1099" s="80"/>
      <c r="Q1099" s="80"/>
      <c r="R1099" s="80"/>
    </row>
    <row r="1100" spans="1:18" ht="15" customHeight="1">
      <c r="A1100" s="80"/>
      <c r="B1100" s="80"/>
      <c r="C1100" s="80"/>
      <c r="D1100" s="80"/>
      <c r="E1100" s="80"/>
      <c r="F1100" s="80"/>
      <c r="G1100" s="80"/>
      <c r="H1100" s="80"/>
      <c r="I1100" s="80"/>
      <c r="J1100" s="80"/>
      <c r="K1100" s="80"/>
      <c r="L1100" s="136"/>
      <c r="M1100" s="80"/>
      <c r="N1100" s="80"/>
      <c r="O1100" s="80"/>
      <c r="P1100" s="80"/>
      <c r="Q1100" s="80"/>
      <c r="R1100" s="80"/>
    </row>
    <row r="1101" spans="1:18" ht="15" customHeight="1">
      <c r="A1101" s="80"/>
      <c r="B1101" s="80"/>
      <c r="C1101" s="80"/>
      <c r="D1101" s="80"/>
      <c r="E1101" s="80"/>
      <c r="F1101" s="80"/>
      <c r="G1101" s="80"/>
      <c r="H1101" s="80"/>
      <c r="I1101" s="80"/>
      <c r="J1101" s="80"/>
      <c r="K1101" s="80"/>
      <c r="L1101" s="136"/>
      <c r="M1101" s="80"/>
      <c r="N1101" s="80"/>
      <c r="O1101" s="80"/>
      <c r="P1101" s="80"/>
      <c r="Q1101" s="80"/>
      <c r="R1101" s="80"/>
    </row>
    <row r="1102" spans="1:18" ht="15" customHeight="1">
      <c r="A1102" s="80"/>
      <c r="B1102" s="80"/>
      <c r="C1102" s="80"/>
      <c r="D1102" s="80"/>
      <c r="E1102" s="80"/>
      <c r="F1102" s="80"/>
      <c r="G1102" s="80"/>
      <c r="H1102" s="80"/>
      <c r="I1102" s="80"/>
      <c r="J1102" s="80"/>
      <c r="K1102" s="80"/>
      <c r="L1102" s="136"/>
      <c r="M1102" s="80"/>
      <c r="N1102" s="80"/>
      <c r="O1102" s="80"/>
      <c r="P1102" s="80"/>
      <c r="Q1102" s="80"/>
      <c r="R1102" s="80"/>
    </row>
    <row r="1103" spans="1:18" ht="15" customHeight="1">
      <c r="A1103" s="80"/>
      <c r="B1103" s="80"/>
      <c r="C1103" s="80"/>
      <c r="D1103" s="80"/>
      <c r="E1103" s="80"/>
      <c r="F1103" s="80"/>
      <c r="G1103" s="80"/>
      <c r="H1103" s="80"/>
      <c r="I1103" s="80"/>
      <c r="J1103" s="80"/>
      <c r="K1103" s="80"/>
      <c r="L1103" s="136"/>
      <c r="M1103" s="80"/>
      <c r="N1103" s="80"/>
      <c r="O1103" s="80"/>
      <c r="P1103" s="80"/>
      <c r="Q1103" s="80"/>
      <c r="R1103" s="80"/>
    </row>
    <row r="1104" spans="1:18" ht="15" customHeight="1">
      <c r="A1104" s="80"/>
      <c r="B1104" s="80"/>
      <c r="C1104" s="80"/>
      <c r="D1104" s="80"/>
      <c r="E1104" s="80"/>
      <c r="F1104" s="80"/>
      <c r="G1104" s="80"/>
      <c r="H1104" s="80"/>
      <c r="I1104" s="80"/>
      <c r="J1104" s="80"/>
      <c r="K1104" s="80"/>
      <c r="L1104" s="136"/>
      <c r="M1104" s="80"/>
      <c r="N1104" s="80"/>
      <c r="O1104" s="80"/>
      <c r="P1104" s="80"/>
      <c r="Q1104" s="80"/>
      <c r="R1104" s="80"/>
    </row>
    <row r="1105" spans="1:18" ht="15" customHeight="1">
      <c r="A1105" s="80"/>
      <c r="B1105" s="80"/>
      <c r="C1105" s="80"/>
      <c r="D1105" s="80"/>
      <c r="E1105" s="80"/>
      <c r="F1105" s="80"/>
      <c r="G1105" s="80"/>
      <c r="H1105" s="80"/>
      <c r="I1105" s="80"/>
      <c r="J1105" s="80"/>
      <c r="K1105" s="80"/>
      <c r="L1105" s="136"/>
      <c r="M1105" s="80"/>
      <c r="N1105" s="80"/>
      <c r="O1105" s="80"/>
      <c r="P1105" s="80"/>
      <c r="Q1105" s="80"/>
      <c r="R1105" s="80"/>
    </row>
    <row r="1106" spans="1:18" ht="15" customHeight="1">
      <c r="A1106" s="80"/>
      <c r="B1106" s="80"/>
      <c r="C1106" s="80"/>
      <c r="D1106" s="80"/>
      <c r="E1106" s="80"/>
      <c r="F1106" s="80"/>
      <c r="G1106" s="80"/>
      <c r="H1106" s="80"/>
      <c r="I1106" s="80"/>
      <c r="J1106" s="80"/>
      <c r="K1106" s="80"/>
      <c r="L1106" s="136"/>
      <c r="M1106" s="80"/>
      <c r="N1106" s="80"/>
      <c r="O1106" s="80"/>
      <c r="P1106" s="80"/>
      <c r="Q1106" s="80"/>
      <c r="R1106" s="80"/>
    </row>
    <row r="1107" spans="1:18" ht="15" customHeight="1">
      <c r="A1107" s="80"/>
      <c r="B1107" s="80"/>
      <c r="C1107" s="80"/>
      <c r="D1107" s="80"/>
      <c r="E1107" s="80"/>
      <c r="F1107" s="80"/>
      <c r="G1107" s="80"/>
      <c r="H1107" s="80"/>
      <c r="I1107" s="80"/>
      <c r="J1107" s="80"/>
      <c r="K1107" s="80"/>
      <c r="L1107" s="136"/>
      <c r="M1107" s="80"/>
      <c r="N1107" s="80"/>
      <c r="O1107" s="80"/>
      <c r="P1107" s="80"/>
      <c r="Q1107" s="80"/>
      <c r="R1107" s="80"/>
    </row>
    <row r="1108" spans="1:18" ht="15" customHeight="1">
      <c r="A1108" s="80"/>
      <c r="B1108" s="80"/>
      <c r="C1108" s="80"/>
      <c r="D1108" s="80"/>
      <c r="E1108" s="80"/>
      <c r="F1108" s="80"/>
      <c r="G1108" s="80"/>
      <c r="H1108" s="80"/>
      <c r="I1108" s="80"/>
      <c r="J1108" s="80"/>
      <c r="K1108" s="80"/>
      <c r="L1108" s="136"/>
      <c r="M1108" s="80"/>
      <c r="N1108" s="80"/>
      <c r="O1108" s="80"/>
      <c r="P1108" s="80"/>
      <c r="Q1108" s="80"/>
      <c r="R1108" s="80"/>
    </row>
    <row r="1109" spans="1:18" ht="15" customHeight="1">
      <c r="A1109" s="80"/>
      <c r="B1109" s="80"/>
      <c r="C1109" s="80"/>
      <c r="D1109" s="80"/>
      <c r="E1109" s="80"/>
      <c r="F1109" s="80"/>
      <c r="G1109" s="80"/>
      <c r="H1109" s="80"/>
      <c r="I1109" s="80"/>
      <c r="J1109" s="80"/>
      <c r="K1109" s="80"/>
      <c r="L1109" s="136"/>
      <c r="M1109" s="80"/>
      <c r="N1109" s="80"/>
      <c r="O1109" s="80"/>
      <c r="P1109" s="80"/>
      <c r="Q1109" s="80"/>
      <c r="R1109" s="80"/>
    </row>
    <row r="1110" spans="1:18" ht="15" customHeight="1">
      <c r="A1110" s="80"/>
      <c r="B1110" s="80"/>
      <c r="C1110" s="80"/>
      <c r="D1110" s="80"/>
      <c r="E1110" s="80"/>
      <c r="F1110" s="80"/>
      <c r="G1110" s="80"/>
      <c r="H1110" s="80"/>
      <c r="I1110" s="80"/>
      <c r="J1110" s="80"/>
      <c r="K1110" s="80"/>
      <c r="L1110" s="136"/>
      <c r="M1110" s="80"/>
      <c r="N1110" s="80"/>
      <c r="O1110" s="80"/>
      <c r="P1110" s="80"/>
      <c r="Q1110" s="80"/>
      <c r="R1110" s="80"/>
    </row>
    <row r="1111" spans="1:18" ht="15" customHeight="1">
      <c r="A1111" s="80"/>
      <c r="B1111" s="80"/>
      <c r="C1111" s="80"/>
      <c r="D1111" s="80"/>
      <c r="E1111" s="80"/>
      <c r="F1111" s="80"/>
      <c r="G1111" s="80"/>
      <c r="H1111" s="80"/>
      <c r="I1111" s="80"/>
      <c r="J1111" s="80"/>
      <c r="K1111" s="80"/>
      <c r="L1111" s="136"/>
      <c r="M1111" s="80"/>
      <c r="N1111" s="80"/>
      <c r="O1111" s="80"/>
      <c r="P1111" s="80"/>
      <c r="Q1111" s="80"/>
      <c r="R1111" s="80"/>
    </row>
    <row r="1112" spans="1:18" ht="15" customHeight="1">
      <c r="A1112" s="80"/>
      <c r="B1112" s="80"/>
      <c r="C1112" s="80"/>
      <c r="D1112" s="80"/>
      <c r="E1112" s="80"/>
      <c r="F1112" s="80"/>
      <c r="G1112" s="80"/>
      <c r="H1112" s="80"/>
      <c r="I1112" s="80"/>
      <c r="J1112" s="80"/>
      <c r="K1112" s="80"/>
      <c r="L1112" s="136"/>
      <c r="M1112" s="80"/>
      <c r="N1112" s="80"/>
      <c r="O1112" s="80"/>
      <c r="P1112" s="80"/>
      <c r="Q1112" s="80"/>
      <c r="R1112" s="80"/>
    </row>
    <row r="1113" spans="1:18" ht="15" customHeight="1">
      <c r="A1113" s="80"/>
      <c r="B1113" s="80"/>
      <c r="C1113" s="80"/>
      <c r="D1113" s="80"/>
      <c r="E1113" s="80"/>
      <c r="F1113" s="80"/>
      <c r="G1113" s="80"/>
      <c r="H1113" s="80"/>
      <c r="I1113" s="80"/>
      <c r="J1113" s="80"/>
      <c r="K1113" s="80"/>
      <c r="L1113" s="136"/>
      <c r="M1113" s="80"/>
      <c r="N1113" s="80"/>
      <c r="O1113" s="80"/>
      <c r="P1113" s="80"/>
      <c r="Q1113" s="80"/>
      <c r="R1113" s="80"/>
    </row>
    <row r="1114" spans="1:18" ht="15" customHeight="1">
      <c r="A1114" s="80"/>
      <c r="B1114" s="80"/>
      <c r="C1114" s="80"/>
      <c r="D1114" s="80"/>
      <c r="E1114" s="80"/>
      <c r="F1114" s="80"/>
      <c r="G1114" s="80"/>
      <c r="H1114" s="80"/>
      <c r="I1114" s="80"/>
      <c r="J1114" s="80"/>
      <c r="K1114" s="80"/>
      <c r="L1114" s="136"/>
      <c r="M1114" s="80"/>
      <c r="N1114" s="80"/>
      <c r="O1114" s="80"/>
      <c r="P1114" s="80"/>
      <c r="Q1114" s="80"/>
      <c r="R1114" s="80"/>
    </row>
    <row r="1115" spans="1:18" ht="15" customHeight="1">
      <c r="A1115" s="80"/>
      <c r="B1115" s="80"/>
      <c r="C1115" s="80"/>
      <c r="D1115" s="80"/>
      <c r="E1115" s="80"/>
      <c r="F1115" s="80"/>
      <c r="G1115" s="80"/>
      <c r="H1115" s="80"/>
      <c r="I1115" s="80"/>
      <c r="J1115" s="80"/>
      <c r="K1115" s="80"/>
      <c r="L1115" s="136"/>
      <c r="M1115" s="80"/>
      <c r="N1115" s="80"/>
      <c r="O1115" s="80"/>
      <c r="P1115" s="80"/>
      <c r="Q1115" s="80"/>
      <c r="R1115" s="80"/>
    </row>
    <row r="1116" spans="1:18" ht="15" customHeight="1">
      <c r="A1116" s="80"/>
      <c r="B1116" s="80"/>
      <c r="C1116" s="80"/>
      <c r="D1116" s="80"/>
      <c r="E1116" s="80"/>
      <c r="F1116" s="80"/>
      <c r="G1116" s="80"/>
      <c r="H1116" s="80"/>
      <c r="I1116" s="80"/>
      <c r="J1116" s="80"/>
      <c r="K1116" s="80"/>
      <c r="L1116" s="136"/>
      <c r="M1116" s="80"/>
      <c r="N1116" s="80"/>
      <c r="O1116" s="80"/>
      <c r="P1116" s="80"/>
      <c r="Q1116" s="80"/>
      <c r="R1116" s="80"/>
    </row>
    <row r="1117" spans="1:18" ht="15" customHeight="1">
      <c r="A1117" s="80"/>
      <c r="B1117" s="80"/>
      <c r="C1117" s="80"/>
      <c r="D1117" s="80"/>
      <c r="E1117" s="80"/>
      <c r="F1117" s="80"/>
      <c r="G1117" s="80"/>
      <c r="H1117" s="80"/>
      <c r="I1117" s="80"/>
      <c r="J1117" s="80"/>
      <c r="K1117" s="80"/>
      <c r="L1117" s="136"/>
      <c r="M1117" s="80"/>
      <c r="N1117" s="80"/>
      <c r="O1117" s="80"/>
      <c r="P1117" s="80"/>
      <c r="Q1117" s="80"/>
      <c r="R1117" s="80"/>
    </row>
    <row r="1118" spans="1:18" ht="15" customHeight="1">
      <c r="A1118" s="80"/>
      <c r="B1118" s="80"/>
      <c r="C1118" s="80"/>
      <c r="D1118" s="80"/>
      <c r="E1118" s="80"/>
      <c r="F1118" s="80"/>
      <c r="G1118" s="80"/>
      <c r="H1118" s="80"/>
      <c r="I1118" s="80"/>
      <c r="J1118" s="80"/>
      <c r="K1118" s="80"/>
      <c r="L1118" s="136"/>
      <c r="M1118" s="80"/>
      <c r="N1118" s="80"/>
      <c r="O1118" s="80"/>
      <c r="P1118" s="80"/>
      <c r="Q1118" s="80"/>
      <c r="R1118" s="80"/>
    </row>
    <row r="1119" spans="1:18" ht="15" customHeight="1">
      <c r="A1119" s="80"/>
      <c r="B1119" s="80"/>
      <c r="C1119" s="80"/>
      <c r="D1119" s="80"/>
      <c r="E1119" s="80"/>
      <c r="F1119" s="80"/>
      <c r="G1119" s="80"/>
      <c r="H1119" s="80"/>
      <c r="I1119" s="80"/>
      <c r="J1119" s="80"/>
      <c r="K1119" s="80"/>
      <c r="L1119" s="136"/>
      <c r="M1119" s="80"/>
      <c r="N1119" s="80"/>
      <c r="O1119" s="80"/>
      <c r="P1119" s="80"/>
      <c r="Q1119" s="80"/>
      <c r="R1119" s="80"/>
    </row>
    <row r="1120" spans="1:18" ht="15" customHeight="1">
      <c r="A1120" s="80"/>
      <c r="B1120" s="80"/>
      <c r="C1120" s="80"/>
      <c r="D1120" s="80"/>
      <c r="E1120" s="80"/>
      <c r="F1120" s="80"/>
      <c r="G1120" s="80"/>
      <c r="H1120" s="80"/>
      <c r="I1120" s="80"/>
      <c r="J1120" s="80"/>
      <c r="K1120" s="80"/>
      <c r="L1120" s="136"/>
      <c r="M1120" s="80"/>
      <c r="N1120" s="80"/>
      <c r="O1120" s="80"/>
      <c r="P1120" s="80"/>
      <c r="Q1120" s="80"/>
      <c r="R1120" s="80"/>
    </row>
    <row r="1121" spans="1:18" ht="15" customHeight="1">
      <c r="A1121" s="80"/>
      <c r="B1121" s="80"/>
      <c r="C1121" s="80"/>
      <c r="D1121" s="80"/>
      <c r="E1121" s="80"/>
      <c r="F1121" s="80"/>
      <c r="G1121" s="80"/>
      <c r="H1121" s="80"/>
      <c r="I1121" s="80"/>
      <c r="J1121" s="80"/>
      <c r="K1121" s="80"/>
      <c r="L1121" s="136"/>
      <c r="M1121" s="80"/>
      <c r="N1121" s="80"/>
      <c r="O1121" s="80"/>
      <c r="P1121" s="80"/>
      <c r="Q1121" s="80"/>
      <c r="R1121" s="80"/>
    </row>
    <row r="1122" spans="1:18" ht="15" customHeight="1">
      <c r="A1122" s="80"/>
      <c r="B1122" s="80"/>
      <c r="C1122" s="80"/>
      <c r="D1122" s="80"/>
      <c r="E1122" s="80"/>
      <c r="F1122" s="80"/>
      <c r="G1122" s="80"/>
      <c r="H1122" s="80"/>
      <c r="I1122" s="80"/>
      <c r="J1122" s="80"/>
      <c r="K1122" s="80"/>
      <c r="L1122" s="136"/>
      <c r="M1122" s="80"/>
      <c r="N1122" s="80"/>
      <c r="O1122" s="80"/>
      <c r="P1122" s="80"/>
      <c r="Q1122" s="80"/>
      <c r="R1122" s="80"/>
    </row>
    <row r="1123" spans="1:18" ht="15" customHeight="1">
      <c r="A1123" s="80"/>
      <c r="B1123" s="80"/>
      <c r="C1123" s="80"/>
      <c r="D1123" s="80"/>
      <c r="E1123" s="80"/>
      <c r="F1123" s="80"/>
      <c r="G1123" s="80"/>
      <c r="H1123" s="80"/>
      <c r="I1123" s="80"/>
      <c r="J1123" s="80"/>
      <c r="K1123" s="80"/>
      <c r="L1123" s="136"/>
      <c r="M1123" s="80"/>
      <c r="N1123" s="80"/>
      <c r="O1123" s="80"/>
      <c r="P1123" s="80"/>
      <c r="Q1123" s="80"/>
      <c r="R1123" s="80"/>
    </row>
    <row r="1124" spans="1:18" ht="15" customHeight="1">
      <c r="A1124" s="80"/>
      <c r="B1124" s="80"/>
      <c r="C1124" s="80"/>
      <c r="D1124" s="80"/>
      <c r="E1124" s="80"/>
      <c r="F1124" s="80"/>
      <c r="G1124" s="80"/>
      <c r="H1124" s="80"/>
      <c r="I1124" s="80"/>
      <c r="J1124" s="80"/>
      <c r="K1124" s="80"/>
      <c r="L1124" s="136"/>
      <c r="M1124" s="80"/>
      <c r="N1124" s="80"/>
      <c r="O1124" s="80"/>
      <c r="P1124" s="80"/>
      <c r="Q1124" s="80"/>
      <c r="R1124" s="80"/>
    </row>
    <row r="1125" spans="1:18" ht="15" customHeight="1">
      <c r="A1125" s="80"/>
      <c r="B1125" s="80"/>
      <c r="C1125" s="80"/>
      <c r="D1125" s="80"/>
      <c r="E1125" s="80"/>
      <c r="F1125" s="80"/>
      <c r="G1125" s="80"/>
      <c r="H1125" s="80"/>
      <c r="I1125" s="80"/>
      <c r="J1125" s="80"/>
      <c r="K1125" s="80"/>
      <c r="L1125" s="136"/>
      <c r="M1125" s="80"/>
      <c r="N1125" s="80"/>
      <c r="O1125" s="80"/>
      <c r="P1125" s="80"/>
      <c r="Q1125" s="80"/>
      <c r="R1125" s="80"/>
    </row>
    <row r="1126" spans="1:18" ht="15" customHeight="1">
      <c r="A1126" s="80"/>
      <c r="B1126" s="80"/>
      <c r="C1126" s="80"/>
      <c r="D1126" s="80"/>
      <c r="E1126" s="80"/>
      <c r="F1126" s="80"/>
      <c r="G1126" s="80"/>
      <c r="H1126" s="80"/>
      <c r="I1126" s="80"/>
      <c r="J1126" s="80"/>
      <c r="K1126" s="80"/>
      <c r="L1126" s="136"/>
      <c r="M1126" s="80"/>
      <c r="N1126" s="80"/>
      <c r="O1126" s="80"/>
      <c r="P1126" s="80"/>
      <c r="Q1126" s="80"/>
      <c r="R1126" s="80"/>
    </row>
    <row r="1127" spans="1:18" ht="15" customHeight="1">
      <c r="A1127" s="80"/>
      <c r="B1127" s="80"/>
      <c r="C1127" s="80"/>
      <c r="D1127" s="80"/>
      <c r="E1127" s="80"/>
      <c r="F1127" s="80"/>
      <c r="G1127" s="80"/>
      <c r="H1127" s="80"/>
      <c r="I1127" s="80"/>
      <c r="J1127" s="80"/>
      <c r="K1127" s="80"/>
      <c r="L1127" s="136"/>
      <c r="M1127" s="80"/>
      <c r="N1127" s="80"/>
      <c r="O1127" s="80"/>
      <c r="P1127" s="80"/>
      <c r="Q1127" s="80"/>
      <c r="R1127" s="80"/>
    </row>
    <row r="1128" spans="1:18" ht="15" customHeight="1">
      <c r="A1128" s="80"/>
      <c r="B1128" s="80"/>
      <c r="C1128" s="80"/>
      <c r="D1128" s="80"/>
      <c r="E1128" s="80"/>
      <c r="F1128" s="80"/>
      <c r="G1128" s="80"/>
      <c r="H1128" s="80"/>
      <c r="I1128" s="80"/>
      <c r="J1128" s="80"/>
      <c r="K1128" s="80"/>
      <c r="L1128" s="136"/>
      <c r="M1128" s="80"/>
      <c r="N1128" s="80"/>
      <c r="O1128" s="80"/>
      <c r="P1128" s="80"/>
      <c r="Q1128" s="80"/>
      <c r="R1128" s="80"/>
    </row>
    <row r="1129" spans="1:18" ht="15" customHeight="1">
      <c r="A1129" s="80"/>
      <c r="B1129" s="80"/>
      <c r="C1129" s="80"/>
      <c r="D1129" s="80"/>
      <c r="E1129" s="80"/>
      <c r="F1129" s="80"/>
      <c r="G1129" s="80"/>
      <c r="H1129" s="80"/>
      <c r="I1129" s="80"/>
      <c r="J1129" s="80"/>
      <c r="K1129" s="80"/>
      <c r="L1129" s="136"/>
      <c r="M1129" s="80"/>
      <c r="N1129" s="80"/>
      <c r="O1129" s="80"/>
      <c r="P1129" s="80"/>
      <c r="Q1129" s="80"/>
      <c r="R1129" s="80"/>
    </row>
    <row r="1130" spans="1:18" ht="15" customHeight="1">
      <c r="A1130" s="80"/>
      <c r="B1130" s="80"/>
      <c r="C1130" s="80"/>
      <c r="D1130" s="80"/>
      <c r="E1130" s="80"/>
      <c r="F1130" s="80"/>
      <c r="G1130" s="80"/>
      <c r="H1130" s="80"/>
      <c r="I1130" s="80"/>
      <c r="J1130" s="80"/>
      <c r="K1130" s="80"/>
      <c r="L1130" s="136"/>
      <c r="M1130" s="80"/>
      <c r="N1130" s="80"/>
      <c r="O1130" s="80"/>
      <c r="P1130" s="80"/>
      <c r="Q1130" s="80"/>
      <c r="R1130" s="80"/>
    </row>
    <row r="1131" spans="1:18" ht="15" customHeight="1">
      <c r="A1131" s="80"/>
      <c r="B1131" s="80"/>
      <c r="C1131" s="80"/>
      <c r="D1131" s="80"/>
      <c r="E1131" s="80"/>
      <c r="F1131" s="80"/>
      <c r="G1131" s="80"/>
      <c r="H1131" s="80"/>
      <c r="I1131" s="80"/>
      <c r="J1131" s="80"/>
      <c r="K1131" s="80"/>
      <c r="L1131" s="136"/>
      <c r="M1131" s="80"/>
      <c r="N1131" s="80"/>
      <c r="O1131" s="80"/>
      <c r="P1131" s="80"/>
      <c r="Q1131" s="80"/>
      <c r="R1131" s="80"/>
    </row>
    <row r="1132" spans="1:18" ht="15" customHeight="1">
      <c r="A1132" s="80"/>
      <c r="B1132" s="80"/>
      <c r="C1132" s="80"/>
      <c r="D1132" s="80"/>
      <c r="E1132" s="80"/>
      <c r="F1132" s="80"/>
      <c r="G1132" s="80"/>
      <c r="H1132" s="80"/>
      <c r="I1132" s="80"/>
      <c r="J1132" s="80"/>
      <c r="K1132" s="80"/>
      <c r="L1132" s="136"/>
      <c r="M1132" s="80"/>
      <c r="N1132" s="80"/>
      <c r="O1132" s="80"/>
      <c r="P1132" s="80"/>
      <c r="Q1132" s="80"/>
      <c r="R1132" s="80"/>
    </row>
    <row r="1133" spans="1:18" ht="15" customHeight="1">
      <c r="A1133" s="80"/>
      <c r="B1133" s="80"/>
      <c r="C1133" s="80"/>
      <c r="D1133" s="80"/>
      <c r="E1133" s="80"/>
      <c r="F1133" s="80"/>
      <c r="G1133" s="80"/>
      <c r="H1133" s="80"/>
      <c r="I1133" s="80"/>
      <c r="J1133" s="80"/>
      <c r="K1133" s="80"/>
      <c r="L1133" s="136"/>
      <c r="M1133" s="80"/>
      <c r="N1133" s="80"/>
      <c r="O1133" s="80"/>
      <c r="P1133" s="80"/>
      <c r="Q1133" s="80"/>
      <c r="R1133" s="80"/>
    </row>
    <row r="1134" spans="1:18" ht="15" customHeight="1">
      <c r="A1134" s="80"/>
      <c r="B1134" s="80"/>
      <c r="C1134" s="80"/>
      <c r="D1134" s="80"/>
      <c r="E1134" s="80"/>
      <c r="F1134" s="80"/>
      <c r="G1134" s="80"/>
      <c r="H1134" s="80"/>
      <c r="I1134" s="80"/>
      <c r="J1134" s="80"/>
      <c r="K1134" s="80"/>
      <c r="L1134" s="136"/>
      <c r="M1134" s="80"/>
      <c r="N1134" s="80"/>
      <c r="O1134" s="80"/>
      <c r="P1134" s="80"/>
      <c r="Q1134" s="80"/>
      <c r="R1134" s="80"/>
    </row>
  </sheetData>
  <mergeCells count="2200">
    <mergeCell ref="H391:K391"/>
    <mergeCell ref="H392:K392"/>
    <mergeCell ref="H393:K393"/>
    <mergeCell ref="H394:K394"/>
    <mergeCell ref="H395:K395"/>
    <mergeCell ref="H396:K396"/>
    <mergeCell ref="H397:K397"/>
    <mergeCell ref="H351:K351"/>
    <mergeCell ref="H356:I356"/>
    <mergeCell ref="J356:K356"/>
    <mergeCell ref="H359:I359"/>
    <mergeCell ref="J359:K359"/>
    <mergeCell ref="H361:K361"/>
    <mergeCell ref="H368:K368"/>
    <mergeCell ref="H369:K369"/>
    <mergeCell ref="H370:K370"/>
    <mergeCell ref="H374:I374"/>
    <mergeCell ref="J374:K374"/>
    <mergeCell ref="H376:K376"/>
    <mergeCell ref="H377:K377"/>
    <mergeCell ref="H367:K367"/>
    <mergeCell ref="A373:L373"/>
    <mergeCell ref="A374:F374"/>
    <mergeCell ref="H389:K389"/>
    <mergeCell ref="H390:K390"/>
    <mergeCell ref="H380:K380"/>
    <mergeCell ref="E381:G381"/>
    <mergeCell ref="A382:L382"/>
    <mergeCell ref="A383:C384"/>
    <mergeCell ref="D383:E384"/>
    <mergeCell ref="F383:G383"/>
    <mergeCell ref="H383:K383"/>
    <mergeCell ref="B409:F409"/>
    <mergeCell ref="H409:I409"/>
    <mergeCell ref="J409:K409"/>
    <mergeCell ref="H413:K413"/>
    <mergeCell ref="H414:K414"/>
    <mergeCell ref="A415:F415"/>
    <mergeCell ref="H415:I415"/>
    <mergeCell ref="J415:K415"/>
    <mergeCell ref="B416:F416"/>
    <mergeCell ref="H402:I402"/>
    <mergeCell ref="J402:K402"/>
    <mergeCell ref="D403:E403"/>
    <mergeCell ref="H403:I403"/>
    <mergeCell ref="J403:K403"/>
    <mergeCell ref="B403:C403"/>
    <mergeCell ref="B404:C404"/>
    <mergeCell ref="D404:E404"/>
    <mergeCell ref="H404:I404"/>
    <mergeCell ref="J404:K404"/>
    <mergeCell ref="H406:I406"/>
    <mergeCell ref="J406:K406"/>
    <mergeCell ref="D401:E402"/>
    <mergeCell ref="F401:G401"/>
    <mergeCell ref="H401:K401"/>
    <mergeCell ref="H420:K420"/>
    <mergeCell ref="H421:K421"/>
    <mergeCell ref="H422:K422"/>
    <mergeCell ref="H417:K417"/>
    <mergeCell ref="A418:C418"/>
    <mergeCell ref="D418:E418"/>
    <mergeCell ref="F418:G418"/>
    <mergeCell ref="H418:I418"/>
    <mergeCell ref="J418:K418"/>
    <mergeCell ref="B419:C419"/>
    <mergeCell ref="D419:E419"/>
    <mergeCell ref="F419:G419"/>
    <mergeCell ref="H419:I419"/>
    <mergeCell ref="J419:K419"/>
    <mergeCell ref="H423:K423"/>
    <mergeCell ref="H424:K424"/>
    <mergeCell ref="H410:K410"/>
    <mergeCell ref="H411:K411"/>
    <mergeCell ref="H412:K412"/>
    <mergeCell ref="H416:I416"/>
    <mergeCell ref="J416:K416"/>
    <mergeCell ref="H436:K436"/>
    <mergeCell ref="H437:K437"/>
    <mergeCell ref="H438:K438"/>
    <mergeCell ref="H439:K439"/>
    <mergeCell ref="H440:K440"/>
    <mergeCell ref="H441:K441"/>
    <mergeCell ref="H442:K442"/>
    <mergeCell ref="E443:G443"/>
    <mergeCell ref="A444:L444"/>
    <mergeCell ref="A445:C446"/>
    <mergeCell ref="D445:E446"/>
    <mergeCell ref="F445:G445"/>
    <mergeCell ref="L445:L446"/>
    <mergeCell ref="B447:C447"/>
    <mergeCell ref="H428:I428"/>
    <mergeCell ref="J428:K428"/>
    <mergeCell ref="H430:I430"/>
    <mergeCell ref="J430:K430"/>
    <mergeCell ref="H431:K431"/>
    <mergeCell ref="B429:C429"/>
    <mergeCell ref="D429:E429"/>
    <mergeCell ref="H429:I429"/>
    <mergeCell ref="J429:K429"/>
    <mergeCell ref="B430:C430"/>
    <mergeCell ref="D430:E430"/>
    <mergeCell ref="A492:D492"/>
    <mergeCell ref="E492:F492"/>
    <mergeCell ref="H492:I492"/>
    <mergeCell ref="J492:K492"/>
    <mergeCell ref="E493:F493"/>
    <mergeCell ref="H493:I493"/>
    <mergeCell ref="J493:K493"/>
    <mergeCell ref="B493:D493"/>
    <mergeCell ref="B494:D494"/>
    <mergeCell ref="E494:F494"/>
    <mergeCell ref="H494:I494"/>
    <mergeCell ref="J494:K494"/>
    <mergeCell ref="B495:D495"/>
    <mergeCell ref="E495:F495"/>
    <mergeCell ref="D447:E447"/>
    <mergeCell ref="H447:I447"/>
    <mergeCell ref="J447:K447"/>
    <mergeCell ref="D448:E448"/>
    <mergeCell ref="H448:I448"/>
    <mergeCell ref="J448:K448"/>
    <mergeCell ref="B452:F452"/>
    <mergeCell ref="H452:I452"/>
    <mergeCell ref="J452:K452"/>
    <mergeCell ref="B448:C448"/>
    <mergeCell ref="B449:C449"/>
    <mergeCell ref="D449:E449"/>
    <mergeCell ref="H449:I449"/>
    <mergeCell ref="J449:K449"/>
    <mergeCell ref="H450:K450"/>
    <mergeCell ref="A451:F451"/>
    <mergeCell ref="A458:F458"/>
    <mergeCell ref="H458:I458"/>
    <mergeCell ref="H512:K512"/>
    <mergeCell ref="H513:K513"/>
    <mergeCell ref="H514:K514"/>
    <mergeCell ref="H496:K496"/>
    <mergeCell ref="H497:K497"/>
    <mergeCell ref="H498:K498"/>
    <mergeCell ref="H499:K499"/>
    <mergeCell ref="E500:G500"/>
    <mergeCell ref="A501:L501"/>
    <mergeCell ref="A502:C503"/>
    <mergeCell ref="H502:K502"/>
    <mergeCell ref="L502:L503"/>
    <mergeCell ref="H503:I503"/>
    <mergeCell ref="J503:K503"/>
    <mergeCell ref="H504:I504"/>
    <mergeCell ref="J504:K504"/>
    <mergeCell ref="H505:K505"/>
    <mergeCell ref="B504:C504"/>
    <mergeCell ref="D502:E503"/>
    <mergeCell ref="F502:G502"/>
    <mergeCell ref="D504:E504"/>
    <mergeCell ref="A506:F506"/>
    <mergeCell ref="B507:F507"/>
    <mergeCell ref="B508:F508"/>
    <mergeCell ref="B509:F509"/>
    <mergeCell ref="H506:I506"/>
    <mergeCell ref="J506:K506"/>
    <mergeCell ref="H507:I507"/>
    <mergeCell ref="J507:K507"/>
    <mergeCell ref="H508:I508"/>
    <mergeCell ref="J508:K508"/>
    <mergeCell ref="H509:I509"/>
    <mergeCell ref="H536:K536"/>
    <mergeCell ref="H537:K537"/>
    <mergeCell ref="H538:K538"/>
    <mergeCell ref="H539:K539"/>
    <mergeCell ref="H549:I549"/>
    <mergeCell ref="J549:K549"/>
    <mergeCell ref="B550:F550"/>
    <mergeCell ref="H550:I550"/>
    <mergeCell ref="J509:K509"/>
    <mergeCell ref="H510:K510"/>
    <mergeCell ref="H511:K511"/>
    <mergeCell ref="H544:K544"/>
    <mergeCell ref="H545:K545"/>
    <mergeCell ref="E547:G547"/>
    <mergeCell ref="A548:L548"/>
    <mergeCell ref="A549:F549"/>
    <mergeCell ref="H542:K542"/>
    <mergeCell ref="H543:K543"/>
    <mergeCell ref="A540:F540"/>
    <mergeCell ref="H540:I540"/>
    <mergeCell ref="J540:K540"/>
    <mergeCell ref="B541:F541"/>
    <mergeCell ref="H541:I541"/>
    <mergeCell ref="J541:K541"/>
    <mergeCell ref="H517:K517"/>
    <mergeCell ref="J525:K525"/>
    <mergeCell ref="E524:F524"/>
    <mergeCell ref="H524:I524"/>
    <mergeCell ref="J524:K524"/>
    <mergeCell ref="B525:D525"/>
    <mergeCell ref="E525:F525"/>
    <mergeCell ref="H525:I525"/>
    <mergeCell ref="B598:F598"/>
    <mergeCell ref="H598:I598"/>
    <mergeCell ref="J598:K598"/>
    <mergeCell ref="B599:F599"/>
    <mergeCell ref="H599:I599"/>
    <mergeCell ref="J599:K599"/>
    <mergeCell ref="H613:K613"/>
    <mergeCell ref="H611:I611"/>
    <mergeCell ref="H526:I526"/>
    <mergeCell ref="J526:K526"/>
    <mergeCell ref="E527:F527"/>
    <mergeCell ref="H563:K563"/>
    <mergeCell ref="H567:K567"/>
    <mergeCell ref="B561:F561"/>
    <mergeCell ref="H561:I561"/>
    <mergeCell ref="J561:K561"/>
    <mergeCell ref="B562:F562"/>
    <mergeCell ref="H562:I562"/>
    <mergeCell ref="J562:K562"/>
    <mergeCell ref="H564:K564"/>
    <mergeCell ref="H565:K565"/>
    <mergeCell ref="H566:K566"/>
    <mergeCell ref="E568:G568"/>
    <mergeCell ref="A569:L569"/>
    <mergeCell ref="H546:K546"/>
    <mergeCell ref="H553:I553"/>
    <mergeCell ref="J553:K553"/>
    <mergeCell ref="H554:I554"/>
    <mergeCell ref="H556:K556"/>
    <mergeCell ref="B535:F535"/>
    <mergeCell ref="H535:I535"/>
    <mergeCell ref="J535:K535"/>
    <mergeCell ref="H575:I575"/>
    <mergeCell ref="J575:K575"/>
    <mergeCell ref="H577:I577"/>
    <mergeCell ref="J577:K577"/>
    <mergeCell ref="A570:C571"/>
    <mergeCell ref="D570:E571"/>
    <mergeCell ref="F570:G570"/>
    <mergeCell ref="L570:L571"/>
    <mergeCell ref="H571:I571"/>
    <mergeCell ref="J571:K571"/>
    <mergeCell ref="B572:C572"/>
    <mergeCell ref="D572:E572"/>
    <mergeCell ref="H572:I572"/>
    <mergeCell ref="J572:K572"/>
    <mergeCell ref="B573:C573"/>
    <mergeCell ref="D573:E573"/>
    <mergeCell ref="H573:I573"/>
    <mergeCell ref="J573:K573"/>
    <mergeCell ref="B575:C575"/>
    <mergeCell ref="D575:E575"/>
    <mergeCell ref="H576:K576"/>
    <mergeCell ref="A577:F577"/>
    <mergeCell ref="H594:I594"/>
    <mergeCell ref="J594:K594"/>
    <mergeCell ref="H593:I593"/>
    <mergeCell ref="J593:K593"/>
    <mergeCell ref="B594:F594"/>
    <mergeCell ref="H634:I634"/>
    <mergeCell ref="J634:K634"/>
    <mergeCell ref="H626:K626"/>
    <mergeCell ref="H629:K629"/>
    <mergeCell ref="H621:I621"/>
    <mergeCell ref="J621:K621"/>
    <mergeCell ref="H623:K623"/>
    <mergeCell ref="H619:K619"/>
    <mergeCell ref="A620:F620"/>
    <mergeCell ref="H620:I620"/>
    <mergeCell ref="J620:K620"/>
    <mergeCell ref="B621:F621"/>
    <mergeCell ref="H597:I597"/>
    <mergeCell ref="H608:I608"/>
    <mergeCell ref="J608:K608"/>
    <mergeCell ref="H609:K609"/>
    <mergeCell ref="A610:D610"/>
    <mergeCell ref="F610:G610"/>
    <mergeCell ref="H604:K604"/>
    <mergeCell ref="H614:K614"/>
    <mergeCell ref="H615:K615"/>
    <mergeCell ref="A616:F616"/>
    <mergeCell ref="H616:I616"/>
    <mergeCell ref="J616:K616"/>
    <mergeCell ref="B617:F617"/>
    <mergeCell ref="H617:I617"/>
    <mergeCell ref="J617:K617"/>
    <mergeCell ref="H648:K648"/>
    <mergeCell ref="H649:K649"/>
    <mergeCell ref="H650:K650"/>
    <mergeCell ref="H644:I644"/>
    <mergeCell ref="J644:K644"/>
    <mergeCell ref="J630:K630"/>
    <mergeCell ref="B631:C631"/>
    <mergeCell ref="D631:E631"/>
    <mergeCell ref="H631:I631"/>
    <mergeCell ref="J631:K631"/>
    <mergeCell ref="H632:K632"/>
    <mergeCell ref="A633:F633"/>
    <mergeCell ref="A658:F658"/>
    <mergeCell ref="H658:I658"/>
    <mergeCell ref="J658:K658"/>
    <mergeCell ref="B659:F659"/>
    <mergeCell ref="A643:F643"/>
    <mergeCell ref="H643:I643"/>
    <mergeCell ref="J643:K643"/>
    <mergeCell ref="B644:F644"/>
    <mergeCell ref="B646:F646"/>
    <mergeCell ref="H646:I646"/>
    <mergeCell ref="J646:K646"/>
    <mergeCell ref="B645:F645"/>
    <mergeCell ref="H645:I645"/>
    <mergeCell ref="J645:K645"/>
    <mergeCell ref="H642:K642"/>
    <mergeCell ref="H651:K651"/>
    <mergeCell ref="J597:K597"/>
    <mergeCell ref="B595:F595"/>
    <mergeCell ref="H595:I595"/>
    <mergeCell ref="J595:K595"/>
    <mergeCell ref="B596:F596"/>
    <mergeCell ref="H596:I596"/>
    <mergeCell ref="J596:K596"/>
    <mergeCell ref="B597:F597"/>
    <mergeCell ref="A628:L628"/>
    <mergeCell ref="A629:C630"/>
    <mergeCell ref="D629:E630"/>
    <mergeCell ref="F629:G629"/>
    <mergeCell ref="L629:L630"/>
    <mergeCell ref="H630:I630"/>
    <mergeCell ref="H654:K654"/>
    <mergeCell ref="H659:I659"/>
    <mergeCell ref="J659:K659"/>
    <mergeCell ref="H600:K600"/>
    <mergeCell ref="H601:K601"/>
    <mergeCell ref="H602:K602"/>
    <mergeCell ref="H603:K603"/>
    <mergeCell ref="E605:G605"/>
    <mergeCell ref="A606:L606"/>
    <mergeCell ref="A607:F607"/>
    <mergeCell ref="H607:I607"/>
    <mergeCell ref="J607:K607"/>
    <mergeCell ref="B608:F608"/>
    <mergeCell ref="H610:I610"/>
    <mergeCell ref="J610:K610"/>
    <mergeCell ref="B611:D611"/>
    <mergeCell ref="H612:K612"/>
    <mergeCell ref="H647:K647"/>
    <mergeCell ref="H705:K705"/>
    <mergeCell ref="H712:I712"/>
    <mergeCell ref="H713:I713"/>
    <mergeCell ref="H714:I714"/>
    <mergeCell ref="J714:K714"/>
    <mergeCell ref="H715:I715"/>
    <mergeCell ref="J715:K715"/>
    <mergeCell ref="H699:I699"/>
    <mergeCell ref="J699:K699"/>
    <mergeCell ref="H697:I697"/>
    <mergeCell ref="H698:I698"/>
    <mergeCell ref="J698:K698"/>
    <mergeCell ref="H701:K701"/>
    <mergeCell ref="H702:K702"/>
    <mergeCell ref="H703:K703"/>
    <mergeCell ref="H704:K704"/>
    <mergeCell ref="E706:G706"/>
    <mergeCell ref="A707:L707"/>
    <mergeCell ref="A708:D708"/>
    <mergeCell ref="E708:F708"/>
    <mergeCell ref="H708:I708"/>
    <mergeCell ref="J712:K712"/>
    <mergeCell ref="E713:F713"/>
    <mergeCell ref="J713:K713"/>
    <mergeCell ref="B713:D713"/>
    <mergeCell ref="B714:D714"/>
    <mergeCell ref="E714:F714"/>
    <mergeCell ref="B715:D715"/>
    <mergeCell ref="E715:F715"/>
    <mergeCell ref="J708:K708"/>
    <mergeCell ref="B709:D709"/>
    <mergeCell ref="E709:F709"/>
    <mergeCell ref="E716:F716"/>
    <mergeCell ref="H725:K725"/>
    <mergeCell ref="H726:K726"/>
    <mergeCell ref="E727:G727"/>
    <mergeCell ref="A728:L728"/>
    <mergeCell ref="A729:C730"/>
    <mergeCell ref="D729:E730"/>
    <mergeCell ref="B711:D711"/>
    <mergeCell ref="E711:F711"/>
    <mergeCell ref="H711:I711"/>
    <mergeCell ref="J711:K711"/>
    <mergeCell ref="B712:D712"/>
    <mergeCell ref="H717:K717"/>
    <mergeCell ref="E833:F833"/>
    <mergeCell ref="J833:K833"/>
    <mergeCell ref="H833:I833"/>
    <mergeCell ref="H823:K823"/>
    <mergeCell ref="B832:D832"/>
    <mergeCell ref="E832:F832"/>
    <mergeCell ref="H832:I832"/>
    <mergeCell ref="J832:K832"/>
    <mergeCell ref="B833:D833"/>
    <mergeCell ref="F729:G729"/>
    <mergeCell ref="L729:L730"/>
    <mergeCell ref="H730:I730"/>
    <mergeCell ref="J730:K730"/>
    <mergeCell ref="H729:K729"/>
    <mergeCell ref="B731:C731"/>
    <mergeCell ref="D731:E731"/>
    <mergeCell ref="H731:I731"/>
    <mergeCell ref="J731:K731"/>
    <mergeCell ref="B732:C732"/>
    <mergeCell ref="E834:F834"/>
    <mergeCell ref="J834:K834"/>
    <mergeCell ref="H834:I834"/>
    <mergeCell ref="B834:D834"/>
    <mergeCell ref="B835:D835"/>
    <mergeCell ref="E835:F835"/>
    <mergeCell ref="H835:I835"/>
    <mergeCell ref="J835:K835"/>
    <mergeCell ref="H836:K836"/>
    <mergeCell ref="H837:K837"/>
    <mergeCell ref="H838:K838"/>
    <mergeCell ref="H839:K839"/>
    <mergeCell ref="E840:G840"/>
    <mergeCell ref="A841:L841"/>
    <mergeCell ref="A842:L842"/>
    <mergeCell ref="H845:K845"/>
    <mergeCell ref="E846:G846"/>
    <mergeCell ref="A847:L847"/>
    <mergeCell ref="H848:K848"/>
    <mergeCell ref="H887:K887"/>
    <mergeCell ref="H879:I879"/>
    <mergeCell ref="J879:K879"/>
    <mergeCell ref="H857:K857"/>
    <mergeCell ref="J855:K855"/>
    <mergeCell ref="H843:K843"/>
    <mergeCell ref="H844:K844"/>
    <mergeCell ref="H855:I855"/>
    <mergeCell ref="A848:C849"/>
    <mergeCell ref="D848:E849"/>
    <mergeCell ref="F848:G848"/>
    <mergeCell ref="L848:L849"/>
    <mergeCell ref="H849:I849"/>
    <mergeCell ref="J849:K849"/>
    <mergeCell ref="B850:C850"/>
    <mergeCell ref="D850:E850"/>
    <mergeCell ref="H850:I850"/>
    <mergeCell ref="J850:K850"/>
    <mergeCell ref="B851:C851"/>
    <mergeCell ref="D851:E851"/>
    <mergeCell ref="H851:I851"/>
    <mergeCell ref="J851:K851"/>
    <mergeCell ref="H852:K852"/>
    <mergeCell ref="A853:F853"/>
    <mergeCell ref="H853:I853"/>
    <mergeCell ref="J853:K853"/>
    <mergeCell ref="B854:F854"/>
    <mergeCell ref="B855:F855"/>
    <mergeCell ref="H856:K856"/>
    <mergeCell ref="H858:K858"/>
    <mergeCell ref="H939:K939"/>
    <mergeCell ref="E942:F942"/>
    <mergeCell ref="J942:K942"/>
    <mergeCell ref="H932:K932"/>
    <mergeCell ref="A940:D940"/>
    <mergeCell ref="E940:F940"/>
    <mergeCell ref="H940:I940"/>
    <mergeCell ref="J940:K940"/>
    <mergeCell ref="B941:D941"/>
    <mergeCell ref="E941:F941"/>
    <mergeCell ref="H912:K912"/>
    <mergeCell ref="H921:K921"/>
    <mergeCell ref="H905:K905"/>
    <mergeCell ref="H906:K906"/>
    <mergeCell ref="H907:K907"/>
    <mergeCell ref="H909:I909"/>
    <mergeCell ref="J909:K909"/>
    <mergeCell ref="H910:I910"/>
    <mergeCell ref="J910:K910"/>
    <mergeCell ref="H911:I911"/>
    <mergeCell ref="J911:K911"/>
    <mergeCell ref="H913:K913"/>
    <mergeCell ref="H914:K914"/>
    <mergeCell ref="H915:K915"/>
    <mergeCell ref="H916:K916"/>
    <mergeCell ref="H908:I908"/>
    <mergeCell ref="J908:K908"/>
    <mergeCell ref="A908:F908"/>
    <mergeCell ref="B909:F909"/>
    <mergeCell ref="B910:F910"/>
    <mergeCell ref="B911:F911"/>
    <mergeCell ref="H924:I924"/>
    <mergeCell ref="H25:I25"/>
    <mergeCell ref="J25:K25"/>
    <mergeCell ref="B23:F23"/>
    <mergeCell ref="H23:I23"/>
    <mergeCell ref="J23:K23"/>
    <mergeCell ref="B24:F24"/>
    <mergeCell ref="H24:I24"/>
    <mergeCell ref="J24:K24"/>
    <mergeCell ref="B25:F25"/>
    <mergeCell ref="H28:I28"/>
    <mergeCell ref="J28:K28"/>
    <mergeCell ref="B26:F26"/>
    <mergeCell ref="H26:I26"/>
    <mergeCell ref="J26:K26"/>
    <mergeCell ref="B27:F27"/>
    <mergeCell ref="H27:I27"/>
    <mergeCell ref="J27:K27"/>
    <mergeCell ref="B28:F28"/>
    <mergeCell ref="H31:I31"/>
    <mergeCell ref="J31:K31"/>
    <mergeCell ref="B29:F29"/>
    <mergeCell ref="H29:I29"/>
    <mergeCell ref="J29:K29"/>
    <mergeCell ref="B30:F30"/>
    <mergeCell ref="H30:I30"/>
    <mergeCell ref="J30:K30"/>
    <mergeCell ref="B31:F31"/>
    <mergeCell ref="H34:I34"/>
    <mergeCell ref="J34:K34"/>
    <mergeCell ref="B32:F32"/>
    <mergeCell ref="H32:I32"/>
    <mergeCell ref="J32:K32"/>
    <mergeCell ref="B33:F33"/>
    <mergeCell ref="H33:I33"/>
    <mergeCell ref="J33:K33"/>
    <mergeCell ref="B34:F34"/>
    <mergeCell ref="B14:F14"/>
    <mergeCell ref="H14:I14"/>
    <mergeCell ref="J14:K14"/>
    <mergeCell ref="E10:G10"/>
    <mergeCell ref="A11:L11"/>
    <mergeCell ref="A12:F12"/>
    <mergeCell ref="H12:I12"/>
    <mergeCell ref="J12:K12"/>
    <mergeCell ref="B13:F13"/>
    <mergeCell ref="H19:I19"/>
    <mergeCell ref="J19:K19"/>
    <mergeCell ref="H13:I13"/>
    <mergeCell ref="J13:K13"/>
    <mergeCell ref="H15:K15"/>
    <mergeCell ref="H16:K16"/>
    <mergeCell ref="H17:K17"/>
    <mergeCell ref="H18:K18"/>
    <mergeCell ref="A19:F19"/>
    <mergeCell ref="H22:I22"/>
    <mergeCell ref="J22:K22"/>
    <mergeCell ref="B20:F20"/>
    <mergeCell ref="H20:I20"/>
    <mergeCell ref="J20:K20"/>
    <mergeCell ref="B21:F21"/>
    <mergeCell ref="H21:I21"/>
    <mergeCell ref="J21:K21"/>
    <mergeCell ref="B22:F22"/>
    <mergeCell ref="B35:F35"/>
    <mergeCell ref="H35:I35"/>
    <mergeCell ref="J35:K35"/>
    <mergeCell ref="H36:K36"/>
    <mergeCell ref="H37:K37"/>
    <mergeCell ref="H38:K38"/>
    <mergeCell ref="H39:K39"/>
    <mergeCell ref="H67:I67"/>
    <mergeCell ref="J67:K67"/>
    <mergeCell ref="B65:F65"/>
    <mergeCell ref="H65:I65"/>
    <mergeCell ref="J65:K65"/>
    <mergeCell ref="B66:F66"/>
    <mergeCell ref="H66:I66"/>
    <mergeCell ref="J66:K66"/>
    <mergeCell ref="B67:F67"/>
    <mergeCell ref="J48:K48"/>
    <mergeCell ref="B49:F49"/>
    <mergeCell ref="H49:I49"/>
    <mergeCell ref="J49:K49"/>
    <mergeCell ref="B50:F50"/>
    <mergeCell ref="H58:I58"/>
    <mergeCell ref="J58:K58"/>
    <mergeCell ref="H70:I70"/>
    <mergeCell ref="J70:K70"/>
    <mergeCell ref="B68:F68"/>
    <mergeCell ref="H68:I68"/>
    <mergeCell ref="J68:K68"/>
    <mergeCell ref="B69:F69"/>
    <mergeCell ref="H69:I69"/>
    <mergeCell ref="J69:K69"/>
    <mergeCell ref="B70:F70"/>
    <mergeCell ref="B95:F95"/>
    <mergeCell ref="B96:F96"/>
    <mergeCell ref="B97:F97"/>
    <mergeCell ref="A102:F102"/>
    <mergeCell ref="B103:F103"/>
    <mergeCell ref="B104:F104"/>
    <mergeCell ref="B105:F105"/>
    <mergeCell ref="B113:F113"/>
    <mergeCell ref="J92:K92"/>
    <mergeCell ref="H93:K93"/>
    <mergeCell ref="H94:I94"/>
    <mergeCell ref="J94:K94"/>
    <mergeCell ref="H95:I95"/>
    <mergeCell ref="J95:K95"/>
    <mergeCell ref="J96:K96"/>
    <mergeCell ref="H113:I113"/>
    <mergeCell ref="H73:I73"/>
    <mergeCell ref="J73:K73"/>
    <mergeCell ref="B71:F71"/>
    <mergeCell ref="H71:I71"/>
    <mergeCell ref="J71:K71"/>
    <mergeCell ref="B72:F72"/>
    <mergeCell ref="H72:I72"/>
    <mergeCell ref="A89:C90"/>
    <mergeCell ref="H89:K89"/>
    <mergeCell ref="L89:L90"/>
    <mergeCell ref="H90:I90"/>
    <mergeCell ref="J90:K90"/>
    <mergeCell ref="H91:I91"/>
    <mergeCell ref="J91:K91"/>
    <mergeCell ref="H92:I92"/>
    <mergeCell ref="D89:E90"/>
    <mergeCell ref="F89:G89"/>
    <mergeCell ref="B91:C91"/>
    <mergeCell ref="D91:E91"/>
    <mergeCell ref="B92:C92"/>
    <mergeCell ref="D92:E92"/>
    <mergeCell ref="A94:F94"/>
    <mergeCell ref="H96:I96"/>
    <mergeCell ref="H97:I97"/>
    <mergeCell ref="H40:K40"/>
    <mergeCell ref="E41:G41"/>
    <mergeCell ref="A42:L42"/>
    <mergeCell ref="A43:C44"/>
    <mergeCell ref="D43:E44"/>
    <mergeCell ref="F43:G43"/>
    <mergeCell ref="L43:L44"/>
    <mergeCell ref="J46:K46"/>
    <mergeCell ref="H47:K47"/>
    <mergeCell ref="B45:C45"/>
    <mergeCell ref="D45:E45"/>
    <mergeCell ref="H45:I45"/>
    <mergeCell ref="J45:K45"/>
    <mergeCell ref="B46:C46"/>
    <mergeCell ref="D46:E46"/>
    <mergeCell ref="H46:I46"/>
    <mergeCell ref="H50:I50"/>
    <mergeCell ref="J50:K50"/>
    <mergeCell ref="A48:F48"/>
    <mergeCell ref="H48:I48"/>
    <mergeCell ref="J77:K77"/>
    <mergeCell ref="B78:F78"/>
    <mergeCell ref="H78:I78"/>
    <mergeCell ref="J78:K78"/>
    <mergeCell ref="B79:F79"/>
    <mergeCell ref="H114:I114"/>
    <mergeCell ref="H115:I115"/>
    <mergeCell ref="H106:I106"/>
    <mergeCell ref="H107:I107"/>
    <mergeCell ref="H108:I108"/>
    <mergeCell ref="H109:I109"/>
    <mergeCell ref="H110:I110"/>
    <mergeCell ref="H111:I111"/>
    <mergeCell ref="H112:I112"/>
    <mergeCell ref="H43:K43"/>
    <mergeCell ref="H44:I44"/>
    <mergeCell ref="J44:K44"/>
    <mergeCell ref="B114:F114"/>
    <mergeCell ref="B115:F115"/>
    <mergeCell ref="B106:F106"/>
    <mergeCell ref="B107:F107"/>
    <mergeCell ref="B108:F108"/>
    <mergeCell ref="B109:F109"/>
    <mergeCell ref="B110:F110"/>
    <mergeCell ref="B111:F111"/>
    <mergeCell ref="B112:F112"/>
    <mergeCell ref="H83:K83"/>
    <mergeCell ref="H84:K84"/>
    <mergeCell ref="H85:K85"/>
    <mergeCell ref="H86:K86"/>
    <mergeCell ref="E87:G87"/>
    <mergeCell ref="A88:L88"/>
    <mergeCell ref="B51:F51"/>
    <mergeCell ref="H51:I51"/>
    <mergeCell ref="J51:K51"/>
    <mergeCell ref="B52:F52"/>
    <mergeCell ref="H52:I52"/>
    <mergeCell ref="J52:K52"/>
    <mergeCell ref="B53:F53"/>
    <mergeCell ref="H53:I53"/>
    <mergeCell ref="J53:K53"/>
    <mergeCell ref="H54:K54"/>
    <mergeCell ref="H55:K55"/>
    <mergeCell ref="H56:K56"/>
    <mergeCell ref="H57:K57"/>
    <mergeCell ref="A58:F58"/>
    <mergeCell ref="H61:I61"/>
    <mergeCell ref="J61:K61"/>
    <mergeCell ref="B59:F59"/>
    <mergeCell ref="H59:I59"/>
    <mergeCell ref="J59:K59"/>
    <mergeCell ref="B60:F60"/>
    <mergeCell ref="H60:I60"/>
    <mergeCell ref="J60:K60"/>
    <mergeCell ref="B61:F61"/>
    <mergeCell ref="H64:I64"/>
    <mergeCell ref="J64:K64"/>
    <mergeCell ref="B62:F62"/>
    <mergeCell ref="H62:I62"/>
    <mergeCell ref="J62:K62"/>
    <mergeCell ref="B63:F63"/>
    <mergeCell ref="H63:I63"/>
    <mergeCell ref="J63:K63"/>
    <mergeCell ref="B64:F64"/>
    <mergeCell ref="B80:F80"/>
    <mergeCell ref="H80:I80"/>
    <mergeCell ref="J80:K80"/>
    <mergeCell ref="B81:F81"/>
    <mergeCell ref="H81:I81"/>
    <mergeCell ref="J81:K81"/>
    <mergeCell ref="H82:K82"/>
    <mergeCell ref="J97:K97"/>
    <mergeCell ref="J72:K72"/>
    <mergeCell ref="B73:F73"/>
    <mergeCell ref="H76:I76"/>
    <mergeCell ref="J76:K76"/>
    <mergeCell ref="B74:F74"/>
    <mergeCell ref="H74:I74"/>
    <mergeCell ref="J74:K74"/>
    <mergeCell ref="B75:F75"/>
    <mergeCell ref="H75:I75"/>
    <mergeCell ref="J75:K75"/>
    <mergeCell ref="B76:F76"/>
    <mergeCell ref="H79:I79"/>
    <mergeCell ref="J79:K79"/>
    <mergeCell ref="B77:F77"/>
    <mergeCell ref="H77:I77"/>
    <mergeCell ref="H98:K98"/>
    <mergeCell ref="H99:K99"/>
    <mergeCell ref="H100:K100"/>
    <mergeCell ref="H101:K101"/>
    <mergeCell ref="H102:I102"/>
    <mergeCell ref="J102:K102"/>
    <mergeCell ref="H103:I103"/>
    <mergeCell ref="J103:K103"/>
    <mergeCell ref="H104:I104"/>
    <mergeCell ref="J104:K104"/>
    <mergeCell ref="H105:I105"/>
    <mergeCell ref="J105:K105"/>
    <mergeCell ref="J106:K106"/>
    <mergeCell ref="J107:K107"/>
    <mergeCell ref="J108:K108"/>
    <mergeCell ref="J109:K109"/>
    <mergeCell ref="J110:K110"/>
    <mergeCell ref="J111:K111"/>
    <mergeCell ref="J112:K112"/>
    <mergeCell ref="J113:K113"/>
    <mergeCell ref="J114:K114"/>
    <mergeCell ref="J115:K115"/>
    <mergeCell ref="B116:F116"/>
    <mergeCell ref="H116:I116"/>
    <mergeCell ref="J116:K116"/>
    <mergeCell ref="H117:I117"/>
    <mergeCell ref="J117:K117"/>
    <mergeCell ref="B120:F120"/>
    <mergeCell ref="B121:F121"/>
    <mergeCell ref="B122:F122"/>
    <mergeCell ref="B123:F123"/>
    <mergeCell ref="B124:F124"/>
    <mergeCell ref="B125:F125"/>
    <mergeCell ref="B126:F126"/>
    <mergeCell ref="B117:F117"/>
    <mergeCell ref="B118:F118"/>
    <mergeCell ref="H118:I118"/>
    <mergeCell ref="J118:K118"/>
    <mergeCell ref="B119:F119"/>
    <mergeCell ref="J119:K119"/>
    <mergeCell ref="J120:K120"/>
    <mergeCell ref="H123:I123"/>
    <mergeCell ref="H124:I124"/>
    <mergeCell ref="H125:I125"/>
    <mergeCell ref="H126:I126"/>
    <mergeCell ref="H119:I119"/>
    <mergeCell ref="H120:I120"/>
    <mergeCell ref="H121:I121"/>
    <mergeCell ref="J121:K121"/>
    <mergeCell ref="H122:I122"/>
    <mergeCell ref="J122:K122"/>
    <mergeCell ref="J123:K123"/>
    <mergeCell ref="J124:K124"/>
    <mergeCell ref="J125:K125"/>
    <mergeCell ref="J126:K126"/>
    <mergeCell ref="H127:K127"/>
    <mergeCell ref="H128:K128"/>
    <mergeCell ref="H129:K129"/>
    <mergeCell ref="H130:K130"/>
    <mergeCell ref="B136:F136"/>
    <mergeCell ref="H136:I136"/>
    <mergeCell ref="J136:K136"/>
    <mergeCell ref="H131:K131"/>
    <mergeCell ref="E132:G132"/>
    <mergeCell ref="A133:L133"/>
    <mergeCell ref="A134:F134"/>
    <mergeCell ref="H134:I134"/>
    <mergeCell ref="J134:K134"/>
    <mergeCell ref="B135:F135"/>
    <mergeCell ref="H141:I141"/>
    <mergeCell ref="J141:K141"/>
    <mergeCell ref="H135:I135"/>
    <mergeCell ref="J135:K135"/>
    <mergeCell ref="H137:K137"/>
    <mergeCell ref="H138:K138"/>
    <mergeCell ref="H139:K139"/>
    <mergeCell ref="H140:K140"/>
    <mergeCell ref="A141:F141"/>
    <mergeCell ref="B145:F145"/>
    <mergeCell ref="H145:I145"/>
    <mergeCell ref="J145:K145"/>
    <mergeCell ref="B142:F142"/>
    <mergeCell ref="H142:I142"/>
    <mergeCell ref="J142:K142"/>
    <mergeCell ref="B143:F143"/>
    <mergeCell ref="H143:I143"/>
    <mergeCell ref="J143:K143"/>
    <mergeCell ref="B144:F144"/>
    <mergeCell ref="H144:I144"/>
    <mergeCell ref="J144:K144"/>
    <mergeCell ref="H146:K146"/>
    <mergeCell ref="H147:K147"/>
    <mergeCell ref="H148:K148"/>
    <mergeCell ref="H149:K149"/>
    <mergeCell ref="H150:K150"/>
    <mergeCell ref="H168:I168"/>
    <mergeCell ref="J168:K168"/>
    <mergeCell ref="B166:F166"/>
    <mergeCell ref="H166:I166"/>
    <mergeCell ref="J166:K166"/>
    <mergeCell ref="B167:F167"/>
    <mergeCell ref="H167:I167"/>
    <mergeCell ref="J167:K167"/>
    <mergeCell ref="B168:F168"/>
    <mergeCell ref="E151:G151"/>
    <mergeCell ref="A152:L152"/>
    <mergeCell ref="A153:F153"/>
    <mergeCell ref="H153:I153"/>
    <mergeCell ref="J153:K153"/>
    <mergeCell ref="H154:I154"/>
    <mergeCell ref="J154:K154"/>
    <mergeCell ref="B154:F154"/>
    <mergeCell ref="B155:F155"/>
    <mergeCell ref="H155:I155"/>
    <mergeCell ref="J155:K155"/>
    <mergeCell ref="B156:F156"/>
    <mergeCell ref="J156:K156"/>
    <mergeCell ref="B157:F157"/>
    <mergeCell ref="J157:K157"/>
    <mergeCell ref="H162:I162"/>
    <mergeCell ref="J162:K162"/>
    <mergeCell ref="H156:I156"/>
    <mergeCell ref="H157:I157"/>
    <mergeCell ref="H158:K158"/>
    <mergeCell ref="H159:K159"/>
    <mergeCell ref="H160:K160"/>
    <mergeCell ref="H161:K161"/>
    <mergeCell ref="A162:F162"/>
    <mergeCell ref="H165:I165"/>
    <mergeCell ref="J165:K165"/>
    <mergeCell ref="B163:F163"/>
    <mergeCell ref="H163:I163"/>
    <mergeCell ref="J163:K163"/>
    <mergeCell ref="B164:F164"/>
    <mergeCell ref="H164:I164"/>
    <mergeCell ref="J164:K164"/>
    <mergeCell ref="B165:F165"/>
    <mergeCell ref="B169:F169"/>
    <mergeCell ref="H169:I169"/>
    <mergeCell ref="J169:K169"/>
    <mergeCell ref="B170:F170"/>
    <mergeCell ref="H170:I170"/>
    <mergeCell ref="J170:K170"/>
    <mergeCell ref="H171:K171"/>
    <mergeCell ref="H178:I178"/>
    <mergeCell ref="J178:K178"/>
    <mergeCell ref="H172:K172"/>
    <mergeCell ref="H173:K173"/>
    <mergeCell ref="H174:K174"/>
    <mergeCell ref="H175:K175"/>
    <mergeCell ref="E176:G176"/>
    <mergeCell ref="A177:L177"/>
    <mergeCell ref="A178:F178"/>
    <mergeCell ref="B179:F179"/>
    <mergeCell ref="H179:I179"/>
    <mergeCell ref="J179:K179"/>
    <mergeCell ref="B180:F180"/>
    <mergeCell ref="H180:I180"/>
    <mergeCell ref="J180:K180"/>
    <mergeCell ref="H181:K181"/>
    <mergeCell ref="H186:I186"/>
    <mergeCell ref="J186:K186"/>
    <mergeCell ref="H182:K182"/>
    <mergeCell ref="H183:K183"/>
    <mergeCell ref="H184:K184"/>
    <mergeCell ref="A185:F185"/>
    <mergeCell ref="H185:I185"/>
    <mergeCell ref="J185:K185"/>
    <mergeCell ref="B186:F186"/>
    <mergeCell ref="B187:F187"/>
    <mergeCell ref="H187:I187"/>
    <mergeCell ref="J187:K187"/>
    <mergeCell ref="B188:F188"/>
    <mergeCell ref="H188:I188"/>
    <mergeCell ref="J188:K188"/>
    <mergeCell ref="B189:F189"/>
    <mergeCell ref="H189:I189"/>
    <mergeCell ref="J189:K189"/>
    <mergeCell ref="H190:K190"/>
    <mergeCell ref="H191:K191"/>
    <mergeCell ref="H192:K192"/>
    <mergeCell ref="H193:K193"/>
    <mergeCell ref="H194:K194"/>
    <mergeCell ref="H224:I224"/>
    <mergeCell ref="J224:K224"/>
    <mergeCell ref="H226:K226"/>
    <mergeCell ref="H227:K227"/>
    <mergeCell ref="H228:K228"/>
    <mergeCell ref="H229:K229"/>
    <mergeCell ref="H215:I215"/>
    <mergeCell ref="J215:K215"/>
    <mergeCell ref="H217:K217"/>
    <mergeCell ref="H218:K218"/>
    <mergeCell ref="H219:K219"/>
    <mergeCell ref="H220:K220"/>
    <mergeCell ref="H204:K204"/>
    <mergeCell ref="H212:K212"/>
    <mergeCell ref="E195:G195"/>
    <mergeCell ref="A196:L196"/>
    <mergeCell ref="H198:I198"/>
    <mergeCell ref="J198:K198"/>
    <mergeCell ref="B199:F199"/>
    <mergeCell ref="H199:I199"/>
    <mergeCell ref="J199:K199"/>
    <mergeCell ref="H201:K201"/>
    <mergeCell ref="H202:K202"/>
    <mergeCell ref="H203:K203"/>
    <mergeCell ref="J205:K205"/>
    <mergeCell ref="B206:F206"/>
    <mergeCell ref="J206:K206"/>
    <mergeCell ref="H205:I205"/>
    <mergeCell ref="H206:I206"/>
    <mergeCell ref="H208:K208"/>
    <mergeCell ref="H209:K209"/>
    <mergeCell ref="A205:F205"/>
    <mergeCell ref="B207:F207"/>
    <mergeCell ref="H207:I207"/>
    <mergeCell ref="J207:K207"/>
    <mergeCell ref="A268:L268"/>
    <mergeCell ref="A269:F269"/>
    <mergeCell ref="B272:F272"/>
    <mergeCell ref="H272:I272"/>
    <mergeCell ref="H251:I251"/>
    <mergeCell ref="J251:K251"/>
    <mergeCell ref="H253:K253"/>
    <mergeCell ref="H254:K254"/>
    <mergeCell ref="H255:K255"/>
    <mergeCell ref="A251:F251"/>
    <mergeCell ref="B252:F252"/>
    <mergeCell ref="H252:I252"/>
    <mergeCell ref="J252:K252"/>
    <mergeCell ref="H233:I233"/>
    <mergeCell ref="J233:K233"/>
    <mergeCell ref="H242:I242"/>
    <mergeCell ref="J242:K242"/>
    <mergeCell ref="H235:K235"/>
    <mergeCell ref="H236:K236"/>
    <mergeCell ref="H237:K237"/>
    <mergeCell ref="H238:K238"/>
    <mergeCell ref="J272:K272"/>
    <mergeCell ref="H297:I297"/>
    <mergeCell ref="J297:K297"/>
    <mergeCell ref="H300:I300"/>
    <mergeCell ref="J300:K300"/>
    <mergeCell ref="H256:K256"/>
    <mergeCell ref="H260:I260"/>
    <mergeCell ref="J260:K260"/>
    <mergeCell ref="H262:K262"/>
    <mergeCell ref="H263:K263"/>
    <mergeCell ref="H264:K264"/>
    <mergeCell ref="H265:K265"/>
    <mergeCell ref="H285:I285"/>
    <mergeCell ref="J285:K285"/>
    <mergeCell ref="B283:F283"/>
    <mergeCell ref="H283:I283"/>
    <mergeCell ref="J283:K283"/>
    <mergeCell ref="B284:F284"/>
    <mergeCell ref="H284:I284"/>
    <mergeCell ref="J284:K284"/>
    <mergeCell ref="B285:F285"/>
    <mergeCell ref="B271:F271"/>
    <mergeCell ref="H271:I271"/>
    <mergeCell ref="J271:K271"/>
    <mergeCell ref="H257:K257"/>
    <mergeCell ref="E258:G258"/>
    <mergeCell ref="A259:L259"/>
    <mergeCell ref="A260:F260"/>
    <mergeCell ref="B261:F261"/>
    <mergeCell ref="H261:I261"/>
    <mergeCell ref="J261:K261"/>
    <mergeCell ref="H266:K266"/>
    <mergeCell ref="E267:G267"/>
    <mergeCell ref="H302:K302"/>
    <mergeCell ref="H303:K303"/>
    <mergeCell ref="H304:K304"/>
    <mergeCell ref="H305:K305"/>
    <mergeCell ref="H306:K306"/>
    <mergeCell ref="H307:K307"/>
    <mergeCell ref="H308:K308"/>
    <mergeCell ref="H309:K309"/>
    <mergeCell ref="H299:K299"/>
    <mergeCell ref="A300:F300"/>
    <mergeCell ref="B301:F301"/>
    <mergeCell ref="H301:I301"/>
    <mergeCell ref="J301:K301"/>
    <mergeCell ref="H310:K310"/>
    <mergeCell ref="E311:G311"/>
    <mergeCell ref="H336:K336"/>
    <mergeCell ref="H337:K337"/>
    <mergeCell ref="A312:L312"/>
    <mergeCell ref="A313:C314"/>
    <mergeCell ref="D313:E314"/>
    <mergeCell ref="F313:G313"/>
    <mergeCell ref="H313:K313"/>
    <mergeCell ref="B318:C318"/>
    <mergeCell ref="D318:E318"/>
    <mergeCell ref="B315:C315"/>
    <mergeCell ref="D315:E315"/>
    <mergeCell ref="B316:C316"/>
    <mergeCell ref="D316:E316"/>
    <mergeCell ref="B317:C317"/>
    <mergeCell ref="D317:E317"/>
    <mergeCell ref="L313:L314"/>
    <mergeCell ref="B319:C319"/>
    <mergeCell ref="H464:I464"/>
    <mergeCell ref="J464:K464"/>
    <mergeCell ref="H467:K467"/>
    <mergeCell ref="H468:K468"/>
    <mergeCell ref="H469:K469"/>
    <mergeCell ref="H470:K470"/>
    <mergeCell ref="H471:K471"/>
    <mergeCell ref="H338:K338"/>
    <mergeCell ref="H378:K378"/>
    <mergeCell ref="H379:K379"/>
    <mergeCell ref="H362:K362"/>
    <mergeCell ref="H363:K363"/>
    <mergeCell ref="H365:I365"/>
    <mergeCell ref="J365:K365"/>
    <mergeCell ref="H324:K324"/>
    <mergeCell ref="H325:K325"/>
    <mergeCell ref="H326:K326"/>
    <mergeCell ref="H327:K327"/>
    <mergeCell ref="H328:K328"/>
    <mergeCell ref="H329:K329"/>
    <mergeCell ref="H330:K330"/>
    <mergeCell ref="H334:I334"/>
    <mergeCell ref="J334:K334"/>
    <mergeCell ref="H345:K345"/>
    <mergeCell ref="H346:K346"/>
    <mergeCell ref="H347:K347"/>
    <mergeCell ref="H348:K348"/>
    <mergeCell ref="H349:K349"/>
    <mergeCell ref="H350:K350"/>
    <mergeCell ref="H339:K339"/>
    <mergeCell ref="H358:K358"/>
    <mergeCell ref="H360:I360"/>
    <mergeCell ref="B459:F459"/>
    <mergeCell ref="H459:I459"/>
    <mergeCell ref="J459:K459"/>
    <mergeCell ref="H460:K460"/>
    <mergeCell ref="J458:K458"/>
    <mergeCell ref="H445:K445"/>
    <mergeCell ref="H446:I446"/>
    <mergeCell ref="J446:K446"/>
    <mergeCell ref="H451:I451"/>
    <mergeCell ref="J451:K451"/>
    <mergeCell ref="H453:K453"/>
    <mergeCell ref="H454:K454"/>
    <mergeCell ref="H455:K455"/>
    <mergeCell ref="B388:F388"/>
    <mergeCell ref="H388:I388"/>
    <mergeCell ref="J388:K388"/>
    <mergeCell ref="H398:K398"/>
    <mergeCell ref="E399:G399"/>
    <mergeCell ref="A400:L400"/>
    <mergeCell ref="A401:C402"/>
    <mergeCell ref="H456:K456"/>
    <mergeCell ref="H457:K457"/>
    <mergeCell ref="A432:F432"/>
    <mergeCell ref="H432:I432"/>
    <mergeCell ref="J432:K432"/>
    <mergeCell ref="B433:F433"/>
    <mergeCell ref="H433:I433"/>
    <mergeCell ref="J433:K433"/>
    <mergeCell ref="H434:K434"/>
    <mergeCell ref="H435:K435"/>
    <mergeCell ref="H427:K427"/>
    <mergeCell ref="L427:L428"/>
    <mergeCell ref="H1092:K1092"/>
    <mergeCell ref="H1093:K1093"/>
    <mergeCell ref="H1073:K1073"/>
    <mergeCell ref="H1079:K1079"/>
    <mergeCell ref="H1037:K1037"/>
    <mergeCell ref="H1038:K1038"/>
    <mergeCell ref="H1039:K1039"/>
    <mergeCell ref="E1040:G1040"/>
    <mergeCell ref="H1022:K1022"/>
    <mergeCell ref="H1023:K1023"/>
    <mergeCell ref="H1024:K1024"/>
    <mergeCell ref="E1025:G1025"/>
    <mergeCell ref="A1026:L1026"/>
    <mergeCell ref="H1030:K1030"/>
    <mergeCell ref="H1033:K1033"/>
    <mergeCell ref="E1034:G1034"/>
    <mergeCell ref="H480:K480"/>
    <mergeCell ref="H490:I490"/>
    <mergeCell ref="J490:K490"/>
    <mergeCell ref="H491:K491"/>
    <mergeCell ref="H495:I495"/>
    <mergeCell ref="J495:K495"/>
    <mergeCell ref="A1041:L1041"/>
    <mergeCell ref="H1045:K1045"/>
    <mergeCell ref="H1048:K1048"/>
    <mergeCell ref="H1015:K1015"/>
    <mergeCell ref="H484:K484"/>
    <mergeCell ref="H485:K485"/>
    <mergeCell ref="H486:K486"/>
    <mergeCell ref="E487:G487"/>
    <mergeCell ref="A488:L488"/>
    <mergeCell ref="A489:D489"/>
    <mergeCell ref="H959:I959"/>
    <mergeCell ref="J959:K959"/>
    <mergeCell ref="H960:K960"/>
    <mergeCell ref="A961:F961"/>
    <mergeCell ref="H961:I961"/>
    <mergeCell ref="J961:K961"/>
    <mergeCell ref="B962:F962"/>
    <mergeCell ref="H962:I962"/>
    <mergeCell ref="J962:K962"/>
    <mergeCell ref="H963:K963"/>
    <mergeCell ref="H1087:I1087"/>
    <mergeCell ref="J1087:K1087"/>
    <mergeCell ref="B968:F968"/>
    <mergeCell ref="H968:I968"/>
    <mergeCell ref="J968:K968"/>
    <mergeCell ref="H969:K969"/>
    <mergeCell ref="H975:K975"/>
    <mergeCell ref="H1068:K1068"/>
    <mergeCell ref="H1061:K1061"/>
    <mergeCell ref="H1086:K1086"/>
    <mergeCell ref="H964:K964"/>
    <mergeCell ref="H966:K966"/>
    <mergeCell ref="A967:F967"/>
    <mergeCell ref="A970:F970"/>
    <mergeCell ref="H970:I970"/>
    <mergeCell ref="J970:K970"/>
    <mergeCell ref="B971:F971"/>
    <mergeCell ref="H971:I971"/>
    <mergeCell ref="J971:K971"/>
    <mergeCell ref="B972:F972"/>
    <mergeCell ref="H972:I972"/>
    <mergeCell ref="J972:K972"/>
    <mergeCell ref="A8:B8"/>
    <mergeCell ref="K7:L8"/>
    <mergeCell ref="A2:J2"/>
    <mergeCell ref="A1:L1"/>
    <mergeCell ref="A3:J3"/>
    <mergeCell ref="A4:J7"/>
    <mergeCell ref="C8:J8"/>
    <mergeCell ref="A197:L197"/>
    <mergeCell ref="A198:F198"/>
    <mergeCell ref="B200:F200"/>
    <mergeCell ref="H200:I200"/>
    <mergeCell ref="J200:K200"/>
    <mergeCell ref="H1051:K1051"/>
    <mergeCell ref="H1052:I1052"/>
    <mergeCell ref="J1052:K1052"/>
    <mergeCell ref="H1053:I1053"/>
    <mergeCell ref="J1053:K1053"/>
    <mergeCell ref="B1001:F1001"/>
    <mergeCell ref="H1001:I1001"/>
    <mergeCell ref="J1001:K1001"/>
    <mergeCell ref="H1005:K1005"/>
    <mergeCell ref="H973:I973"/>
    <mergeCell ref="J973:K973"/>
    <mergeCell ref="H1000:I1000"/>
    <mergeCell ref="J1000:K1000"/>
    <mergeCell ref="A956:L956"/>
    <mergeCell ref="H957:K957"/>
    <mergeCell ref="H965:K965"/>
    <mergeCell ref="H967:I967"/>
    <mergeCell ref="J967:K967"/>
    <mergeCell ref="B959:C959"/>
    <mergeCell ref="D959:E959"/>
    <mergeCell ref="E213:G213"/>
    <mergeCell ref="A214:L214"/>
    <mergeCell ref="A215:F215"/>
    <mergeCell ref="B216:F216"/>
    <mergeCell ref="H216:I216"/>
    <mergeCell ref="J216:K216"/>
    <mergeCell ref="H221:K221"/>
    <mergeCell ref="E222:G222"/>
    <mergeCell ref="A223:L223"/>
    <mergeCell ref="A224:F224"/>
    <mergeCell ref="B225:F225"/>
    <mergeCell ref="H225:I225"/>
    <mergeCell ref="J225:K225"/>
    <mergeCell ref="H210:K210"/>
    <mergeCell ref="H211:K211"/>
    <mergeCell ref="H230:K230"/>
    <mergeCell ref="E231:G231"/>
    <mergeCell ref="A232:L232"/>
    <mergeCell ref="A233:F233"/>
    <mergeCell ref="B234:F234"/>
    <mergeCell ref="H234:I234"/>
    <mergeCell ref="J234:K234"/>
    <mergeCell ref="H239:K239"/>
    <mergeCell ref="E240:G240"/>
    <mergeCell ref="A241:L241"/>
    <mergeCell ref="A242:F242"/>
    <mergeCell ref="B243:F243"/>
    <mergeCell ref="H243:I243"/>
    <mergeCell ref="J243:K243"/>
    <mergeCell ref="H248:K248"/>
    <mergeCell ref="E249:G249"/>
    <mergeCell ref="A250:L250"/>
    <mergeCell ref="H244:K244"/>
    <mergeCell ref="H245:K245"/>
    <mergeCell ref="H246:K246"/>
    <mergeCell ref="H247:K247"/>
    <mergeCell ref="H289:K289"/>
    <mergeCell ref="H290:K290"/>
    <mergeCell ref="H291:K291"/>
    <mergeCell ref="H292:K292"/>
    <mergeCell ref="H277:K277"/>
    <mergeCell ref="A278:F278"/>
    <mergeCell ref="B279:F279"/>
    <mergeCell ref="H279:I279"/>
    <mergeCell ref="J279:K279"/>
    <mergeCell ref="H269:I269"/>
    <mergeCell ref="J269:K269"/>
    <mergeCell ref="B270:F270"/>
    <mergeCell ref="H270:I270"/>
    <mergeCell ref="J270:K270"/>
    <mergeCell ref="H273:K273"/>
    <mergeCell ref="H274:K274"/>
    <mergeCell ref="H275:K275"/>
    <mergeCell ref="H276:K276"/>
    <mergeCell ref="H278:I278"/>
    <mergeCell ref="J278:K278"/>
    <mergeCell ref="H280:K280"/>
    <mergeCell ref="B335:D335"/>
    <mergeCell ref="E335:F335"/>
    <mergeCell ref="H335:I335"/>
    <mergeCell ref="J335:K335"/>
    <mergeCell ref="E334:F334"/>
    <mergeCell ref="A281:F281"/>
    <mergeCell ref="B288:F288"/>
    <mergeCell ref="H288:I288"/>
    <mergeCell ref="J288:K288"/>
    <mergeCell ref="H293:K293"/>
    <mergeCell ref="E294:G294"/>
    <mergeCell ref="A295:L295"/>
    <mergeCell ref="A296:C297"/>
    <mergeCell ref="D296:E297"/>
    <mergeCell ref="F296:G296"/>
    <mergeCell ref="H296:K296"/>
    <mergeCell ref="L296:L297"/>
    <mergeCell ref="B298:C298"/>
    <mergeCell ref="D298:E298"/>
    <mergeCell ref="H298:I298"/>
    <mergeCell ref="J298:K298"/>
    <mergeCell ref="H282:I282"/>
    <mergeCell ref="J282:K282"/>
    <mergeCell ref="H281:I281"/>
    <mergeCell ref="J281:K281"/>
    <mergeCell ref="B282:F282"/>
    <mergeCell ref="B286:F286"/>
    <mergeCell ref="H286:I286"/>
    <mergeCell ref="J286:K286"/>
    <mergeCell ref="B287:F287"/>
    <mergeCell ref="H287:I287"/>
    <mergeCell ref="J287:K287"/>
    <mergeCell ref="H317:I317"/>
    <mergeCell ref="H318:I318"/>
    <mergeCell ref="H314:I314"/>
    <mergeCell ref="J314:K314"/>
    <mergeCell ref="H315:I315"/>
    <mergeCell ref="J315:K315"/>
    <mergeCell ref="H316:I316"/>
    <mergeCell ref="J316:K316"/>
    <mergeCell ref="J317:K317"/>
    <mergeCell ref="J318:K318"/>
    <mergeCell ref="H321:I321"/>
    <mergeCell ref="J321:K321"/>
    <mergeCell ref="H323:K323"/>
    <mergeCell ref="E340:G340"/>
    <mergeCell ref="A341:L341"/>
    <mergeCell ref="A342:C343"/>
    <mergeCell ref="D342:E343"/>
    <mergeCell ref="F342:G342"/>
    <mergeCell ref="H342:K342"/>
    <mergeCell ref="L342:L343"/>
    <mergeCell ref="D319:E319"/>
    <mergeCell ref="H319:I319"/>
    <mergeCell ref="J319:K319"/>
    <mergeCell ref="H320:K320"/>
    <mergeCell ref="A321:F321"/>
    <mergeCell ref="B322:F322"/>
    <mergeCell ref="H322:I322"/>
    <mergeCell ref="J322:K322"/>
    <mergeCell ref="H331:K331"/>
    <mergeCell ref="E332:G332"/>
    <mergeCell ref="A333:L333"/>
    <mergeCell ref="A334:D334"/>
    <mergeCell ref="B344:C344"/>
    <mergeCell ref="D344:E344"/>
    <mergeCell ref="H344:I344"/>
    <mergeCell ref="J344:K344"/>
    <mergeCell ref="H352:K352"/>
    <mergeCell ref="E353:G353"/>
    <mergeCell ref="A354:L354"/>
    <mergeCell ref="A355:C356"/>
    <mergeCell ref="D355:E356"/>
    <mergeCell ref="F355:G355"/>
    <mergeCell ref="H355:K355"/>
    <mergeCell ref="L355:L356"/>
    <mergeCell ref="H343:I343"/>
    <mergeCell ref="J343:K343"/>
    <mergeCell ref="B375:F375"/>
    <mergeCell ref="H375:I375"/>
    <mergeCell ref="J375:K375"/>
    <mergeCell ref="B357:C357"/>
    <mergeCell ref="D357:E357"/>
    <mergeCell ref="A359:F359"/>
    <mergeCell ref="B360:F360"/>
    <mergeCell ref="A365:F365"/>
    <mergeCell ref="B366:F366"/>
    <mergeCell ref="E372:G372"/>
    <mergeCell ref="J360:K360"/>
    <mergeCell ref="H364:K364"/>
    <mergeCell ref="H366:I366"/>
    <mergeCell ref="J366:K366"/>
    <mergeCell ref="H371:K371"/>
    <mergeCell ref="H357:I357"/>
    <mergeCell ref="J357:K357"/>
    <mergeCell ref="L383:L384"/>
    <mergeCell ref="B385:C385"/>
    <mergeCell ref="D385:E385"/>
    <mergeCell ref="H385:I385"/>
    <mergeCell ref="J385:K385"/>
    <mergeCell ref="H386:K386"/>
    <mergeCell ref="A387:F387"/>
    <mergeCell ref="H384:I384"/>
    <mergeCell ref="J384:K384"/>
    <mergeCell ref="H387:I387"/>
    <mergeCell ref="J387:K387"/>
    <mergeCell ref="E489:F489"/>
    <mergeCell ref="H489:I489"/>
    <mergeCell ref="J489:K489"/>
    <mergeCell ref="B490:D490"/>
    <mergeCell ref="E490:F490"/>
    <mergeCell ref="L401:L402"/>
    <mergeCell ref="B405:C405"/>
    <mergeCell ref="D405:E405"/>
    <mergeCell ref="H405:I405"/>
    <mergeCell ref="J405:K405"/>
    <mergeCell ref="B406:C406"/>
    <mergeCell ref="D406:E406"/>
    <mergeCell ref="H407:K407"/>
    <mergeCell ref="A408:F408"/>
    <mergeCell ref="H408:I408"/>
    <mergeCell ref="J408:K408"/>
    <mergeCell ref="E425:G425"/>
    <mergeCell ref="A426:L426"/>
    <mergeCell ref="A427:C428"/>
    <mergeCell ref="D427:E428"/>
    <mergeCell ref="F427:G427"/>
    <mergeCell ref="F462:G462"/>
    <mergeCell ref="H462:I462"/>
    <mergeCell ref="H463:K463"/>
    <mergeCell ref="A464:B465"/>
    <mergeCell ref="C464:C465"/>
    <mergeCell ref="F464:G464"/>
    <mergeCell ref="E481:G481"/>
    <mergeCell ref="A482:L482"/>
    <mergeCell ref="A483:L483"/>
    <mergeCell ref="A461:C461"/>
    <mergeCell ref="D461:E461"/>
    <mergeCell ref="F461:G461"/>
    <mergeCell ref="H461:I461"/>
    <mergeCell ref="J461:K461"/>
    <mergeCell ref="B462:C462"/>
    <mergeCell ref="D462:E462"/>
    <mergeCell ref="J462:K462"/>
    <mergeCell ref="L464:L465"/>
    <mergeCell ref="D464:E465"/>
    <mergeCell ref="D466:E466"/>
    <mergeCell ref="E472:G472"/>
    <mergeCell ref="A473:L473"/>
    <mergeCell ref="A474:F474"/>
    <mergeCell ref="J474:K474"/>
    <mergeCell ref="B475:F475"/>
    <mergeCell ref="J475:K475"/>
    <mergeCell ref="H474:I474"/>
    <mergeCell ref="H475:I475"/>
    <mergeCell ref="H476:K476"/>
    <mergeCell ref="H477:K477"/>
    <mergeCell ref="H478:K478"/>
    <mergeCell ref="H479:K479"/>
    <mergeCell ref="B527:D527"/>
    <mergeCell ref="H528:K528"/>
    <mergeCell ref="H529:K529"/>
    <mergeCell ref="H530:K530"/>
    <mergeCell ref="H531:K531"/>
    <mergeCell ref="E532:G532"/>
    <mergeCell ref="A533:L533"/>
    <mergeCell ref="A534:F534"/>
    <mergeCell ref="H534:I534"/>
    <mergeCell ref="J534:K534"/>
    <mergeCell ref="H527:I527"/>
    <mergeCell ref="J527:K527"/>
    <mergeCell ref="H515:K515"/>
    <mergeCell ref="H516:K516"/>
    <mergeCell ref="E518:G518"/>
    <mergeCell ref="A519:L519"/>
    <mergeCell ref="A520:D520"/>
    <mergeCell ref="E520:F520"/>
    <mergeCell ref="H520:I520"/>
    <mergeCell ref="J520:K520"/>
    <mergeCell ref="B521:D521"/>
    <mergeCell ref="E521:F521"/>
    <mergeCell ref="H521:I521"/>
    <mergeCell ref="J521:K521"/>
    <mergeCell ref="H522:K522"/>
    <mergeCell ref="A523:D523"/>
    <mergeCell ref="E523:F523"/>
    <mergeCell ref="H523:I523"/>
    <mergeCell ref="J523:K523"/>
    <mergeCell ref="B524:D524"/>
    <mergeCell ref="B526:D526"/>
    <mergeCell ref="E526:F526"/>
    <mergeCell ref="J550:K550"/>
    <mergeCell ref="B551:F551"/>
    <mergeCell ref="H551:I551"/>
    <mergeCell ref="J551:K551"/>
    <mergeCell ref="H552:K552"/>
    <mergeCell ref="A553:D553"/>
    <mergeCell ref="F553:G553"/>
    <mergeCell ref="B554:D554"/>
    <mergeCell ref="H555:K555"/>
    <mergeCell ref="H557:K557"/>
    <mergeCell ref="H558:K558"/>
    <mergeCell ref="A560:F560"/>
    <mergeCell ref="H560:I560"/>
    <mergeCell ref="J560:K560"/>
    <mergeCell ref="H559:K559"/>
    <mergeCell ref="B574:C574"/>
    <mergeCell ref="D574:E574"/>
    <mergeCell ref="H574:I574"/>
    <mergeCell ref="J574:K574"/>
    <mergeCell ref="H570:K570"/>
    <mergeCell ref="B578:F578"/>
    <mergeCell ref="B579:F579"/>
    <mergeCell ref="B580:F580"/>
    <mergeCell ref="H580:I580"/>
    <mergeCell ref="J580:K580"/>
    <mergeCell ref="B581:F581"/>
    <mergeCell ref="H582:K582"/>
    <mergeCell ref="A583:D583"/>
    <mergeCell ref="F583:G583"/>
    <mergeCell ref="H579:I579"/>
    <mergeCell ref="J579:K579"/>
    <mergeCell ref="H578:I578"/>
    <mergeCell ref="J578:K578"/>
    <mergeCell ref="H583:I583"/>
    <mergeCell ref="J583:K583"/>
    <mergeCell ref="H581:I581"/>
    <mergeCell ref="J581:K581"/>
    <mergeCell ref="B584:D584"/>
    <mergeCell ref="H585:K585"/>
    <mergeCell ref="H587:K587"/>
    <mergeCell ref="H588:K588"/>
    <mergeCell ref="A589:F589"/>
    <mergeCell ref="H589:I589"/>
    <mergeCell ref="J589:K589"/>
    <mergeCell ref="B590:F590"/>
    <mergeCell ref="H590:I590"/>
    <mergeCell ref="J590:K590"/>
    <mergeCell ref="B591:F591"/>
    <mergeCell ref="H591:I591"/>
    <mergeCell ref="J591:K591"/>
    <mergeCell ref="B592:F592"/>
    <mergeCell ref="H592:I592"/>
    <mergeCell ref="J592:K592"/>
    <mergeCell ref="B593:F593"/>
    <mergeCell ref="H586:K586"/>
    <mergeCell ref="H584:I584"/>
    <mergeCell ref="B618:F618"/>
    <mergeCell ref="H618:I618"/>
    <mergeCell ref="J618:K618"/>
    <mergeCell ref="H622:K622"/>
    <mergeCell ref="H624:K624"/>
    <mergeCell ref="H625:K625"/>
    <mergeCell ref="E627:G627"/>
    <mergeCell ref="H633:I633"/>
    <mergeCell ref="J633:K633"/>
    <mergeCell ref="B634:F634"/>
    <mergeCell ref="H635:K635"/>
    <mergeCell ref="H637:K637"/>
    <mergeCell ref="H638:K638"/>
    <mergeCell ref="A640:F640"/>
    <mergeCell ref="H640:I640"/>
    <mergeCell ref="J640:K640"/>
    <mergeCell ref="B641:F641"/>
    <mergeCell ref="H641:I641"/>
    <mergeCell ref="J641:K641"/>
    <mergeCell ref="H639:K639"/>
    <mergeCell ref="H636:K636"/>
    <mergeCell ref="H662:K662"/>
    <mergeCell ref="H663:K663"/>
    <mergeCell ref="A665:F665"/>
    <mergeCell ref="H665:I665"/>
    <mergeCell ref="J665:K665"/>
    <mergeCell ref="B666:F666"/>
    <mergeCell ref="H666:I666"/>
    <mergeCell ref="J666:K666"/>
    <mergeCell ref="H661:K661"/>
    <mergeCell ref="E652:G652"/>
    <mergeCell ref="A653:L653"/>
    <mergeCell ref="A654:C655"/>
    <mergeCell ref="D654:E655"/>
    <mergeCell ref="F654:G654"/>
    <mergeCell ref="L654:L655"/>
    <mergeCell ref="H655:I655"/>
    <mergeCell ref="J655:K655"/>
    <mergeCell ref="B656:C656"/>
    <mergeCell ref="D656:E656"/>
    <mergeCell ref="H656:I656"/>
    <mergeCell ref="J656:K656"/>
    <mergeCell ref="H657:K657"/>
    <mergeCell ref="H660:K660"/>
    <mergeCell ref="A668:F668"/>
    <mergeCell ref="H668:I668"/>
    <mergeCell ref="J668:K668"/>
    <mergeCell ref="B669:F669"/>
    <mergeCell ref="H664:K664"/>
    <mergeCell ref="H667:K667"/>
    <mergeCell ref="H669:I669"/>
    <mergeCell ref="J669:K669"/>
    <mergeCell ref="H675:K675"/>
    <mergeCell ref="B670:F670"/>
    <mergeCell ref="H670:I670"/>
    <mergeCell ref="J670:K670"/>
    <mergeCell ref="B671:F671"/>
    <mergeCell ref="H671:I671"/>
    <mergeCell ref="J671:K671"/>
    <mergeCell ref="H672:K672"/>
    <mergeCell ref="H673:K673"/>
    <mergeCell ref="H674:K674"/>
    <mergeCell ref="E677:G677"/>
    <mergeCell ref="A678:L678"/>
    <mergeCell ref="A679:C680"/>
    <mergeCell ref="D679:E680"/>
    <mergeCell ref="F679:G679"/>
    <mergeCell ref="L679:L680"/>
    <mergeCell ref="H680:I680"/>
    <mergeCell ref="J680:K680"/>
    <mergeCell ref="B681:C681"/>
    <mergeCell ref="D681:E681"/>
    <mergeCell ref="H681:I681"/>
    <mergeCell ref="J681:K681"/>
    <mergeCell ref="B682:C682"/>
    <mergeCell ref="D682:E682"/>
    <mergeCell ref="H682:I682"/>
    <mergeCell ref="J682:K682"/>
    <mergeCell ref="H676:K676"/>
    <mergeCell ref="H679:K679"/>
    <mergeCell ref="B683:C683"/>
    <mergeCell ref="D683:E683"/>
    <mergeCell ref="H683:I683"/>
    <mergeCell ref="J683:K683"/>
    <mergeCell ref="H684:K684"/>
    <mergeCell ref="A685:F685"/>
    <mergeCell ref="B686:F686"/>
    <mergeCell ref="B687:F687"/>
    <mergeCell ref="H689:K689"/>
    <mergeCell ref="H690:K690"/>
    <mergeCell ref="H691:K691"/>
    <mergeCell ref="A692:F692"/>
    <mergeCell ref="H692:I692"/>
    <mergeCell ref="J692:K692"/>
    <mergeCell ref="B693:F693"/>
    <mergeCell ref="H693:I693"/>
    <mergeCell ref="J693:K693"/>
    <mergeCell ref="H685:I685"/>
    <mergeCell ref="J685:K685"/>
    <mergeCell ref="H686:I686"/>
    <mergeCell ref="J686:K686"/>
    <mergeCell ref="H687:I687"/>
    <mergeCell ref="J687:K687"/>
    <mergeCell ref="H688:K688"/>
    <mergeCell ref="B694:F694"/>
    <mergeCell ref="H694:I694"/>
    <mergeCell ref="J694:K694"/>
    <mergeCell ref="B695:F695"/>
    <mergeCell ref="H695:I695"/>
    <mergeCell ref="J695:K695"/>
    <mergeCell ref="H696:K696"/>
    <mergeCell ref="A697:C697"/>
    <mergeCell ref="D697:E697"/>
    <mergeCell ref="F697:G697"/>
    <mergeCell ref="B698:C698"/>
    <mergeCell ref="D698:E698"/>
    <mergeCell ref="F698:G698"/>
    <mergeCell ref="B699:C699"/>
    <mergeCell ref="D699:E699"/>
    <mergeCell ref="F699:G699"/>
    <mergeCell ref="B700:C700"/>
    <mergeCell ref="D700:E700"/>
    <mergeCell ref="F700:G700"/>
    <mergeCell ref="H700:I700"/>
    <mergeCell ref="J700:K700"/>
    <mergeCell ref="J697:K697"/>
    <mergeCell ref="H709:I709"/>
    <mergeCell ref="J709:K709"/>
    <mergeCell ref="B710:D710"/>
    <mergeCell ref="E710:F710"/>
    <mergeCell ref="H710:I710"/>
    <mergeCell ref="J710:K710"/>
    <mergeCell ref="A718:D718"/>
    <mergeCell ref="B721:D721"/>
    <mergeCell ref="E721:F721"/>
    <mergeCell ref="H721:I721"/>
    <mergeCell ref="J721:K721"/>
    <mergeCell ref="B722:D722"/>
    <mergeCell ref="H723:K723"/>
    <mergeCell ref="H724:K724"/>
    <mergeCell ref="E718:F718"/>
    <mergeCell ref="H718:I718"/>
    <mergeCell ref="J718:K718"/>
    <mergeCell ref="E719:F719"/>
    <mergeCell ref="H719:I719"/>
    <mergeCell ref="J719:K719"/>
    <mergeCell ref="B719:D719"/>
    <mergeCell ref="B720:D720"/>
    <mergeCell ref="E720:F720"/>
    <mergeCell ref="H720:I720"/>
    <mergeCell ref="J720:K720"/>
    <mergeCell ref="J722:K722"/>
    <mergeCell ref="H716:I716"/>
    <mergeCell ref="J716:K716"/>
    <mergeCell ref="E712:F712"/>
    <mergeCell ref="E722:F722"/>
    <mergeCell ref="H722:I722"/>
    <mergeCell ref="B716:D716"/>
    <mergeCell ref="D732:E732"/>
    <mergeCell ref="H732:I732"/>
    <mergeCell ref="J732:K732"/>
    <mergeCell ref="B733:C733"/>
    <mergeCell ref="D733:E733"/>
    <mergeCell ref="H733:I733"/>
    <mergeCell ref="J733:K733"/>
    <mergeCell ref="H734:K734"/>
    <mergeCell ref="A735:F735"/>
    <mergeCell ref="B736:F736"/>
    <mergeCell ref="H737:K737"/>
    <mergeCell ref="H738:K738"/>
    <mergeCell ref="H740:K740"/>
    <mergeCell ref="A741:F741"/>
    <mergeCell ref="B742:F742"/>
    <mergeCell ref="H742:I742"/>
    <mergeCell ref="J742:K742"/>
    <mergeCell ref="B743:F743"/>
    <mergeCell ref="H743:I743"/>
    <mergeCell ref="J743:K743"/>
    <mergeCell ref="B744:F744"/>
    <mergeCell ref="H744:I744"/>
    <mergeCell ref="J744:K744"/>
    <mergeCell ref="B745:F745"/>
    <mergeCell ref="H745:I745"/>
    <mergeCell ref="J745:K745"/>
    <mergeCell ref="H739:K739"/>
    <mergeCell ref="H735:I735"/>
    <mergeCell ref="J735:K735"/>
    <mergeCell ref="H736:I736"/>
    <mergeCell ref="J736:K736"/>
    <mergeCell ref="B746:F746"/>
    <mergeCell ref="H747:K747"/>
    <mergeCell ref="A748:C748"/>
    <mergeCell ref="D748:E748"/>
    <mergeCell ref="F748:G748"/>
    <mergeCell ref="H748:I748"/>
    <mergeCell ref="J748:K748"/>
    <mergeCell ref="H741:I741"/>
    <mergeCell ref="J741:K741"/>
    <mergeCell ref="H746:I746"/>
    <mergeCell ref="J746:K746"/>
    <mergeCell ref="B749:C749"/>
    <mergeCell ref="D749:E749"/>
    <mergeCell ref="F749:G749"/>
    <mergeCell ref="B750:C750"/>
    <mergeCell ref="D750:E750"/>
    <mergeCell ref="F750:G750"/>
    <mergeCell ref="B751:C751"/>
    <mergeCell ref="D751:E751"/>
    <mergeCell ref="F751:G751"/>
    <mergeCell ref="B752:C752"/>
    <mergeCell ref="D752:E752"/>
    <mergeCell ref="F752:G752"/>
    <mergeCell ref="H752:I752"/>
    <mergeCell ref="J752:K752"/>
    <mergeCell ref="B753:C753"/>
    <mergeCell ref="H754:K754"/>
    <mergeCell ref="H755:K755"/>
    <mergeCell ref="H749:I749"/>
    <mergeCell ref="J749:K749"/>
    <mergeCell ref="H751:I751"/>
    <mergeCell ref="J751:K751"/>
    <mergeCell ref="D753:E753"/>
    <mergeCell ref="F753:G753"/>
    <mergeCell ref="H753:I753"/>
    <mergeCell ref="J753:K753"/>
    <mergeCell ref="H750:I750"/>
    <mergeCell ref="J750:K750"/>
    <mergeCell ref="H756:K756"/>
    <mergeCell ref="H757:K757"/>
    <mergeCell ref="H758:K758"/>
    <mergeCell ref="E759:G759"/>
    <mergeCell ref="A760:L760"/>
    <mergeCell ref="A761:L761"/>
    <mergeCell ref="H764:K764"/>
    <mergeCell ref="E765:G765"/>
    <mergeCell ref="A767:F767"/>
    <mergeCell ref="H767:I767"/>
    <mergeCell ref="J767:K767"/>
    <mergeCell ref="B768:F768"/>
    <mergeCell ref="H768:I768"/>
    <mergeCell ref="J768:K768"/>
    <mergeCell ref="B769:F769"/>
    <mergeCell ref="H769:I769"/>
    <mergeCell ref="J769:K769"/>
    <mergeCell ref="H762:K762"/>
    <mergeCell ref="H763:K763"/>
    <mergeCell ref="A766:L766"/>
    <mergeCell ref="H770:K770"/>
    <mergeCell ref="H771:K771"/>
    <mergeCell ref="H772:K772"/>
    <mergeCell ref="H773:K773"/>
    <mergeCell ref="H774:K774"/>
    <mergeCell ref="A775:F775"/>
    <mergeCell ref="H775:I775"/>
    <mergeCell ref="J775:K775"/>
    <mergeCell ref="B776:F776"/>
    <mergeCell ref="H776:I776"/>
    <mergeCell ref="J776:K776"/>
    <mergeCell ref="B777:F777"/>
    <mergeCell ref="H777:I777"/>
    <mergeCell ref="J777:K777"/>
    <mergeCell ref="A779:F779"/>
    <mergeCell ref="H779:I779"/>
    <mergeCell ref="J779:K779"/>
    <mergeCell ref="H778:K778"/>
    <mergeCell ref="B780:F780"/>
    <mergeCell ref="H781:K781"/>
    <mergeCell ref="H782:K782"/>
    <mergeCell ref="H784:K784"/>
    <mergeCell ref="H785:K785"/>
    <mergeCell ref="E786:G786"/>
    <mergeCell ref="A787:L787"/>
    <mergeCell ref="A788:F788"/>
    <mergeCell ref="H788:I788"/>
    <mergeCell ref="J788:K788"/>
    <mergeCell ref="B789:F789"/>
    <mergeCell ref="H789:I789"/>
    <mergeCell ref="J789:K789"/>
    <mergeCell ref="B790:F790"/>
    <mergeCell ref="H790:I790"/>
    <mergeCell ref="J790:K790"/>
    <mergeCell ref="H791:K791"/>
    <mergeCell ref="H783:K783"/>
    <mergeCell ref="H780:I780"/>
    <mergeCell ref="J780:K780"/>
    <mergeCell ref="H792:K792"/>
    <mergeCell ref="H793:K793"/>
    <mergeCell ref="H794:K794"/>
    <mergeCell ref="A795:F795"/>
    <mergeCell ref="B796:F796"/>
    <mergeCell ref="H796:I796"/>
    <mergeCell ref="J796:K796"/>
    <mergeCell ref="B797:F797"/>
    <mergeCell ref="H797:I797"/>
    <mergeCell ref="J797:K797"/>
    <mergeCell ref="A799:C799"/>
    <mergeCell ref="D799:E799"/>
    <mergeCell ref="F799:G799"/>
    <mergeCell ref="H799:I799"/>
    <mergeCell ref="J799:K799"/>
    <mergeCell ref="B800:C800"/>
    <mergeCell ref="D800:E800"/>
    <mergeCell ref="F800:G800"/>
    <mergeCell ref="J795:K795"/>
    <mergeCell ref="H800:I800"/>
    <mergeCell ref="J800:K800"/>
    <mergeCell ref="H795:I795"/>
    <mergeCell ref="H798:K798"/>
    <mergeCell ref="H801:K801"/>
    <mergeCell ref="H802:K802"/>
    <mergeCell ref="H804:K804"/>
    <mergeCell ref="H805:K805"/>
    <mergeCell ref="E806:G806"/>
    <mergeCell ref="A807:L807"/>
    <mergeCell ref="A808:F808"/>
    <mergeCell ref="H808:I808"/>
    <mergeCell ref="J808:K808"/>
    <mergeCell ref="B809:F809"/>
    <mergeCell ref="H809:I809"/>
    <mergeCell ref="J809:K809"/>
    <mergeCell ref="B810:F810"/>
    <mergeCell ref="H810:I810"/>
    <mergeCell ref="J810:K810"/>
    <mergeCell ref="H811:K811"/>
    <mergeCell ref="H812:K812"/>
    <mergeCell ref="H803:K803"/>
    <mergeCell ref="H813:K813"/>
    <mergeCell ref="H814:K814"/>
    <mergeCell ref="A815:F815"/>
    <mergeCell ref="B816:F816"/>
    <mergeCell ref="H816:I816"/>
    <mergeCell ref="J816:K816"/>
    <mergeCell ref="B817:F817"/>
    <mergeCell ref="H817:I817"/>
    <mergeCell ref="J817:K817"/>
    <mergeCell ref="A819:C819"/>
    <mergeCell ref="D819:E819"/>
    <mergeCell ref="F819:G819"/>
    <mergeCell ref="H819:I819"/>
    <mergeCell ref="J819:K819"/>
    <mergeCell ref="B820:C820"/>
    <mergeCell ref="D820:E820"/>
    <mergeCell ref="F820:G820"/>
    <mergeCell ref="H820:I820"/>
    <mergeCell ref="J820:K820"/>
    <mergeCell ref="H815:I815"/>
    <mergeCell ref="J815:K815"/>
    <mergeCell ref="H818:K818"/>
    <mergeCell ref="H821:K821"/>
    <mergeCell ref="H822:K822"/>
    <mergeCell ref="H824:K824"/>
    <mergeCell ref="H825:K825"/>
    <mergeCell ref="E826:G826"/>
    <mergeCell ref="A827:L827"/>
    <mergeCell ref="A828:D828"/>
    <mergeCell ref="E828:F828"/>
    <mergeCell ref="H828:I828"/>
    <mergeCell ref="J828:K828"/>
    <mergeCell ref="B829:D829"/>
    <mergeCell ref="E829:F829"/>
    <mergeCell ref="H829:I829"/>
    <mergeCell ref="J829:K829"/>
    <mergeCell ref="A831:D831"/>
    <mergeCell ref="E831:F831"/>
    <mergeCell ref="H831:I831"/>
    <mergeCell ref="J831:K831"/>
    <mergeCell ref="H830:K830"/>
    <mergeCell ref="H859:K859"/>
    <mergeCell ref="H860:K860"/>
    <mergeCell ref="E864:G864"/>
    <mergeCell ref="A865:L865"/>
    <mergeCell ref="A866:L866"/>
    <mergeCell ref="H869:K869"/>
    <mergeCell ref="E870:G870"/>
    <mergeCell ref="A872:C873"/>
    <mergeCell ref="D872:E873"/>
    <mergeCell ref="F872:G872"/>
    <mergeCell ref="L872:L873"/>
    <mergeCell ref="H873:I873"/>
    <mergeCell ref="J873:K873"/>
    <mergeCell ref="H854:I854"/>
    <mergeCell ref="J854:K854"/>
    <mergeCell ref="A878:F878"/>
    <mergeCell ref="B879:F879"/>
    <mergeCell ref="H877:K877"/>
    <mergeCell ref="H878:I878"/>
    <mergeCell ref="J878:K878"/>
    <mergeCell ref="H861:K861"/>
    <mergeCell ref="H862:K862"/>
    <mergeCell ref="H863:K863"/>
    <mergeCell ref="H867:K867"/>
    <mergeCell ref="H868:K868"/>
    <mergeCell ref="A871:L871"/>
    <mergeCell ref="H872:K872"/>
    <mergeCell ref="B874:C874"/>
    <mergeCell ref="D874:E874"/>
    <mergeCell ref="H874:I874"/>
    <mergeCell ref="J874:K874"/>
    <mergeCell ref="B875:C875"/>
    <mergeCell ref="D875:E875"/>
    <mergeCell ref="H875:I875"/>
    <mergeCell ref="J875:K875"/>
    <mergeCell ref="B876:C876"/>
    <mergeCell ref="D876:E876"/>
    <mergeCell ref="H876:I876"/>
    <mergeCell ref="J876:K876"/>
    <mergeCell ref="H880:K880"/>
    <mergeCell ref="H881:K881"/>
    <mergeCell ref="H883:K883"/>
    <mergeCell ref="H884:K884"/>
    <mergeCell ref="A885:F885"/>
    <mergeCell ref="H885:I885"/>
    <mergeCell ref="J885:K885"/>
    <mergeCell ref="B886:F886"/>
    <mergeCell ref="H886:I886"/>
    <mergeCell ref="J886:K886"/>
    <mergeCell ref="A888:C888"/>
    <mergeCell ref="D888:E888"/>
    <mergeCell ref="F888:G888"/>
    <mergeCell ref="H888:I888"/>
    <mergeCell ref="J888:K888"/>
    <mergeCell ref="H882:K882"/>
    <mergeCell ref="L891:L892"/>
    <mergeCell ref="B889:C889"/>
    <mergeCell ref="D889:E889"/>
    <mergeCell ref="F889:G889"/>
    <mergeCell ref="H889:I889"/>
    <mergeCell ref="J889:K889"/>
    <mergeCell ref="H890:K890"/>
    <mergeCell ref="A891:B892"/>
    <mergeCell ref="C891:C892"/>
    <mergeCell ref="D891:E892"/>
    <mergeCell ref="F891:G891"/>
    <mergeCell ref="H894:K894"/>
    <mergeCell ref="H896:K896"/>
    <mergeCell ref="H897:K897"/>
    <mergeCell ref="H898:K898"/>
    <mergeCell ref="E899:G899"/>
    <mergeCell ref="A900:L900"/>
    <mergeCell ref="A901:F901"/>
    <mergeCell ref="H901:I901"/>
    <mergeCell ref="J901:K901"/>
    <mergeCell ref="B902:F902"/>
    <mergeCell ref="H902:I902"/>
    <mergeCell ref="J902:K902"/>
    <mergeCell ref="B903:F903"/>
    <mergeCell ref="H903:I903"/>
    <mergeCell ref="J903:K903"/>
    <mergeCell ref="H904:K904"/>
    <mergeCell ref="H891:I891"/>
    <mergeCell ref="J891:K891"/>
    <mergeCell ref="D893:E893"/>
    <mergeCell ref="H895:K895"/>
    <mergeCell ref="E917:G917"/>
    <mergeCell ref="A918:L918"/>
    <mergeCell ref="A919:D919"/>
    <mergeCell ref="E919:F919"/>
    <mergeCell ref="H919:I919"/>
    <mergeCell ref="J919:K919"/>
    <mergeCell ref="B920:D920"/>
    <mergeCell ref="E920:F920"/>
    <mergeCell ref="H920:I920"/>
    <mergeCell ref="J920:K920"/>
    <mergeCell ref="A922:D922"/>
    <mergeCell ref="E922:F922"/>
    <mergeCell ref="H922:I922"/>
    <mergeCell ref="J922:K922"/>
    <mergeCell ref="B923:D923"/>
    <mergeCell ref="E923:F923"/>
    <mergeCell ref="H923:I923"/>
    <mergeCell ref="J923:K923"/>
    <mergeCell ref="B924:D924"/>
    <mergeCell ref="H925:K925"/>
    <mergeCell ref="H927:K927"/>
    <mergeCell ref="H928:K928"/>
    <mergeCell ref="E929:G929"/>
    <mergeCell ref="A930:L930"/>
    <mergeCell ref="A931:L931"/>
    <mergeCell ref="H934:K934"/>
    <mergeCell ref="E935:G935"/>
    <mergeCell ref="A937:D937"/>
    <mergeCell ref="E937:F937"/>
    <mergeCell ref="H937:I937"/>
    <mergeCell ref="J937:K937"/>
    <mergeCell ref="B938:D938"/>
    <mergeCell ref="E938:F938"/>
    <mergeCell ref="H938:I938"/>
    <mergeCell ref="J938:K938"/>
    <mergeCell ref="H933:K933"/>
    <mergeCell ref="A936:L936"/>
    <mergeCell ref="H926:K926"/>
    <mergeCell ref="E924:F924"/>
    <mergeCell ref="J924:K924"/>
    <mergeCell ref="H941:I941"/>
    <mergeCell ref="J941:K941"/>
    <mergeCell ref="B942:D942"/>
    <mergeCell ref="B944:D944"/>
    <mergeCell ref="E944:F944"/>
    <mergeCell ref="H944:I944"/>
    <mergeCell ref="J944:K944"/>
    <mergeCell ref="H945:K945"/>
    <mergeCell ref="H946:K946"/>
    <mergeCell ref="H947:K947"/>
    <mergeCell ref="H948:K948"/>
    <mergeCell ref="E949:G949"/>
    <mergeCell ref="A950:L950"/>
    <mergeCell ref="A951:L951"/>
    <mergeCell ref="H954:K954"/>
    <mergeCell ref="E955:G955"/>
    <mergeCell ref="A957:C958"/>
    <mergeCell ref="D957:E958"/>
    <mergeCell ref="F957:G957"/>
    <mergeCell ref="L957:L958"/>
    <mergeCell ref="H958:I958"/>
    <mergeCell ref="J958:K958"/>
    <mergeCell ref="H952:K952"/>
    <mergeCell ref="H953:K953"/>
    <mergeCell ref="E943:F943"/>
    <mergeCell ref="J943:K943"/>
    <mergeCell ref="H942:I942"/>
    <mergeCell ref="H943:I943"/>
    <mergeCell ref="B943:D943"/>
    <mergeCell ref="B973:F973"/>
    <mergeCell ref="H974:K974"/>
    <mergeCell ref="H976:K976"/>
    <mergeCell ref="H977:K977"/>
    <mergeCell ref="H978:K978"/>
    <mergeCell ref="E979:G979"/>
    <mergeCell ref="A980:L980"/>
    <mergeCell ref="A981:F981"/>
    <mergeCell ref="H981:I981"/>
    <mergeCell ref="J981:K981"/>
    <mergeCell ref="B982:F982"/>
    <mergeCell ref="H982:I982"/>
    <mergeCell ref="J982:K982"/>
    <mergeCell ref="B983:F983"/>
    <mergeCell ref="H983:I983"/>
    <mergeCell ref="J983:K983"/>
    <mergeCell ref="B984:F984"/>
    <mergeCell ref="H984:I984"/>
    <mergeCell ref="J984:K984"/>
    <mergeCell ref="H985:K985"/>
    <mergeCell ref="H986:K986"/>
    <mergeCell ref="H987:K987"/>
    <mergeCell ref="H988:K988"/>
    <mergeCell ref="H989:K989"/>
    <mergeCell ref="E990:G990"/>
    <mergeCell ref="A991:L991"/>
    <mergeCell ref="A992:F992"/>
    <mergeCell ref="H992:I992"/>
    <mergeCell ref="J992:K992"/>
    <mergeCell ref="B993:F993"/>
    <mergeCell ref="H993:I993"/>
    <mergeCell ref="J993:K993"/>
    <mergeCell ref="B994:F994"/>
    <mergeCell ref="H994:I994"/>
    <mergeCell ref="J994:K994"/>
    <mergeCell ref="B995:F995"/>
    <mergeCell ref="H995:I995"/>
    <mergeCell ref="J995:K995"/>
    <mergeCell ref="H996:K996"/>
    <mergeCell ref="H997:K997"/>
    <mergeCell ref="H998:K998"/>
    <mergeCell ref="H999:K999"/>
    <mergeCell ref="A1000:F1000"/>
    <mergeCell ref="B1002:F1002"/>
    <mergeCell ref="H1002:I1002"/>
    <mergeCell ref="J1002:K1002"/>
    <mergeCell ref="B1003:F1003"/>
    <mergeCell ref="H1003:I1003"/>
    <mergeCell ref="J1003:K1003"/>
    <mergeCell ref="B1004:F1004"/>
    <mergeCell ref="H1004:I1004"/>
    <mergeCell ref="J1004:K1004"/>
    <mergeCell ref="H1006:K1006"/>
    <mergeCell ref="H1007:K1007"/>
    <mergeCell ref="H1008:K1008"/>
    <mergeCell ref="H1009:K1009"/>
    <mergeCell ref="E1010:G1010"/>
    <mergeCell ref="A1011:L1011"/>
    <mergeCell ref="A1012:D1012"/>
    <mergeCell ref="E1012:F1012"/>
    <mergeCell ref="H1012:I1012"/>
    <mergeCell ref="J1012:K1012"/>
    <mergeCell ref="B1013:D1013"/>
    <mergeCell ref="E1013:F1013"/>
    <mergeCell ref="H1013:I1013"/>
    <mergeCell ref="J1013:K1013"/>
    <mergeCell ref="B1014:D1014"/>
    <mergeCell ref="E1014:F1014"/>
    <mergeCell ref="H1014:I1014"/>
    <mergeCell ref="J1014:K1014"/>
    <mergeCell ref="H1016:K1016"/>
    <mergeCell ref="H1017:K1017"/>
    <mergeCell ref="H1018:K1018"/>
    <mergeCell ref="E1019:G1019"/>
    <mergeCell ref="A1020:L1020"/>
    <mergeCell ref="A1021:L1021"/>
    <mergeCell ref="A1027:D1027"/>
    <mergeCell ref="E1027:F1027"/>
    <mergeCell ref="H1027:I1027"/>
    <mergeCell ref="J1027:K1027"/>
    <mergeCell ref="B1028:D1028"/>
    <mergeCell ref="E1028:F1028"/>
    <mergeCell ref="H1028:I1028"/>
    <mergeCell ref="J1028:K1028"/>
    <mergeCell ref="B1029:D1029"/>
    <mergeCell ref="E1029:F1029"/>
    <mergeCell ref="H1029:I1029"/>
    <mergeCell ref="J1029:K1029"/>
    <mergeCell ref="H1031:K1031"/>
    <mergeCell ref="H1032:K1032"/>
    <mergeCell ref="A1035:L1035"/>
    <mergeCell ref="A1036:L1036"/>
    <mergeCell ref="A1042:C1043"/>
    <mergeCell ref="D1042:E1043"/>
    <mergeCell ref="F1042:G1042"/>
    <mergeCell ref="H1042:K1042"/>
    <mergeCell ref="L1042:L1043"/>
    <mergeCell ref="H1043:I1043"/>
    <mergeCell ref="J1043:K1043"/>
    <mergeCell ref="B1044:C1044"/>
    <mergeCell ref="D1044:E1044"/>
    <mergeCell ref="H1044:I1044"/>
    <mergeCell ref="J1044:K1044"/>
    <mergeCell ref="A1046:F1046"/>
    <mergeCell ref="H1046:I1046"/>
    <mergeCell ref="J1046:K1046"/>
    <mergeCell ref="B1047:F1047"/>
    <mergeCell ref="H1047:I1047"/>
    <mergeCell ref="J1047:K1047"/>
    <mergeCell ref="H1049:K1049"/>
    <mergeCell ref="H1050:K1050"/>
    <mergeCell ref="A1052:C1052"/>
    <mergeCell ref="D1052:E1052"/>
    <mergeCell ref="F1052:G1052"/>
    <mergeCell ref="B1053:C1053"/>
    <mergeCell ref="D1053:E1053"/>
    <mergeCell ref="F1053:G1053"/>
    <mergeCell ref="H1054:K1054"/>
    <mergeCell ref="E1059:G1059"/>
    <mergeCell ref="A1060:L1060"/>
    <mergeCell ref="A1061:C1062"/>
    <mergeCell ref="D1061:E1062"/>
    <mergeCell ref="F1061:G1061"/>
    <mergeCell ref="L1061:L1062"/>
    <mergeCell ref="H1062:I1062"/>
    <mergeCell ref="J1062:K1062"/>
    <mergeCell ref="H1055:K1055"/>
    <mergeCell ref="H1056:K1056"/>
    <mergeCell ref="H1057:K1057"/>
    <mergeCell ref="H1058:K1058"/>
    <mergeCell ref="B1063:C1063"/>
    <mergeCell ref="D1063:E1063"/>
    <mergeCell ref="H1063:I1063"/>
    <mergeCell ref="J1063:K1063"/>
    <mergeCell ref="B1064:C1064"/>
    <mergeCell ref="D1064:E1064"/>
    <mergeCell ref="H1064:I1064"/>
    <mergeCell ref="J1064:K1064"/>
    <mergeCell ref="B1065:C1065"/>
    <mergeCell ref="D1065:E1065"/>
    <mergeCell ref="H1065:I1065"/>
    <mergeCell ref="J1065:K1065"/>
    <mergeCell ref="H1066:K1066"/>
    <mergeCell ref="H1067:K1067"/>
    <mergeCell ref="H1069:K1069"/>
    <mergeCell ref="H1070:K1070"/>
    <mergeCell ref="H1071:K1071"/>
    <mergeCell ref="H1082:K1082"/>
    <mergeCell ref="H1083:K1083"/>
    <mergeCell ref="H1084:K1084"/>
    <mergeCell ref="H1085:K1085"/>
    <mergeCell ref="A1087:F1087"/>
    <mergeCell ref="B1088:F1088"/>
    <mergeCell ref="H1088:I1088"/>
    <mergeCell ref="J1088:K1088"/>
    <mergeCell ref="B1089:F1089"/>
    <mergeCell ref="H1089:I1089"/>
    <mergeCell ref="J1089:K1089"/>
    <mergeCell ref="H1094:K1094"/>
    <mergeCell ref="H1072:K1072"/>
    <mergeCell ref="E1074:G1074"/>
    <mergeCell ref="A1075:L1075"/>
    <mergeCell ref="A1076:F1076"/>
    <mergeCell ref="H1076:I1076"/>
    <mergeCell ref="J1076:K1076"/>
    <mergeCell ref="B1077:F1077"/>
    <mergeCell ref="H1077:I1077"/>
    <mergeCell ref="J1077:K1077"/>
    <mergeCell ref="B1078:F1078"/>
    <mergeCell ref="H1078:I1078"/>
    <mergeCell ref="J1078:K1078"/>
    <mergeCell ref="A1080:D1080"/>
    <mergeCell ref="F1080:G1080"/>
    <mergeCell ref="H1080:I1080"/>
    <mergeCell ref="J1080:K1080"/>
    <mergeCell ref="B1081:D1081"/>
    <mergeCell ref="H1081:I1081"/>
    <mergeCell ref="H1090:K1090"/>
    <mergeCell ref="H1091:K1091"/>
  </mergeCells>
  <pageMargins left="0.27777777777777779" right="0.27777777777777779" top="0.27777777777777779" bottom="0.27777777777777779" header="0" footer="0"/>
  <pageSetup paperSize="9" orientation="portrait" r:id="rId1"/>
  <ignoredErrors>
    <ignoredError sqref="L36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Z1000"/>
  <sheetViews>
    <sheetView workbookViewId="0">
      <selection sqref="A1:J1"/>
    </sheetView>
  </sheetViews>
  <sheetFormatPr defaultColWidth="14.42578125" defaultRowHeight="15" customHeight="1"/>
  <cols>
    <col min="1" max="1" width="3" customWidth="1"/>
    <col min="2" max="4" width="11.5703125" customWidth="1"/>
    <col min="5" max="5" width="37.140625" customWidth="1"/>
    <col min="6" max="9" width="11.5703125" customWidth="1"/>
    <col min="10" max="12" width="11.42578125" customWidth="1"/>
    <col min="13" max="13" width="11.42578125" hidden="1" customWidth="1"/>
    <col min="14" max="14" width="15" hidden="1" customWidth="1"/>
    <col min="15" max="16" width="11.42578125" hidden="1" customWidth="1"/>
    <col min="17" max="26" width="9.140625" customWidth="1"/>
  </cols>
  <sheetData>
    <row r="1" spans="1:26" ht="12.75" customHeight="1">
      <c r="A1" s="173" t="s">
        <v>0</v>
      </c>
      <c r="B1" s="174"/>
      <c r="C1" s="174"/>
      <c r="D1" s="174"/>
      <c r="E1" s="174"/>
      <c r="F1" s="174"/>
      <c r="G1" s="174"/>
      <c r="H1" s="174"/>
      <c r="I1" s="174"/>
      <c r="J1" s="175"/>
      <c r="K1" s="1"/>
      <c r="L1" s="1"/>
      <c r="M1" s="1"/>
      <c r="N1" s="1"/>
      <c r="O1" s="1"/>
      <c r="P1" s="1"/>
      <c r="Q1" s="1"/>
      <c r="R1" s="1"/>
      <c r="S1" s="1"/>
      <c r="T1" s="1"/>
      <c r="U1" s="1"/>
      <c r="V1" s="1"/>
      <c r="W1" s="1"/>
      <c r="X1" s="1"/>
      <c r="Y1" s="1"/>
      <c r="Z1" s="1"/>
    </row>
    <row r="2" spans="1:26" ht="41.25" customHeight="1">
      <c r="A2" s="2"/>
      <c r="B2" s="322" t="s">
        <v>1</v>
      </c>
      <c r="C2" s="177"/>
      <c r="D2" s="177"/>
      <c r="E2" s="177"/>
      <c r="F2" s="177"/>
      <c r="G2" s="177"/>
      <c r="H2" s="3"/>
      <c r="I2" s="3"/>
      <c r="J2" s="4"/>
      <c r="K2" s="1"/>
      <c r="L2" s="1"/>
      <c r="M2" s="1"/>
      <c r="N2" s="1"/>
      <c r="O2" s="1"/>
      <c r="P2" s="1"/>
      <c r="Q2" s="1"/>
      <c r="R2" s="1"/>
      <c r="S2" s="1"/>
      <c r="T2" s="1"/>
      <c r="U2" s="1"/>
      <c r="V2" s="1"/>
      <c r="W2" s="1"/>
      <c r="X2" s="1"/>
      <c r="Y2" s="1"/>
      <c r="Z2" s="1"/>
    </row>
    <row r="3" spans="1:26" ht="10.5" customHeight="1">
      <c r="A3" s="2"/>
      <c r="B3" s="5" t="s">
        <v>2</v>
      </c>
      <c r="C3" s="6"/>
      <c r="D3" s="6"/>
      <c r="E3" s="6"/>
      <c r="F3" s="6"/>
      <c r="G3" s="6"/>
      <c r="H3" s="3"/>
      <c r="I3" s="3"/>
      <c r="J3" s="4"/>
      <c r="K3" s="1"/>
      <c r="L3" s="1"/>
      <c r="M3" s="1"/>
      <c r="N3" s="1"/>
      <c r="O3" s="1"/>
      <c r="P3" s="1"/>
      <c r="Q3" s="1"/>
      <c r="R3" s="1"/>
      <c r="S3" s="1"/>
      <c r="T3" s="1"/>
      <c r="U3" s="1"/>
      <c r="V3" s="1"/>
      <c r="W3" s="1"/>
      <c r="X3" s="1"/>
      <c r="Y3" s="1"/>
      <c r="Z3" s="1"/>
    </row>
    <row r="4" spans="1:26" ht="15" customHeight="1">
      <c r="A4" s="178"/>
      <c r="B4" s="159"/>
      <c r="C4" s="159"/>
      <c r="D4" s="159"/>
      <c r="E4" s="159"/>
      <c r="F4" s="159"/>
      <c r="G4" s="159"/>
      <c r="H4" s="159"/>
      <c r="I4" s="159"/>
      <c r="J4" s="162"/>
      <c r="K4" s="1"/>
      <c r="L4" s="1"/>
      <c r="M4" s="1"/>
      <c r="N4" s="1"/>
      <c r="O4" s="1"/>
      <c r="P4" s="1"/>
      <c r="Q4" s="1"/>
      <c r="R4" s="1"/>
      <c r="S4" s="1"/>
      <c r="T4" s="1"/>
      <c r="U4" s="1"/>
      <c r="V4" s="1"/>
      <c r="W4" s="1"/>
      <c r="X4" s="1"/>
      <c r="Y4" s="1"/>
      <c r="Z4" s="1"/>
    </row>
    <row r="5" spans="1:26" ht="6.75" customHeight="1">
      <c r="A5" s="179"/>
      <c r="B5" s="180"/>
      <c r="C5" s="180"/>
      <c r="D5" s="180"/>
      <c r="E5" s="180"/>
      <c r="F5" s="180"/>
      <c r="G5" s="180"/>
      <c r="H5" s="180"/>
      <c r="I5" s="180"/>
      <c r="J5" s="18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t="s">
        <v>3</v>
      </c>
      <c r="Q6" s="1"/>
      <c r="R6" s="1"/>
      <c r="S6" s="1"/>
      <c r="T6" s="1"/>
      <c r="U6" s="1"/>
      <c r="V6" s="1"/>
      <c r="W6" s="1"/>
      <c r="X6" s="1"/>
      <c r="Y6" s="1"/>
      <c r="Z6" s="1"/>
    </row>
    <row r="7" spans="1:26" ht="12.75" customHeight="1">
      <c r="A7" s="7"/>
      <c r="B7" s="8"/>
      <c r="C7" s="8"/>
      <c r="D7" s="8"/>
      <c r="E7" s="8"/>
      <c r="F7" s="8"/>
      <c r="G7" s="8"/>
      <c r="H7" s="8"/>
      <c r="I7" s="8"/>
      <c r="J7" s="9"/>
      <c r="K7" s="1"/>
      <c r="L7" s="1"/>
      <c r="M7" s="1"/>
      <c r="N7" s="1"/>
      <c r="O7" s="1"/>
      <c r="P7" s="1"/>
      <c r="Q7" s="1"/>
      <c r="R7" s="1"/>
      <c r="S7" s="1"/>
      <c r="T7" s="1"/>
      <c r="U7" s="1"/>
      <c r="V7" s="1"/>
      <c r="W7" s="1"/>
      <c r="X7" s="1"/>
      <c r="Y7" s="1"/>
      <c r="Z7" s="1"/>
    </row>
    <row r="8" spans="1:26" ht="12.75" customHeight="1">
      <c r="A8" s="10"/>
      <c r="B8" s="1"/>
      <c r="C8" s="1"/>
      <c r="D8" s="1"/>
      <c r="E8" s="1"/>
      <c r="F8" s="1"/>
      <c r="G8" s="1"/>
      <c r="H8" s="1"/>
      <c r="I8" s="1"/>
      <c r="J8" s="11"/>
      <c r="K8" s="1"/>
      <c r="L8" s="1"/>
      <c r="M8" s="1"/>
      <c r="N8" s="1"/>
      <c r="O8" s="1"/>
      <c r="P8" s="1"/>
      <c r="Q8" s="1"/>
      <c r="R8" s="1"/>
      <c r="S8" s="1"/>
      <c r="T8" s="1"/>
      <c r="U8" s="1"/>
      <c r="V8" s="1"/>
      <c r="W8" s="1"/>
      <c r="X8" s="1"/>
      <c r="Y8" s="1"/>
      <c r="Z8" s="1"/>
    </row>
    <row r="9" spans="1:26" ht="12.75" customHeight="1">
      <c r="A9" s="10"/>
      <c r="B9" s="1"/>
      <c r="C9" s="1"/>
      <c r="D9" s="1"/>
      <c r="E9" s="1"/>
      <c r="F9" s="1"/>
      <c r="G9" s="1"/>
      <c r="H9" s="1"/>
      <c r="I9" s="1"/>
      <c r="J9" s="11"/>
      <c r="K9" s="1"/>
      <c r="L9" s="1"/>
      <c r="M9" s="1"/>
      <c r="N9" s="1"/>
      <c r="O9" s="1"/>
      <c r="P9" s="1"/>
      <c r="Q9" s="1"/>
      <c r="R9" s="1"/>
      <c r="S9" s="1"/>
      <c r="T9" s="1"/>
      <c r="U9" s="1"/>
      <c r="V9" s="1"/>
      <c r="W9" s="1"/>
      <c r="X9" s="1"/>
      <c r="Y9" s="1"/>
      <c r="Z9" s="1"/>
    </row>
    <row r="10" spans="1:26" ht="12.75" customHeight="1">
      <c r="A10" s="10"/>
      <c r="B10" s="1"/>
      <c r="C10" s="1"/>
      <c r="D10" s="1"/>
      <c r="E10" s="1"/>
      <c r="F10" s="1"/>
      <c r="G10" s="1"/>
      <c r="H10" s="1"/>
      <c r="I10" s="1"/>
      <c r="J10" s="11"/>
      <c r="K10" s="1"/>
      <c r="L10" s="1"/>
      <c r="M10" s="1"/>
      <c r="N10" s="1"/>
      <c r="O10" s="1"/>
      <c r="P10" s="1"/>
      <c r="Q10" s="1"/>
      <c r="R10" s="1"/>
      <c r="S10" s="1"/>
      <c r="T10" s="1"/>
      <c r="U10" s="1"/>
      <c r="V10" s="1"/>
      <c r="W10" s="1"/>
      <c r="X10" s="1"/>
      <c r="Y10" s="1"/>
      <c r="Z10" s="1"/>
    </row>
    <row r="11" spans="1:26" ht="12.75" customHeight="1">
      <c r="A11" s="10"/>
      <c r="B11" s="1"/>
      <c r="C11" s="1"/>
      <c r="D11" s="1"/>
      <c r="E11" s="1"/>
      <c r="F11" s="1"/>
      <c r="G11" s="1"/>
      <c r="H11" s="1"/>
      <c r="I11" s="1"/>
      <c r="J11" s="11"/>
      <c r="K11" s="1"/>
      <c r="L11" s="1"/>
      <c r="M11" s="1"/>
      <c r="N11" s="1"/>
      <c r="O11" s="1"/>
      <c r="P11" s="1"/>
      <c r="Q11" s="1"/>
      <c r="R11" s="1"/>
      <c r="S11" s="1"/>
      <c r="T11" s="1"/>
      <c r="U11" s="1"/>
      <c r="V11" s="1"/>
      <c r="W11" s="1"/>
      <c r="X11" s="1"/>
      <c r="Y11" s="1"/>
      <c r="Z11" s="1"/>
    </row>
    <row r="12" spans="1:26" ht="12.75" customHeight="1">
      <c r="A12" s="10"/>
      <c r="B12" s="1"/>
      <c r="C12" s="1"/>
      <c r="D12" s="1"/>
      <c r="E12" s="1"/>
      <c r="F12" s="1"/>
      <c r="G12" s="1"/>
      <c r="H12" s="1"/>
      <c r="I12" s="1"/>
      <c r="J12" s="11"/>
      <c r="K12" s="1"/>
      <c r="L12" s="1"/>
      <c r="M12" s="1"/>
      <c r="N12" s="1"/>
      <c r="O12" s="1"/>
      <c r="P12" s="1"/>
      <c r="Q12" s="1"/>
      <c r="R12" s="1"/>
      <c r="S12" s="1"/>
      <c r="T12" s="1"/>
      <c r="U12" s="1"/>
      <c r="V12" s="1"/>
      <c r="W12" s="1"/>
      <c r="X12" s="1"/>
      <c r="Y12" s="1"/>
      <c r="Z12" s="1"/>
    </row>
    <row r="13" spans="1:26" ht="12.75" customHeight="1">
      <c r="A13" s="10"/>
      <c r="B13" s="1"/>
      <c r="C13" s="1"/>
      <c r="D13" s="1"/>
      <c r="E13" s="1"/>
      <c r="F13" s="1"/>
      <c r="G13" s="1"/>
      <c r="H13" s="1"/>
      <c r="I13" s="1"/>
      <c r="J13" s="11"/>
      <c r="K13" s="1"/>
      <c r="L13" s="1"/>
      <c r="M13" s="1"/>
      <c r="N13" s="1"/>
      <c r="O13" s="1"/>
      <c r="P13" s="1"/>
      <c r="Q13" s="1"/>
      <c r="R13" s="1"/>
      <c r="S13" s="1"/>
      <c r="T13" s="1"/>
      <c r="U13" s="1"/>
      <c r="V13" s="1"/>
      <c r="W13" s="1"/>
      <c r="X13" s="1"/>
      <c r="Y13" s="1"/>
      <c r="Z13" s="1"/>
    </row>
    <row r="14" spans="1:26" ht="25.5" customHeight="1">
      <c r="A14" s="10"/>
      <c r="B14" s="1"/>
      <c r="C14" s="1"/>
      <c r="D14" s="1"/>
      <c r="E14" s="1"/>
      <c r="F14" s="1"/>
      <c r="G14" s="1"/>
      <c r="H14" s="1"/>
      <c r="I14" s="1"/>
      <c r="J14" s="11"/>
      <c r="K14" s="1"/>
      <c r="L14" s="1"/>
      <c r="M14" s="1"/>
      <c r="N14" s="1"/>
      <c r="O14" s="1"/>
      <c r="P14" s="1"/>
      <c r="Q14" s="1"/>
      <c r="R14" s="1"/>
      <c r="S14" s="1"/>
      <c r="T14" s="1"/>
      <c r="U14" s="1"/>
      <c r="V14" s="1"/>
      <c r="W14" s="1"/>
      <c r="X14" s="1"/>
      <c r="Y14" s="1"/>
      <c r="Z14" s="1"/>
    </row>
    <row r="15" spans="1:26" ht="12.75" customHeight="1">
      <c r="A15" s="10"/>
      <c r="B15" s="1"/>
      <c r="C15" s="1"/>
      <c r="D15" s="1"/>
      <c r="E15" s="1"/>
      <c r="F15" s="1"/>
      <c r="G15" s="1"/>
      <c r="H15" s="1"/>
      <c r="I15" s="1"/>
      <c r="J15" s="11"/>
      <c r="K15" s="1"/>
      <c r="L15" s="1"/>
      <c r="M15" s="1"/>
      <c r="N15" s="1"/>
      <c r="O15" s="1"/>
      <c r="P15" s="1"/>
      <c r="Q15" s="1"/>
      <c r="R15" s="1"/>
      <c r="S15" s="1"/>
      <c r="T15" s="1"/>
      <c r="U15" s="1"/>
      <c r="V15" s="1"/>
      <c r="W15" s="1"/>
      <c r="X15" s="1"/>
      <c r="Y15" s="1"/>
      <c r="Z15" s="1"/>
    </row>
    <row r="16" spans="1:26" ht="12.75" customHeight="1">
      <c r="A16" s="10"/>
      <c r="B16" s="1"/>
      <c r="C16" s="1"/>
      <c r="D16" s="1"/>
      <c r="E16" s="1"/>
      <c r="F16" s="1"/>
      <c r="G16" s="1"/>
      <c r="H16" s="1"/>
      <c r="I16" s="1"/>
      <c r="J16" s="11"/>
      <c r="K16" s="1"/>
      <c r="L16" s="1"/>
      <c r="M16" s="1"/>
      <c r="N16" s="1"/>
      <c r="O16" s="1"/>
      <c r="P16" s="1"/>
      <c r="Q16" s="1"/>
      <c r="R16" s="1"/>
      <c r="S16" s="1"/>
      <c r="T16" s="1"/>
      <c r="U16" s="1"/>
      <c r="V16" s="1"/>
      <c r="W16" s="1"/>
      <c r="X16" s="1"/>
      <c r="Y16" s="1"/>
      <c r="Z16" s="1"/>
    </row>
    <row r="17" spans="1:26" ht="180.75" customHeight="1">
      <c r="A17" s="12"/>
      <c r="B17" s="13"/>
      <c r="C17" s="13"/>
      <c r="D17" s="13"/>
      <c r="E17" s="13"/>
      <c r="F17" s="13"/>
      <c r="G17" s="13"/>
      <c r="H17" s="13"/>
      <c r="I17" s="13"/>
      <c r="J17" s="14"/>
      <c r="K17" s="1"/>
      <c r="L17" s="1"/>
      <c r="M17" s="1"/>
      <c r="N17" s="1"/>
      <c r="O17" s="1"/>
      <c r="P17" s="1"/>
      <c r="Q17" s="1"/>
      <c r="R17" s="1"/>
      <c r="S17" s="1"/>
      <c r="T17" s="1"/>
      <c r="U17" s="1"/>
      <c r="V17" s="1"/>
      <c r="W17" s="1"/>
      <c r="X17" s="1"/>
      <c r="Y17" s="1"/>
      <c r="Z17" s="1"/>
    </row>
    <row r="18" spans="1:26" ht="12.75" customHeight="1">
      <c r="A18" s="15"/>
      <c r="B18" s="15"/>
      <c r="C18" s="15"/>
      <c r="D18" s="15"/>
      <c r="E18" s="15"/>
      <c r="F18" s="15"/>
      <c r="G18" s="15"/>
      <c r="H18" s="15"/>
      <c r="I18" s="15"/>
      <c r="J18" s="15"/>
      <c r="K18" s="1"/>
      <c r="L18" s="1"/>
      <c r="M18" s="1"/>
      <c r="N18" s="1"/>
      <c r="O18" s="1"/>
      <c r="P18" s="1"/>
      <c r="Q18" s="1"/>
      <c r="R18" s="1"/>
      <c r="S18" s="1"/>
      <c r="T18" s="1"/>
      <c r="U18" s="1"/>
      <c r="V18" s="1"/>
      <c r="W18" s="1"/>
      <c r="X18" s="1"/>
      <c r="Y18" s="1"/>
      <c r="Z18" s="1"/>
    </row>
    <row r="19" spans="1:26" ht="12.75" hidden="1" customHeight="1">
      <c r="A19" s="7"/>
      <c r="B19" s="8"/>
      <c r="C19" s="8"/>
      <c r="D19" s="8"/>
      <c r="E19" s="8"/>
      <c r="F19" s="8"/>
      <c r="G19" s="8"/>
      <c r="H19" s="8"/>
      <c r="I19" s="8"/>
      <c r="J19" s="9"/>
      <c r="K19" s="1"/>
      <c r="L19" s="1"/>
      <c r="M19" s="1"/>
      <c r="N19" s="1"/>
      <c r="O19" s="1"/>
      <c r="P19" s="1"/>
      <c r="Q19" s="1"/>
      <c r="R19" s="1"/>
      <c r="S19" s="1"/>
      <c r="T19" s="1"/>
      <c r="U19" s="1"/>
      <c r="V19" s="1"/>
      <c r="W19" s="1"/>
      <c r="X19" s="1"/>
      <c r="Y19" s="1"/>
      <c r="Z19" s="1"/>
    </row>
    <row r="20" spans="1:26" ht="12.75" hidden="1" customHeight="1">
      <c r="A20" s="16"/>
      <c r="B20" s="170" t="s">
        <v>4</v>
      </c>
      <c r="C20" s="171"/>
      <c r="D20" s="171"/>
      <c r="E20" s="171"/>
      <c r="F20" s="171"/>
      <c r="G20" s="171"/>
      <c r="H20" s="171"/>
      <c r="I20" s="172"/>
      <c r="J20" s="11"/>
      <c r="K20" s="1"/>
      <c r="L20" s="1"/>
      <c r="M20" s="1"/>
      <c r="N20" s="1"/>
      <c r="O20" s="1"/>
      <c r="P20" s="1"/>
      <c r="Q20" s="1"/>
      <c r="R20" s="1"/>
      <c r="S20" s="1"/>
      <c r="T20" s="1"/>
      <c r="U20" s="1"/>
      <c r="V20" s="1"/>
      <c r="W20" s="1"/>
      <c r="X20" s="1"/>
      <c r="Y20" s="1"/>
      <c r="Z20" s="1"/>
    </row>
    <row r="21" spans="1:26" ht="12.75" hidden="1" customHeight="1">
      <c r="A21" s="16"/>
      <c r="B21" s="166"/>
      <c r="C21" s="159"/>
      <c r="D21" s="159"/>
      <c r="E21" s="159"/>
      <c r="F21" s="159"/>
      <c r="G21" s="159"/>
      <c r="H21" s="159"/>
      <c r="I21" s="17"/>
      <c r="J21" s="11"/>
      <c r="K21" s="1"/>
      <c r="L21" s="1"/>
      <c r="M21" s="1"/>
      <c r="N21" s="1"/>
      <c r="O21" s="1"/>
      <c r="P21" s="1"/>
      <c r="Q21" s="1"/>
      <c r="R21" s="1"/>
      <c r="S21" s="1"/>
      <c r="T21" s="1"/>
      <c r="U21" s="1"/>
      <c r="V21" s="1"/>
      <c r="W21" s="1"/>
      <c r="X21" s="1"/>
      <c r="Y21" s="1"/>
      <c r="Z21" s="1"/>
    </row>
    <row r="22" spans="1:26" ht="12.75" hidden="1" customHeight="1">
      <c r="A22" s="16"/>
      <c r="B22" s="18"/>
      <c r="C22" s="19"/>
      <c r="D22" s="20"/>
      <c r="E22" s="20"/>
      <c r="F22" s="20"/>
      <c r="G22" s="21"/>
      <c r="H22" s="21"/>
      <c r="I22" s="22"/>
      <c r="J22" s="11"/>
      <c r="K22" s="1"/>
      <c r="L22" s="1"/>
      <c r="M22" s="1"/>
      <c r="N22" s="1"/>
      <c r="O22" s="1"/>
      <c r="P22" s="1"/>
      <c r="Q22" s="1"/>
      <c r="R22" s="1"/>
      <c r="S22" s="1"/>
      <c r="T22" s="1"/>
      <c r="U22" s="1"/>
      <c r="V22" s="1"/>
      <c r="W22" s="1"/>
      <c r="X22" s="1"/>
      <c r="Y22" s="1"/>
      <c r="Z22" s="1"/>
    </row>
    <row r="23" spans="1:26" ht="12.75" hidden="1" customHeight="1">
      <c r="A23" s="16"/>
      <c r="B23" s="18"/>
      <c r="C23" s="19"/>
      <c r="D23" s="1"/>
      <c r="E23" s="1"/>
      <c r="F23" s="20"/>
      <c r="G23" s="21"/>
      <c r="H23" s="21"/>
      <c r="I23" s="22"/>
      <c r="J23" s="11"/>
      <c r="K23" s="1"/>
      <c r="L23" s="1"/>
      <c r="M23" s="1"/>
      <c r="N23" s="1"/>
      <c r="O23" s="1"/>
      <c r="P23" s="1"/>
      <c r="Q23" s="1"/>
      <c r="R23" s="1"/>
      <c r="S23" s="1"/>
      <c r="T23" s="1"/>
      <c r="U23" s="1"/>
      <c r="V23" s="1"/>
      <c r="W23" s="1"/>
      <c r="X23" s="1"/>
      <c r="Y23" s="1"/>
      <c r="Z23" s="1"/>
    </row>
    <row r="24" spans="1:26" ht="12.75" hidden="1" customHeight="1">
      <c r="A24" s="16"/>
      <c r="B24" s="18"/>
      <c r="C24" s="19"/>
      <c r="D24" s="23" t="s">
        <v>5</v>
      </c>
      <c r="E24" s="24" t="s">
        <v>6</v>
      </c>
      <c r="F24" s="20"/>
      <c r="G24" s="21"/>
      <c r="H24" s="21"/>
      <c r="I24" s="22"/>
      <c r="J24" s="11"/>
      <c r="K24" s="1"/>
      <c r="L24" s="1"/>
      <c r="M24" s="1"/>
      <c r="N24" s="1"/>
      <c r="O24" s="1"/>
      <c r="P24" s="1"/>
      <c r="Q24" s="1"/>
      <c r="R24" s="1"/>
      <c r="S24" s="1"/>
      <c r="T24" s="1"/>
      <c r="U24" s="1"/>
      <c r="V24" s="1"/>
      <c r="W24" s="1"/>
      <c r="X24" s="1"/>
      <c r="Y24" s="1"/>
      <c r="Z24" s="1"/>
    </row>
    <row r="25" spans="1:26" ht="12.75" hidden="1" customHeight="1">
      <c r="A25" s="16"/>
      <c r="B25" s="18"/>
      <c r="C25" s="19"/>
      <c r="D25" s="20"/>
      <c r="E25" s="25" t="s">
        <v>7</v>
      </c>
      <c r="F25" s="20"/>
      <c r="G25" s="21"/>
      <c r="H25" s="21"/>
      <c r="I25" s="22"/>
      <c r="J25" s="11"/>
      <c r="K25" s="1"/>
      <c r="L25" s="1"/>
      <c r="M25" s="1"/>
      <c r="N25" s="1"/>
      <c r="O25" s="1"/>
      <c r="P25" s="1"/>
      <c r="Q25" s="1"/>
      <c r="R25" s="1"/>
      <c r="S25" s="1"/>
      <c r="T25" s="1"/>
      <c r="U25" s="1"/>
      <c r="V25" s="1"/>
      <c r="W25" s="1"/>
      <c r="X25" s="1"/>
      <c r="Y25" s="1"/>
      <c r="Z25" s="1"/>
    </row>
    <row r="26" spans="1:26" ht="12.75" hidden="1" customHeight="1">
      <c r="A26" s="16"/>
      <c r="B26" s="18"/>
      <c r="C26" s="21"/>
      <c r="D26" s="21"/>
      <c r="E26" s="21"/>
      <c r="F26" s="21"/>
      <c r="G26" s="21"/>
      <c r="H26" s="21"/>
      <c r="I26" s="22"/>
      <c r="J26" s="11"/>
      <c r="K26" s="1"/>
      <c r="L26" s="1"/>
      <c r="M26" s="1"/>
      <c r="N26" s="1"/>
      <c r="O26" s="1"/>
      <c r="P26" s="1"/>
      <c r="Q26" s="1"/>
      <c r="R26" s="1"/>
      <c r="S26" s="1"/>
      <c r="T26" s="1"/>
      <c r="U26" s="1"/>
      <c r="V26" s="1"/>
      <c r="W26" s="1"/>
      <c r="X26" s="1"/>
      <c r="Y26" s="1"/>
      <c r="Z26" s="1"/>
    </row>
    <row r="27" spans="1:26" ht="12.75" hidden="1" customHeight="1">
      <c r="A27" s="16"/>
      <c r="B27" s="26"/>
      <c r="C27" s="27" t="s">
        <v>8</v>
      </c>
      <c r="D27" s="19"/>
      <c r="E27" s="19"/>
      <c r="F27" s="19"/>
      <c r="G27" s="19"/>
      <c r="H27" s="19"/>
      <c r="I27" s="22"/>
      <c r="J27" s="11"/>
      <c r="K27" s="1"/>
      <c r="L27" s="1"/>
      <c r="M27" s="1"/>
      <c r="N27" s="1"/>
      <c r="O27" s="1"/>
      <c r="P27" s="1"/>
      <c r="Q27" s="1"/>
      <c r="R27" s="1"/>
      <c r="S27" s="1"/>
      <c r="T27" s="1"/>
      <c r="U27" s="1"/>
      <c r="V27" s="1"/>
      <c r="W27" s="1"/>
      <c r="X27" s="1"/>
      <c r="Y27" s="1"/>
      <c r="Z27" s="1"/>
    </row>
    <row r="28" spans="1:26" ht="12.75" hidden="1" customHeight="1">
      <c r="A28" s="16"/>
      <c r="B28" s="18"/>
      <c r="C28" s="19"/>
      <c r="D28" s="19"/>
      <c r="E28" s="19"/>
      <c r="F28" s="19"/>
      <c r="G28" s="19"/>
      <c r="H28" s="19"/>
      <c r="I28" s="22"/>
      <c r="J28" s="11"/>
      <c r="K28" s="1"/>
      <c r="L28" s="1"/>
      <c r="M28" s="1"/>
      <c r="N28" s="1"/>
      <c r="O28" s="1"/>
      <c r="P28" s="1"/>
      <c r="Q28" s="1"/>
      <c r="R28" s="1"/>
      <c r="S28" s="1"/>
      <c r="T28" s="1"/>
      <c r="U28" s="1"/>
      <c r="V28" s="1"/>
      <c r="W28" s="1"/>
      <c r="X28" s="1"/>
      <c r="Y28" s="1"/>
      <c r="Z28" s="1"/>
    </row>
    <row r="29" spans="1:26" ht="12.75" hidden="1" customHeight="1">
      <c r="A29" s="16"/>
      <c r="B29" s="26"/>
      <c r="C29" s="28" t="s">
        <v>9</v>
      </c>
      <c r="D29" s="158" t="s">
        <v>10</v>
      </c>
      <c r="E29" s="159"/>
      <c r="F29" s="160"/>
      <c r="G29" s="29" t="s">
        <v>11</v>
      </c>
      <c r="H29" s="28"/>
      <c r="I29" s="30"/>
      <c r="J29" s="11"/>
      <c r="K29" s="1"/>
      <c r="L29" s="1"/>
      <c r="M29" s="1"/>
      <c r="N29" s="1"/>
      <c r="O29" s="1"/>
      <c r="P29" s="1"/>
      <c r="Q29" s="1"/>
      <c r="R29" s="1"/>
      <c r="S29" s="1"/>
      <c r="T29" s="1"/>
      <c r="U29" s="1"/>
      <c r="V29" s="1"/>
      <c r="W29" s="1"/>
      <c r="X29" s="1"/>
      <c r="Y29" s="1"/>
      <c r="Z29" s="1"/>
    </row>
    <row r="30" spans="1:26" ht="12.75" hidden="1" customHeight="1">
      <c r="A30" s="16"/>
      <c r="B30" s="18"/>
      <c r="C30" s="28"/>
      <c r="D30" s="31"/>
      <c r="E30" s="31"/>
      <c r="F30" s="31"/>
      <c r="G30" s="32"/>
      <c r="H30" s="19"/>
      <c r="I30" s="22"/>
      <c r="J30" s="11"/>
      <c r="K30" s="1"/>
      <c r="L30" s="1"/>
      <c r="M30" s="1"/>
      <c r="N30" s="1"/>
      <c r="O30" s="1"/>
      <c r="P30" s="1"/>
      <c r="Q30" s="1"/>
      <c r="R30" s="1"/>
      <c r="S30" s="1"/>
      <c r="T30" s="1"/>
      <c r="U30" s="1"/>
      <c r="V30" s="1"/>
      <c r="W30" s="1"/>
      <c r="X30" s="1"/>
      <c r="Y30" s="1"/>
      <c r="Z30" s="1"/>
    </row>
    <row r="31" spans="1:26" ht="12.75" hidden="1" customHeight="1">
      <c r="A31" s="16"/>
      <c r="B31" s="18"/>
      <c r="C31" s="28" t="s">
        <v>12</v>
      </c>
      <c r="D31" s="158" t="s">
        <v>13</v>
      </c>
      <c r="E31" s="159"/>
      <c r="F31" s="160"/>
      <c r="G31" s="29" t="s">
        <v>11</v>
      </c>
      <c r="H31" s="19"/>
      <c r="I31" s="22"/>
      <c r="J31" s="11"/>
      <c r="K31" s="1"/>
      <c r="L31" s="1"/>
      <c r="M31" s="1"/>
      <c r="N31" s="1"/>
      <c r="O31" s="1"/>
      <c r="P31" s="1"/>
      <c r="Q31" s="1"/>
      <c r="R31" s="1"/>
      <c r="S31" s="1"/>
      <c r="T31" s="1"/>
      <c r="U31" s="1"/>
      <c r="V31" s="1"/>
      <c r="W31" s="1"/>
      <c r="X31" s="1"/>
      <c r="Y31" s="1"/>
      <c r="Z31" s="1"/>
    </row>
    <row r="32" spans="1:26" ht="12.75" hidden="1" customHeight="1">
      <c r="A32" s="16"/>
      <c r="B32" s="18"/>
      <c r="C32" s="28"/>
      <c r="D32" s="33"/>
      <c r="E32" s="33"/>
      <c r="F32" s="19"/>
      <c r="G32" s="34"/>
      <c r="H32" s="19"/>
      <c r="I32" s="22"/>
      <c r="J32" s="11"/>
      <c r="K32" s="1"/>
      <c r="L32" s="1"/>
      <c r="M32" s="1"/>
      <c r="N32" s="1"/>
      <c r="O32" s="1"/>
      <c r="P32" s="1"/>
      <c r="Q32" s="1"/>
      <c r="R32" s="1"/>
      <c r="S32" s="1"/>
      <c r="T32" s="1"/>
      <c r="U32" s="1"/>
      <c r="V32" s="1"/>
      <c r="W32" s="1"/>
      <c r="X32" s="1"/>
      <c r="Y32" s="1"/>
      <c r="Z32" s="1"/>
    </row>
    <row r="33" spans="1:26" ht="12.75" hidden="1" customHeight="1">
      <c r="A33" s="16"/>
      <c r="B33" s="18"/>
      <c r="C33" s="28" t="s">
        <v>14</v>
      </c>
      <c r="D33" s="158" t="s">
        <v>15</v>
      </c>
      <c r="E33" s="159"/>
      <c r="F33" s="160"/>
      <c r="G33" s="29" t="e">
        <f>F34+F35</f>
        <v>#VALUE!</v>
      </c>
      <c r="H33" s="19"/>
      <c r="I33" s="22"/>
      <c r="J33" s="11"/>
      <c r="K33" s="1"/>
      <c r="L33" s="1"/>
      <c r="M33" s="1"/>
      <c r="N33" s="1"/>
      <c r="O33" s="1"/>
      <c r="P33" s="1"/>
      <c r="Q33" s="1"/>
      <c r="R33" s="1"/>
      <c r="S33" s="1"/>
      <c r="T33" s="1"/>
      <c r="U33" s="1"/>
      <c r="V33" s="1"/>
      <c r="W33" s="1"/>
      <c r="X33" s="1"/>
      <c r="Y33" s="1"/>
      <c r="Z33" s="1"/>
    </row>
    <row r="34" spans="1:26" ht="12.75" hidden="1" customHeight="1">
      <c r="A34" s="16"/>
      <c r="B34" s="18"/>
      <c r="C34" s="27" t="s">
        <v>16</v>
      </c>
      <c r="D34" s="19"/>
      <c r="E34" s="27" t="s">
        <v>17</v>
      </c>
      <c r="F34" s="35" t="s">
        <v>11</v>
      </c>
      <c r="G34" s="32"/>
      <c r="H34" s="19"/>
      <c r="I34" s="22"/>
      <c r="J34" s="11"/>
      <c r="K34" s="1"/>
      <c r="L34" s="1"/>
      <c r="M34" s="1"/>
      <c r="N34" s="1"/>
      <c r="O34" s="1"/>
      <c r="P34" s="1"/>
      <c r="Q34" s="1"/>
      <c r="R34" s="1"/>
      <c r="S34" s="1"/>
      <c r="T34" s="1"/>
      <c r="U34" s="1"/>
      <c r="V34" s="1"/>
      <c r="W34" s="1"/>
      <c r="X34" s="1"/>
      <c r="Y34" s="1"/>
      <c r="Z34" s="1"/>
    </row>
    <row r="35" spans="1:26" ht="12.75" hidden="1" customHeight="1">
      <c r="A35" s="16"/>
      <c r="B35" s="18"/>
      <c r="C35" s="27" t="s">
        <v>18</v>
      </c>
      <c r="D35" s="19"/>
      <c r="E35" s="27" t="s">
        <v>19</v>
      </c>
      <c r="F35" s="35" t="s">
        <v>11</v>
      </c>
      <c r="G35" s="32"/>
      <c r="H35" s="19"/>
      <c r="I35" s="22"/>
      <c r="J35" s="11"/>
      <c r="K35" s="1"/>
      <c r="L35" s="1"/>
      <c r="M35" s="1"/>
      <c r="N35" s="1"/>
      <c r="O35" s="1"/>
      <c r="P35" s="1"/>
      <c r="Q35" s="1"/>
      <c r="R35" s="1"/>
      <c r="S35" s="1"/>
      <c r="T35" s="1"/>
      <c r="U35" s="1"/>
      <c r="V35" s="1"/>
      <c r="W35" s="1"/>
      <c r="X35" s="1"/>
      <c r="Y35" s="1"/>
      <c r="Z35" s="1"/>
    </row>
    <row r="36" spans="1:26" ht="12.75" hidden="1" customHeight="1">
      <c r="A36" s="16"/>
      <c r="B36" s="18"/>
      <c r="C36" s="28"/>
      <c r="D36" s="31"/>
      <c r="E36" s="31"/>
      <c r="F36" s="36"/>
      <c r="G36" s="32"/>
      <c r="H36" s="19"/>
      <c r="I36" s="22"/>
      <c r="J36" s="11"/>
      <c r="K36" s="1"/>
      <c r="L36" s="1"/>
      <c r="M36" s="1"/>
      <c r="N36" s="1"/>
      <c r="O36" s="1"/>
      <c r="P36" s="1"/>
      <c r="Q36" s="1"/>
      <c r="R36" s="1"/>
      <c r="S36" s="1"/>
      <c r="T36" s="1"/>
      <c r="U36" s="1"/>
      <c r="V36" s="1"/>
      <c r="W36" s="1"/>
      <c r="X36" s="1"/>
      <c r="Y36" s="1"/>
      <c r="Z36" s="1"/>
    </row>
    <row r="37" spans="1:26" ht="12.75" hidden="1" customHeight="1">
      <c r="A37" s="16"/>
      <c r="B37" s="18"/>
      <c r="C37" s="27" t="s">
        <v>20</v>
      </c>
      <c r="D37" s="158" t="s">
        <v>21</v>
      </c>
      <c r="E37" s="159"/>
      <c r="F37" s="160"/>
      <c r="G37" s="29" t="s">
        <v>11</v>
      </c>
      <c r="H37" s="19"/>
      <c r="I37" s="22"/>
      <c r="J37" s="11"/>
      <c r="K37" s="1"/>
      <c r="L37" s="1"/>
      <c r="M37" s="1"/>
      <c r="N37" s="1"/>
      <c r="O37" s="1"/>
      <c r="P37" s="1"/>
      <c r="Q37" s="1"/>
      <c r="R37" s="1"/>
      <c r="S37" s="1"/>
      <c r="T37" s="1"/>
      <c r="U37" s="1"/>
      <c r="V37" s="1"/>
      <c r="W37" s="1"/>
      <c r="X37" s="1"/>
      <c r="Y37" s="1"/>
      <c r="Z37" s="1"/>
    </row>
    <row r="38" spans="1:26" ht="12.75" hidden="1" customHeight="1">
      <c r="A38" s="16"/>
      <c r="B38" s="18"/>
      <c r="C38" s="28"/>
      <c r="D38" s="28"/>
      <c r="E38" s="28"/>
      <c r="F38" s="28"/>
      <c r="G38" s="32"/>
      <c r="H38" s="19"/>
      <c r="I38" s="22"/>
      <c r="J38" s="11"/>
      <c r="K38" s="1"/>
      <c r="L38" s="1"/>
      <c r="M38" s="1"/>
      <c r="N38" s="1"/>
      <c r="O38" s="1"/>
      <c r="P38" s="1"/>
      <c r="Q38" s="1"/>
      <c r="R38" s="1"/>
      <c r="S38" s="1"/>
      <c r="T38" s="1"/>
      <c r="U38" s="1"/>
      <c r="V38" s="1"/>
      <c r="W38" s="1"/>
      <c r="X38" s="1"/>
      <c r="Y38" s="1"/>
      <c r="Z38" s="1"/>
    </row>
    <row r="39" spans="1:26" ht="12.75" hidden="1" customHeight="1">
      <c r="A39" s="16"/>
      <c r="B39" s="18"/>
      <c r="C39" s="27" t="s">
        <v>22</v>
      </c>
      <c r="D39" s="158" t="s">
        <v>23</v>
      </c>
      <c r="E39" s="159"/>
      <c r="F39" s="160"/>
      <c r="G39" s="29" t="e">
        <f>F40+F41+F42+F43</f>
        <v>#VALUE!</v>
      </c>
      <c r="H39" s="19"/>
      <c r="I39" s="22"/>
      <c r="J39" s="11"/>
      <c r="K39" s="1"/>
      <c r="L39" s="1"/>
      <c r="M39" s="1"/>
      <c r="N39" s="1"/>
      <c r="O39" s="1"/>
      <c r="P39" s="1"/>
      <c r="Q39" s="1"/>
      <c r="R39" s="1"/>
      <c r="S39" s="1"/>
      <c r="T39" s="1"/>
      <c r="U39" s="1"/>
      <c r="V39" s="1"/>
      <c r="W39" s="1"/>
      <c r="X39" s="1"/>
      <c r="Y39" s="1"/>
      <c r="Z39" s="1"/>
    </row>
    <row r="40" spans="1:26" ht="12.75" hidden="1" customHeight="1">
      <c r="A40" s="16"/>
      <c r="B40" s="18"/>
      <c r="C40" s="28"/>
      <c r="D40" s="19"/>
      <c r="E40" s="27" t="s">
        <v>24</v>
      </c>
      <c r="F40" s="35" t="s">
        <v>11</v>
      </c>
      <c r="G40" s="37"/>
      <c r="H40" s="19"/>
      <c r="I40" s="22"/>
      <c r="J40" s="11"/>
      <c r="K40" s="1"/>
      <c r="L40" s="1"/>
      <c r="M40" s="1"/>
      <c r="N40" s="1"/>
      <c r="O40" s="1"/>
      <c r="P40" s="1"/>
      <c r="Q40" s="1"/>
      <c r="R40" s="1"/>
      <c r="S40" s="1"/>
      <c r="T40" s="1"/>
      <c r="U40" s="1"/>
      <c r="V40" s="1"/>
      <c r="W40" s="1"/>
      <c r="X40" s="1"/>
      <c r="Y40" s="1"/>
      <c r="Z40" s="1"/>
    </row>
    <row r="41" spans="1:26" ht="12.75" hidden="1" customHeight="1">
      <c r="A41" s="16"/>
      <c r="B41" s="18"/>
      <c r="C41" s="28"/>
      <c r="D41" s="19"/>
      <c r="E41" s="27" t="s">
        <v>25</v>
      </c>
      <c r="F41" s="35" t="s">
        <v>11</v>
      </c>
      <c r="G41" s="37"/>
      <c r="H41" s="19"/>
      <c r="I41" s="22"/>
      <c r="J41" s="11"/>
      <c r="K41" s="1"/>
      <c r="L41" s="1"/>
      <c r="M41" s="1"/>
      <c r="N41" s="1"/>
      <c r="O41" s="1"/>
      <c r="P41" s="1"/>
      <c r="Q41" s="1"/>
      <c r="R41" s="1"/>
      <c r="S41" s="1"/>
      <c r="T41" s="1"/>
      <c r="U41" s="1"/>
      <c r="V41" s="1"/>
      <c r="W41" s="1"/>
      <c r="X41" s="1"/>
      <c r="Y41" s="1"/>
      <c r="Z41" s="1"/>
    </row>
    <row r="42" spans="1:26" ht="12.75" hidden="1" customHeight="1">
      <c r="A42" s="16"/>
      <c r="B42" s="18"/>
      <c r="C42" s="28"/>
      <c r="D42" s="19"/>
      <c r="E42" s="27" t="s">
        <v>26</v>
      </c>
      <c r="F42" s="35"/>
      <c r="G42" s="27" t="s">
        <v>27</v>
      </c>
      <c r="H42" s="19"/>
      <c r="I42" s="22"/>
      <c r="J42" s="11"/>
      <c r="K42" s="1"/>
      <c r="L42" s="1"/>
      <c r="M42" s="1"/>
      <c r="N42" s="1"/>
      <c r="O42" s="1"/>
      <c r="P42" s="1"/>
      <c r="Q42" s="1"/>
      <c r="R42" s="1"/>
      <c r="S42" s="1"/>
      <c r="T42" s="1"/>
      <c r="U42" s="1"/>
      <c r="V42" s="1"/>
      <c r="W42" s="1"/>
      <c r="X42" s="1"/>
      <c r="Y42" s="1"/>
      <c r="Z42" s="1"/>
    </row>
    <row r="43" spans="1:26" ht="12.75" hidden="1" customHeight="1">
      <c r="A43" s="16"/>
      <c r="B43" s="38"/>
      <c r="C43" s="28"/>
      <c r="D43" s="19"/>
      <c r="E43" s="27" t="s">
        <v>28</v>
      </c>
      <c r="F43" s="35"/>
      <c r="G43" s="28"/>
      <c r="H43" s="19"/>
      <c r="I43" s="22"/>
      <c r="J43" s="11"/>
      <c r="K43" s="1"/>
      <c r="L43" s="1"/>
      <c r="M43" s="1"/>
      <c r="N43" s="1"/>
      <c r="O43" s="1"/>
      <c r="P43" s="1"/>
      <c r="Q43" s="1"/>
      <c r="R43" s="1"/>
      <c r="S43" s="1"/>
      <c r="T43" s="1"/>
      <c r="U43" s="1"/>
      <c r="V43" s="1"/>
      <c r="W43" s="1"/>
      <c r="X43" s="1"/>
      <c r="Y43" s="1"/>
      <c r="Z43" s="1"/>
    </row>
    <row r="44" spans="1:26" ht="12.75" hidden="1" customHeight="1">
      <c r="A44" s="16"/>
      <c r="B44" s="18"/>
      <c r="C44" s="28"/>
      <c r="D44" s="19"/>
      <c r="E44" s="19"/>
      <c r="F44" s="19"/>
      <c r="G44" s="37"/>
      <c r="H44" s="19"/>
      <c r="I44" s="22"/>
      <c r="J44" s="11"/>
      <c r="K44" s="1"/>
      <c r="L44" s="1"/>
      <c r="M44" s="1"/>
      <c r="N44" s="1"/>
      <c r="O44" s="1"/>
      <c r="P44" s="1"/>
      <c r="Q44" s="1"/>
      <c r="R44" s="1"/>
      <c r="S44" s="1"/>
      <c r="T44" s="1"/>
      <c r="U44" s="1"/>
      <c r="V44" s="1"/>
      <c r="W44" s="1"/>
      <c r="X44" s="1"/>
      <c r="Y44" s="1"/>
      <c r="Z44" s="1"/>
    </row>
    <row r="45" spans="1:26" ht="12.75" hidden="1" customHeight="1">
      <c r="A45" s="16"/>
      <c r="B45" s="18"/>
      <c r="C45" s="27" t="s">
        <v>29</v>
      </c>
      <c r="D45" s="161" t="s">
        <v>30</v>
      </c>
      <c r="E45" s="159"/>
      <c r="F45" s="162"/>
      <c r="G45" s="39" t="e">
        <f>(1+G29+G31+G33+G37)/(1-G39)-1</f>
        <v>#VALUE!</v>
      </c>
      <c r="H45" s="19"/>
      <c r="I45" s="22"/>
      <c r="J45" s="11"/>
      <c r="K45" s="1"/>
      <c r="L45" s="1"/>
      <c r="M45" s="1"/>
      <c r="N45" s="1"/>
      <c r="O45" s="1"/>
      <c r="P45" s="1"/>
      <c r="Q45" s="1"/>
      <c r="R45" s="1"/>
      <c r="S45" s="1"/>
      <c r="T45" s="1"/>
      <c r="U45" s="1"/>
      <c r="V45" s="1"/>
      <c r="W45" s="1"/>
      <c r="X45" s="1"/>
      <c r="Y45" s="1"/>
      <c r="Z45" s="1"/>
    </row>
    <row r="46" spans="1:26" ht="12.75" hidden="1" customHeight="1">
      <c r="A46" s="16"/>
      <c r="B46" s="40"/>
      <c r="C46" s="41"/>
      <c r="D46" s="42"/>
      <c r="E46" s="42"/>
      <c r="F46" s="42"/>
      <c r="G46" s="43"/>
      <c r="H46" s="44"/>
      <c r="I46" s="45"/>
      <c r="J46" s="11"/>
      <c r="K46" s="1"/>
      <c r="L46" s="1"/>
      <c r="M46" s="1"/>
      <c r="N46" s="1"/>
      <c r="O46" s="1"/>
      <c r="P46" s="1"/>
      <c r="Q46" s="1"/>
      <c r="R46" s="1"/>
      <c r="S46" s="1"/>
      <c r="T46" s="1"/>
      <c r="U46" s="1"/>
      <c r="V46" s="1"/>
      <c r="W46" s="1"/>
      <c r="X46" s="1"/>
      <c r="Y46" s="1"/>
      <c r="Z46" s="1"/>
    </row>
    <row r="47" spans="1:26" ht="12.75" hidden="1" customHeight="1">
      <c r="A47" s="10"/>
      <c r="B47" s="1"/>
      <c r="C47" s="1"/>
      <c r="D47" s="1"/>
      <c r="E47" s="1"/>
      <c r="F47" s="1"/>
      <c r="G47" s="1"/>
      <c r="H47" s="1"/>
      <c r="I47" s="1"/>
      <c r="J47" s="11"/>
      <c r="K47" s="1"/>
      <c r="L47" s="1"/>
      <c r="M47" s="1"/>
      <c r="N47" s="1"/>
      <c r="O47" s="1"/>
      <c r="P47" s="1"/>
      <c r="Q47" s="1"/>
      <c r="R47" s="1"/>
      <c r="S47" s="1"/>
      <c r="T47" s="1"/>
      <c r="U47" s="1"/>
      <c r="V47" s="1"/>
      <c r="W47" s="1"/>
      <c r="X47" s="1"/>
      <c r="Y47" s="1"/>
      <c r="Z47" s="1"/>
    </row>
    <row r="48" spans="1:26" ht="12.75" hidden="1" customHeight="1">
      <c r="A48" s="163" t="s">
        <v>31</v>
      </c>
      <c r="B48" s="159"/>
      <c r="C48" s="1"/>
      <c r="D48" s="1"/>
      <c r="E48" s="1"/>
      <c r="F48" s="1"/>
      <c r="G48" s="1"/>
      <c r="H48" s="1"/>
      <c r="I48" s="1"/>
      <c r="J48" s="11"/>
      <c r="K48" s="1"/>
      <c r="L48" s="1"/>
      <c r="M48" s="1"/>
      <c r="N48" s="1"/>
      <c r="O48" s="1"/>
      <c r="P48" s="1"/>
      <c r="Q48" s="1"/>
      <c r="R48" s="1"/>
      <c r="S48" s="1"/>
      <c r="T48" s="1"/>
      <c r="U48" s="1"/>
      <c r="V48" s="1"/>
      <c r="W48" s="1"/>
      <c r="X48" s="1"/>
      <c r="Y48" s="1"/>
      <c r="Z48" s="1"/>
    </row>
    <row r="49" spans="1:26" ht="12.75" hidden="1" customHeight="1">
      <c r="A49" s="164" t="s">
        <v>32</v>
      </c>
      <c r="B49" s="159"/>
      <c r="C49" s="159"/>
      <c r="D49" s="159"/>
      <c r="E49" s="159"/>
      <c r="F49" s="159"/>
      <c r="G49" s="159"/>
      <c r="H49" s="159"/>
      <c r="I49" s="159"/>
      <c r="J49" s="160"/>
      <c r="K49" s="1"/>
      <c r="L49" s="1"/>
      <c r="M49" s="1"/>
      <c r="N49" s="1"/>
      <c r="O49" s="1"/>
      <c r="P49" s="1"/>
      <c r="Q49" s="1"/>
      <c r="R49" s="1"/>
      <c r="S49" s="1"/>
      <c r="T49" s="1"/>
      <c r="U49" s="1"/>
      <c r="V49" s="1"/>
      <c r="W49" s="1"/>
      <c r="X49" s="1"/>
      <c r="Y49" s="1"/>
      <c r="Z49" s="1"/>
    </row>
    <row r="50" spans="1:26" ht="12.75" hidden="1" customHeight="1">
      <c r="A50" s="165"/>
      <c r="B50" s="159"/>
      <c r="C50" s="159"/>
      <c r="D50" s="159"/>
      <c r="E50" s="159"/>
      <c r="F50" s="159"/>
      <c r="G50" s="159"/>
      <c r="H50" s="159"/>
      <c r="I50" s="159"/>
      <c r="J50" s="160"/>
      <c r="K50" s="1"/>
      <c r="L50" s="1"/>
      <c r="M50" s="1"/>
      <c r="N50" s="1"/>
      <c r="O50" s="1"/>
      <c r="P50" s="1"/>
      <c r="Q50" s="1"/>
      <c r="R50" s="1"/>
      <c r="S50" s="1"/>
      <c r="T50" s="1"/>
      <c r="U50" s="1"/>
      <c r="V50" s="1"/>
      <c r="W50" s="1"/>
      <c r="X50" s="1"/>
      <c r="Y50" s="1"/>
      <c r="Z50" s="1"/>
    </row>
    <row r="51" spans="1:26" ht="12.75" hidden="1" customHeight="1">
      <c r="A51" s="164" t="s">
        <v>33</v>
      </c>
      <c r="B51" s="159"/>
      <c r="C51" s="159"/>
      <c r="D51" s="159"/>
      <c r="E51" s="159"/>
      <c r="F51" s="159"/>
      <c r="G51" s="159"/>
      <c r="H51" s="159"/>
      <c r="I51" s="159"/>
      <c r="J51" s="160"/>
      <c r="K51" s="1"/>
      <c r="L51" s="1"/>
      <c r="M51" s="1"/>
      <c r="N51" s="1"/>
      <c r="O51" s="1"/>
      <c r="P51" s="1"/>
      <c r="Q51" s="1"/>
      <c r="R51" s="1"/>
      <c r="S51" s="1"/>
      <c r="T51" s="1"/>
      <c r="U51" s="1"/>
      <c r="V51" s="1"/>
      <c r="W51" s="1"/>
      <c r="X51" s="1"/>
      <c r="Y51" s="1"/>
      <c r="Z51" s="1"/>
    </row>
    <row r="52" spans="1:26" ht="12.75" hidden="1" customHeight="1">
      <c r="A52" s="165"/>
      <c r="B52" s="159"/>
      <c r="C52" s="159"/>
      <c r="D52" s="159"/>
      <c r="E52" s="159"/>
      <c r="F52" s="159"/>
      <c r="G52" s="159"/>
      <c r="H52" s="159"/>
      <c r="I52" s="159"/>
      <c r="J52" s="160"/>
      <c r="K52" s="1"/>
      <c r="L52" s="1"/>
      <c r="M52" s="1"/>
      <c r="N52" s="1"/>
      <c r="O52" s="1"/>
      <c r="P52" s="1"/>
      <c r="Q52" s="1"/>
      <c r="R52" s="1"/>
      <c r="S52" s="1"/>
      <c r="T52" s="1"/>
      <c r="U52" s="1"/>
      <c r="V52" s="1"/>
      <c r="W52" s="1"/>
      <c r="X52" s="1"/>
      <c r="Y52" s="1"/>
      <c r="Z52" s="1"/>
    </row>
    <row r="53" spans="1:26" ht="12.75" hidden="1" customHeight="1">
      <c r="A53" s="165"/>
      <c r="B53" s="159"/>
      <c r="C53" s="159"/>
      <c r="D53" s="159"/>
      <c r="E53" s="159"/>
      <c r="F53" s="159"/>
      <c r="G53" s="159"/>
      <c r="H53" s="159"/>
      <c r="I53" s="159"/>
      <c r="J53" s="160"/>
      <c r="K53" s="1"/>
      <c r="L53" s="1"/>
      <c r="M53" s="1"/>
      <c r="N53" s="1"/>
      <c r="O53" s="1"/>
      <c r="P53" s="1"/>
      <c r="Q53" s="1"/>
      <c r="R53" s="1"/>
      <c r="S53" s="1"/>
      <c r="T53" s="1"/>
      <c r="U53" s="1"/>
      <c r="V53" s="1"/>
      <c r="W53" s="1"/>
      <c r="X53" s="1"/>
      <c r="Y53" s="1"/>
      <c r="Z53" s="1"/>
    </row>
    <row r="54" spans="1:26" ht="12.75" hidden="1" customHeight="1">
      <c r="A54" s="165"/>
      <c r="B54" s="159"/>
      <c r="C54" s="159"/>
      <c r="D54" s="159"/>
      <c r="E54" s="159"/>
      <c r="F54" s="159"/>
      <c r="G54" s="159"/>
      <c r="H54" s="159"/>
      <c r="I54" s="159"/>
      <c r="J54" s="160"/>
      <c r="K54" s="1"/>
      <c r="L54" s="1"/>
      <c r="M54" s="1"/>
      <c r="N54" s="1"/>
      <c r="O54" s="1"/>
      <c r="P54" s="1"/>
      <c r="Q54" s="1"/>
      <c r="R54" s="1"/>
      <c r="S54" s="1"/>
      <c r="T54" s="1"/>
      <c r="U54" s="1"/>
      <c r="V54" s="1"/>
      <c r="W54" s="1"/>
      <c r="X54" s="1"/>
      <c r="Y54" s="1"/>
      <c r="Z54" s="1"/>
    </row>
    <row r="55" spans="1:26" ht="12.75" hidden="1" customHeight="1">
      <c r="A55" s="165"/>
      <c r="B55" s="159"/>
      <c r="C55" s="159"/>
      <c r="D55" s="159"/>
      <c r="E55" s="159"/>
      <c r="F55" s="159"/>
      <c r="G55" s="159"/>
      <c r="H55" s="159"/>
      <c r="I55" s="159"/>
      <c r="J55" s="160"/>
      <c r="K55" s="1"/>
      <c r="L55" s="1"/>
      <c r="M55" s="1"/>
      <c r="N55" s="1"/>
      <c r="O55" s="1"/>
      <c r="P55" s="1"/>
      <c r="Q55" s="1"/>
      <c r="R55" s="1"/>
      <c r="S55" s="1"/>
      <c r="T55" s="1"/>
      <c r="U55" s="1"/>
      <c r="V55" s="1"/>
      <c r="W55" s="1"/>
      <c r="X55" s="1"/>
      <c r="Y55" s="1"/>
      <c r="Z55" s="1"/>
    </row>
    <row r="56" spans="1:26" ht="12.75" hidden="1" customHeight="1">
      <c r="A56" s="318"/>
      <c r="B56" s="168"/>
      <c r="C56" s="168"/>
      <c r="D56" s="168"/>
      <c r="E56" s="168"/>
      <c r="F56" s="168"/>
      <c r="G56" s="168"/>
      <c r="H56" s="168"/>
      <c r="I56" s="168"/>
      <c r="J56" s="169"/>
      <c r="K56" s="1"/>
      <c r="L56" s="1"/>
      <c r="M56" s="1"/>
      <c r="N56" s="1"/>
      <c r="O56" s="1"/>
      <c r="P56" s="1"/>
      <c r="Q56" s="1"/>
      <c r="R56" s="1"/>
      <c r="S56" s="1"/>
      <c r="T56" s="1"/>
      <c r="U56" s="1"/>
      <c r="V56" s="1"/>
      <c r="W56" s="1"/>
      <c r="X56" s="1"/>
      <c r="Y56" s="1"/>
      <c r="Z56" s="1"/>
    </row>
    <row r="57" spans="1:26" ht="12.7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hidden="1" customHeight="1">
      <c r="A64" s="46"/>
      <c r="B64" s="46"/>
      <c r="C64" s="46"/>
      <c r="D64" s="46"/>
      <c r="E64" s="46"/>
      <c r="F64" s="46"/>
      <c r="G64" s="46"/>
      <c r="H64" s="46"/>
      <c r="I64" s="46"/>
      <c r="J64" s="46"/>
      <c r="K64" s="1"/>
      <c r="L64" s="1"/>
      <c r="M64" s="1"/>
      <c r="N64" s="1"/>
      <c r="O64" s="1"/>
      <c r="P64" s="1"/>
      <c r="Q64" s="1"/>
      <c r="R64" s="1"/>
      <c r="S64" s="1"/>
      <c r="T64" s="1"/>
      <c r="U64" s="1"/>
      <c r="V64" s="1"/>
      <c r="W64" s="1"/>
      <c r="X64" s="1"/>
      <c r="Y64" s="1"/>
      <c r="Z64" s="1"/>
    </row>
    <row r="65" spans="1:26" ht="12.75" hidden="1" customHeight="1">
      <c r="A65" s="46"/>
      <c r="B65" s="46"/>
      <c r="C65" s="46"/>
      <c r="D65" s="46"/>
      <c r="E65" s="46"/>
      <c r="F65" s="46"/>
      <c r="G65" s="46"/>
      <c r="H65" s="46"/>
      <c r="I65" s="46"/>
      <c r="J65" s="46"/>
      <c r="K65" s="1"/>
      <c r="L65" s="1"/>
      <c r="M65" s="1"/>
      <c r="N65" s="1"/>
      <c r="O65" s="1"/>
      <c r="P65" s="1"/>
      <c r="Q65" s="1"/>
      <c r="R65" s="1"/>
      <c r="S65" s="1"/>
      <c r="T65" s="1"/>
      <c r="U65" s="1"/>
      <c r="V65" s="1"/>
      <c r="W65" s="1"/>
      <c r="X65" s="1"/>
      <c r="Y65" s="1"/>
      <c r="Z65" s="1"/>
    </row>
    <row r="66" spans="1:26" ht="12.75" hidden="1" customHeight="1">
      <c r="A66" s="46"/>
      <c r="B66" s="46"/>
      <c r="C66" s="46"/>
      <c r="D66" s="46"/>
      <c r="E66" s="46"/>
      <c r="F66" s="46"/>
      <c r="G66" s="46"/>
      <c r="H66" s="46"/>
      <c r="I66" s="46"/>
      <c r="J66" s="46"/>
      <c r="K66" s="1"/>
      <c r="L66" s="1"/>
      <c r="M66" s="1"/>
      <c r="N66" s="1"/>
      <c r="O66" s="1"/>
      <c r="P66" s="1"/>
      <c r="Q66" s="1"/>
      <c r="R66" s="1"/>
      <c r="S66" s="1"/>
      <c r="T66" s="1"/>
      <c r="U66" s="1"/>
      <c r="V66" s="1"/>
      <c r="W66" s="1"/>
      <c r="X66" s="1"/>
      <c r="Y66" s="1"/>
      <c r="Z66" s="1"/>
    </row>
    <row r="67" spans="1:26" ht="12.75" hidden="1" customHeight="1">
      <c r="A67" s="46"/>
      <c r="B67" s="46"/>
      <c r="C67" s="46"/>
      <c r="D67" s="46"/>
      <c r="E67" s="46"/>
      <c r="F67" s="46"/>
      <c r="G67" s="46"/>
      <c r="H67" s="46"/>
      <c r="I67" s="46"/>
      <c r="J67" s="46"/>
      <c r="K67" s="1"/>
      <c r="L67" s="1"/>
      <c r="M67" s="1"/>
      <c r="N67" s="1"/>
      <c r="O67" s="1"/>
      <c r="P67" s="1"/>
      <c r="Q67" s="1"/>
      <c r="R67" s="1"/>
      <c r="S67" s="1"/>
      <c r="T67" s="1"/>
      <c r="U67" s="1"/>
      <c r="V67" s="1"/>
      <c r="W67" s="1"/>
      <c r="X67" s="1"/>
      <c r="Y67" s="1"/>
      <c r="Z67" s="1"/>
    </row>
    <row r="68" spans="1:26" ht="12.75" hidden="1" customHeight="1">
      <c r="A68" s="46"/>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46"/>
      <c r="B69" s="1"/>
      <c r="C69" s="1"/>
      <c r="D69" s="1"/>
      <c r="E69" s="1"/>
      <c r="F69" s="1"/>
      <c r="G69" s="1"/>
      <c r="H69" s="1"/>
      <c r="I69" s="1"/>
      <c r="J69" s="1"/>
      <c r="K69" s="1"/>
      <c r="L69" s="1"/>
      <c r="M69" s="1"/>
      <c r="N69" s="1"/>
      <c r="O69" s="1"/>
      <c r="P69" s="1"/>
      <c r="Q69" s="1"/>
      <c r="R69" s="1"/>
      <c r="S69" s="1"/>
      <c r="T69" s="1"/>
      <c r="U69" s="1"/>
      <c r="V69" s="1"/>
      <c r="W69" s="1"/>
      <c r="X69" s="1"/>
      <c r="Y69" s="1"/>
      <c r="Z69" s="1"/>
    </row>
    <row r="70" spans="1:26" ht="24" customHeight="1">
      <c r="A70" s="46"/>
      <c r="B70" s="1"/>
      <c r="C70" s="1"/>
      <c r="D70" s="1"/>
      <c r="E70" s="1"/>
      <c r="F70" s="1"/>
      <c r="G70" s="1"/>
      <c r="H70" s="1"/>
      <c r="I70" s="1"/>
      <c r="J70" s="1"/>
      <c r="K70" s="1"/>
      <c r="L70" s="1"/>
      <c r="M70" s="1"/>
      <c r="N70" s="319" t="s">
        <v>34</v>
      </c>
      <c r="O70" s="171"/>
      <c r="P70" s="172"/>
      <c r="Q70" s="1"/>
      <c r="R70" s="1"/>
      <c r="S70" s="1"/>
      <c r="T70" s="1"/>
      <c r="U70" s="1"/>
      <c r="V70" s="1"/>
      <c r="W70" s="1"/>
      <c r="X70" s="1"/>
      <c r="Y70" s="1"/>
      <c r="Z70" s="1"/>
    </row>
    <row r="71" spans="1:26" ht="12.75" customHeight="1">
      <c r="A71" s="46"/>
      <c r="B71" s="1"/>
      <c r="C71" s="1"/>
      <c r="D71" s="1"/>
      <c r="E71" s="1"/>
      <c r="F71" s="1"/>
      <c r="G71" s="1"/>
      <c r="H71" s="1"/>
      <c r="I71" s="1"/>
      <c r="J71" s="1"/>
      <c r="K71" s="1"/>
      <c r="L71" s="1"/>
      <c r="M71" s="1"/>
      <c r="N71" s="47" t="s">
        <v>35</v>
      </c>
      <c r="O71" s="47" t="s">
        <v>36</v>
      </c>
      <c r="P71" s="320" t="s">
        <v>37</v>
      </c>
      <c r="Q71" s="1"/>
      <c r="R71" s="1"/>
      <c r="S71" s="1"/>
      <c r="T71" s="1"/>
      <c r="U71" s="1"/>
      <c r="V71" s="1"/>
      <c r="W71" s="1"/>
      <c r="X71" s="1"/>
      <c r="Y71" s="1"/>
      <c r="Z71" s="1"/>
    </row>
    <row r="72" spans="1:26" ht="12.75" customHeight="1">
      <c r="A72" s="46"/>
      <c r="B72" s="1"/>
      <c r="C72" s="1"/>
      <c r="D72" s="1"/>
      <c r="E72" s="1"/>
      <c r="F72" s="1"/>
      <c r="G72" s="1"/>
      <c r="H72" s="1"/>
      <c r="I72" s="1"/>
      <c r="J72" s="1"/>
      <c r="K72" s="1"/>
      <c r="L72" s="1"/>
      <c r="M72" s="1"/>
      <c r="N72" s="47" t="s">
        <v>38</v>
      </c>
      <c r="O72" s="47" t="s">
        <v>39</v>
      </c>
      <c r="P72" s="321"/>
      <c r="Q72" s="1"/>
      <c r="R72" s="1"/>
      <c r="S72" s="1"/>
      <c r="T72" s="1"/>
      <c r="U72" s="1"/>
      <c r="V72" s="1"/>
      <c r="W72" s="1"/>
      <c r="X72" s="1"/>
      <c r="Y72" s="1"/>
      <c r="Z72" s="1"/>
    </row>
    <row r="73" spans="1:26" ht="12.75" customHeight="1">
      <c r="A73" s="46"/>
      <c r="B73" s="46"/>
      <c r="C73" s="46"/>
      <c r="D73" s="46"/>
      <c r="E73" s="46"/>
      <c r="F73" s="46"/>
      <c r="G73" s="46"/>
      <c r="H73" s="46"/>
      <c r="I73" s="46"/>
      <c r="J73" s="46"/>
      <c r="K73" s="1"/>
      <c r="L73" s="1"/>
      <c r="M73" s="1"/>
      <c r="N73" s="1"/>
      <c r="O73" s="1"/>
      <c r="P73" s="1"/>
      <c r="Q73" s="1"/>
      <c r="R73" s="1"/>
      <c r="S73" s="1"/>
      <c r="T73" s="1"/>
      <c r="U73" s="1"/>
      <c r="V73" s="1"/>
      <c r="W73" s="1"/>
      <c r="X73" s="1"/>
      <c r="Y73" s="1"/>
      <c r="Z73" s="1"/>
    </row>
    <row r="74" spans="1:26" ht="12.75" customHeight="1">
      <c r="A74" s="46"/>
      <c r="B74" s="46"/>
      <c r="C74" s="46"/>
      <c r="D74" s="46"/>
      <c r="E74" s="46"/>
      <c r="F74" s="46"/>
      <c r="G74" s="46"/>
      <c r="H74" s="46"/>
      <c r="I74" s="46"/>
      <c r="J74" s="46"/>
      <c r="K74" s="1"/>
      <c r="L74" s="1"/>
      <c r="M74" s="1"/>
      <c r="N74" s="1"/>
      <c r="O74" s="1"/>
      <c r="P74" s="1"/>
      <c r="Q74" s="1"/>
      <c r="R74" s="1"/>
      <c r="S74" s="1"/>
      <c r="T74" s="1"/>
      <c r="U74" s="1"/>
      <c r="V74" s="1"/>
      <c r="W74" s="1"/>
      <c r="X74" s="1"/>
      <c r="Y74" s="1"/>
      <c r="Z74" s="1"/>
    </row>
    <row r="75" spans="1:26" ht="12.75" customHeight="1">
      <c r="A75" s="46"/>
      <c r="B75" s="46"/>
      <c r="C75" s="46"/>
      <c r="D75" s="46"/>
      <c r="E75" s="46"/>
      <c r="F75" s="46"/>
      <c r="G75" s="46"/>
      <c r="H75" s="46"/>
      <c r="I75" s="46"/>
      <c r="J75" s="46"/>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J1"/>
    <mergeCell ref="B2:G2"/>
    <mergeCell ref="A4:J5"/>
    <mergeCell ref="B20:I20"/>
    <mergeCell ref="B21:H21"/>
    <mergeCell ref="N70:P70"/>
    <mergeCell ref="P71:P72"/>
    <mergeCell ref="D33:F33"/>
    <mergeCell ref="D37:F37"/>
    <mergeCell ref="D39:F39"/>
    <mergeCell ref="D45:F45"/>
    <mergeCell ref="A48:B48"/>
    <mergeCell ref="A49:J50"/>
    <mergeCell ref="A51:J56"/>
    <mergeCell ref="D29:F29"/>
    <mergeCell ref="D31:F31"/>
  </mergeCells>
  <printOptions horizontalCentered="1"/>
  <pageMargins left="0.70866141732283472" right="0.19685039370078741" top="0.74803149606299213" bottom="0.74803149606299213" header="0" footer="0"/>
  <pageSetup paperSize="9" fitToHeight="0" orientation="landscape" r:id="rId1"/>
  <headerFooter>
    <oddFooter>&amp;R03+000&amp;P/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BDI sem desoneração</vt:lpstr>
      <vt:lpstr>PLANILHA SEM DESONERACAO</vt:lpstr>
      <vt:lpstr>CRONOGRAMA</vt:lpstr>
      <vt:lpstr>CURVA ABC</vt:lpstr>
      <vt:lpstr>CPU SEM DESONERACAO</vt:lpstr>
      <vt:lpstr>MAPA DESTINACAO JALAH</vt:lpstr>
      <vt:lpstr>'BDI sem desoneração'!Area_de_impressao</vt:lpstr>
      <vt:lpstr>JR_PAGE_ANCHOR_0_1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Carla Barreto Zape</dc:creator>
  <cp:lastModifiedBy>Nettie Alves Paulo de Moraes</cp:lastModifiedBy>
  <dcterms:created xsi:type="dcterms:W3CDTF">2020-11-23T12:54:48Z</dcterms:created>
  <dcterms:modified xsi:type="dcterms:W3CDTF">2022-06-27T17:09:44Z</dcterms:modified>
</cp:coreProperties>
</file>