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EstaPastaDeTrabalho" defaultThemeVersion="166925"/>
  <mc:AlternateContent xmlns:mc="http://schemas.openxmlformats.org/markup-compatibility/2006">
    <mc:Choice Requires="x15">
      <x15ac:absPath xmlns:x15ac="http://schemas.microsoft.com/office/spreadsheetml/2010/11/ac" url="Z:\SUBSPURB\SECONT\Relatorio 2026\"/>
    </mc:Choice>
  </mc:AlternateContent>
  <xr:revisionPtr revIDLastSave="0" documentId="13_ncr:1_{E47A8F78-3A39-4D1E-8CB9-3DCFA4548E8A}" xr6:coauthVersionLast="47" xr6:coauthVersionMax="47" xr10:uidLastSave="{00000000-0000-0000-0000-000000000000}"/>
  <bookViews>
    <workbookView xWindow="28680" yWindow="-120" windowWidth="29040" windowHeight="15720" tabRatio="932" activeTab="5" xr2:uid="{00000000-000D-0000-FFFF-FFFF00000000}"/>
  </bookViews>
  <sheets>
    <sheet name="00" sheetId="218" r:id="rId1"/>
    <sheet name="9.1 - CRONOGRAMA" sheetId="220" r:id="rId2"/>
    <sheet name="9.2 - CURVA" sheetId="239" r:id="rId3"/>
    <sheet name="10 - EVOLUÇÃO FINANCEIRA" sheetId="219" r:id="rId4"/>
    <sheet name="11 - RESUMO" sheetId="215" r:id="rId5"/>
    <sheet name="12 - FINANCEIRA" sheetId="232" r:id="rId6"/>
    <sheet name="13 - MEMÓRIA" sheetId="233" r:id="rId7"/>
    <sheet name="15.1 VERIFICAÇÃO MT" sheetId="272" r:id="rId8"/>
    <sheet name="15.1.1 CHECKLIST ROTINAS " sheetId="273" r:id="rId9"/>
    <sheet name="15.2 - VERIFICAÇÃO AMBIENTAL " sheetId="274" r:id="rId10"/>
    <sheet name="15.3-REL. FOTOGRAFICO " sheetId="275" r:id="rId11"/>
    <sheet name="15.4 - VERIF. TRABALHISTA" sheetId="277" r:id="rId12"/>
    <sheet name="16 - INSPEÇÕES" sheetId="228" r:id="rId13"/>
    <sheet name="18 - CHECKLIST 1" sheetId="222" r:id="rId14"/>
    <sheet name="18 - CHECKLIST 2" sheetId="237" r:id="rId15"/>
    <sheet name="RELAÇÃO DE PESSOAL" sheetId="229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</externalReferences>
  <definedNames>
    <definedName name="\0" localSheetId="7">#REF!</definedName>
    <definedName name="\0" localSheetId="8">#REF!</definedName>
    <definedName name="\0" localSheetId="9">#REF!</definedName>
    <definedName name="\0" localSheetId="10">#REF!</definedName>
    <definedName name="\0" localSheetId="11">#REF!</definedName>
    <definedName name="\0" localSheetId="2">#REF!</definedName>
    <definedName name="\0">#REF!</definedName>
    <definedName name="\1" localSheetId="7">[1]PLANILHA!#REF!</definedName>
    <definedName name="\1" localSheetId="8">[1]PLANILHA!#REF!</definedName>
    <definedName name="\1" localSheetId="9">[1]PLANILHA!#REF!</definedName>
    <definedName name="\1" localSheetId="10">[1]PLANILHA!#REF!</definedName>
    <definedName name="\1" localSheetId="11">[1]PLANILHA!#REF!</definedName>
    <definedName name="\1" localSheetId="2">[1]PLANILHA!#REF!</definedName>
    <definedName name="\1">[1]PLANILHA!#REF!</definedName>
    <definedName name="\11" localSheetId="9">[2]PLANILHA!#REF!</definedName>
    <definedName name="\11" localSheetId="10">[2]PLANILHA!#REF!</definedName>
    <definedName name="\11" localSheetId="11">[2]PLANILHA!#REF!</definedName>
    <definedName name="\11" localSheetId="2">[2]PLANILHA!#REF!</definedName>
    <definedName name="\11">[2]PLANILHA!#REF!</definedName>
    <definedName name="\ates\z" localSheetId="4">#REF!</definedName>
    <definedName name="\ates\z" localSheetId="7">#REF!</definedName>
    <definedName name="\ates\z" localSheetId="8">#REF!</definedName>
    <definedName name="\ates\z" localSheetId="9">#REF!</definedName>
    <definedName name="\ates\z" localSheetId="10">#REF!</definedName>
    <definedName name="\ates\z" localSheetId="11">#REF!</definedName>
    <definedName name="\ates\z" localSheetId="12">#REF!</definedName>
    <definedName name="\ates\z" localSheetId="14">#REF!</definedName>
    <definedName name="\ates\z">#REF!</definedName>
    <definedName name="\C" localSheetId="10">#REF!</definedName>
    <definedName name="\C" localSheetId="11">#REF!</definedName>
    <definedName name="\C">#REF!</definedName>
    <definedName name="\D" localSheetId="10">#REF!</definedName>
    <definedName name="\D" localSheetId="11">#REF!</definedName>
    <definedName name="\D">#REF!</definedName>
    <definedName name="\f">#N/A</definedName>
    <definedName name="\G" localSheetId="7">#REF!</definedName>
    <definedName name="\G" localSheetId="8">#REF!</definedName>
    <definedName name="\G" localSheetId="9">#REF!</definedName>
    <definedName name="\G" localSheetId="10">#REF!</definedName>
    <definedName name="\G" localSheetId="11">#REF!</definedName>
    <definedName name="\G">#REF!</definedName>
    <definedName name="\I" localSheetId="10">#REF!</definedName>
    <definedName name="\I" localSheetId="11">#REF!</definedName>
    <definedName name="\I">#REF!</definedName>
    <definedName name="\M" localSheetId="10">#REF!</definedName>
    <definedName name="\M" localSheetId="11">#REF!</definedName>
    <definedName name="\M">#REF!</definedName>
    <definedName name="\P" localSheetId="10">#REF!</definedName>
    <definedName name="\P">#REF!</definedName>
    <definedName name="\q" localSheetId="10">'[3]Bm 8'!#REF!</definedName>
    <definedName name="\q">'[3]Bm 8'!#REF!</definedName>
    <definedName name="\R" localSheetId="7">#REF!</definedName>
    <definedName name="\R" localSheetId="8">#REF!</definedName>
    <definedName name="\R" localSheetId="9">#REF!</definedName>
    <definedName name="\R" localSheetId="10">#REF!</definedName>
    <definedName name="\R" localSheetId="11">#REF!</definedName>
    <definedName name="\R">#REF!</definedName>
    <definedName name="\s" localSheetId="7">'[3]Bm 8'!#REF!</definedName>
    <definedName name="\s" localSheetId="8">'[3]Bm 8'!#REF!</definedName>
    <definedName name="\s" localSheetId="9">'[3]Bm 8'!#REF!</definedName>
    <definedName name="\s" localSheetId="10">'[3]Bm 8'!#REF!</definedName>
    <definedName name="\s">'[3]Bm 8'!#REF!</definedName>
    <definedName name="\w" localSheetId="9">[4]PLANILHA!#REF!</definedName>
    <definedName name="\w" localSheetId="10">[4]PLANILHA!#REF!</definedName>
    <definedName name="\w">[4]PLANILHA!#REF!</definedName>
    <definedName name="\x" localSheetId="10">'[3]Bm 8'!#REF!</definedName>
    <definedName name="\x">'[3]Bm 8'!#REF!</definedName>
    <definedName name="\Y" localSheetId="7">#REF!</definedName>
    <definedName name="\Y" localSheetId="8">#REF!</definedName>
    <definedName name="\Y" localSheetId="9">#REF!</definedName>
    <definedName name="\Y" localSheetId="10">#REF!</definedName>
    <definedName name="\Y" localSheetId="11">#REF!</definedName>
    <definedName name="\Y">#REF!</definedName>
    <definedName name="_" localSheetId="10">#REF!</definedName>
    <definedName name="_" localSheetId="11">#REF!</definedName>
    <definedName name="_">#REF!</definedName>
    <definedName name="____________BOR1" localSheetId="10">'[3]Bm 8'!#REF!</definedName>
    <definedName name="____________BOR1" localSheetId="11">'[3]Bm 8'!#REF!</definedName>
    <definedName name="____________BOR1">'[3]Bm 8'!#REF!</definedName>
    <definedName name="___________BOR1" localSheetId="10">'[3]Bm 8'!#REF!</definedName>
    <definedName name="___________BOR1" localSheetId="11">'[3]Bm 8'!#REF!</definedName>
    <definedName name="___________BOR1">'[3]Bm 8'!#REF!</definedName>
    <definedName name="__________BOR1" localSheetId="10">'[3]Bm 8'!#REF!</definedName>
    <definedName name="__________BOR1">'[3]Bm 8'!#REF!</definedName>
    <definedName name="_________BOR1" localSheetId="10">'[3]Bm 8'!#REF!</definedName>
    <definedName name="_________BOR1">'[3]Bm 8'!#REF!</definedName>
    <definedName name="________BOR1" localSheetId="10">'[3]Bm 8'!#REF!</definedName>
    <definedName name="________BOR1">'[3]Bm 8'!#REF!</definedName>
    <definedName name="________NIL1" localSheetId="7">#REF!</definedName>
    <definedName name="________NIL1" localSheetId="8">#REF!</definedName>
    <definedName name="________NIL1" localSheetId="9">#REF!</definedName>
    <definedName name="________NIL1" localSheetId="10">#REF!</definedName>
    <definedName name="________NIL1" localSheetId="11">#REF!</definedName>
    <definedName name="________NIL1">#REF!</definedName>
    <definedName name="_______BOR1" localSheetId="7">'[3]Bm 8'!#REF!</definedName>
    <definedName name="_______BOR1" localSheetId="8">'[3]Bm 8'!#REF!</definedName>
    <definedName name="_______BOR1" localSheetId="9">'[3]Bm 8'!#REF!</definedName>
    <definedName name="_______BOR1" localSheetId="10">'[3]Bm 8'!#REF!</definedName>
    <definedName name="_______BOR1" localSheetId="11">'[3]Bm 8'!#REF!</definedName>
    <definedName name="_______BOR1">'[3]Bm 8'!#REF!</definedName>
    <definedName name="_______NIL1" localSheetId="7">#REF!</definedName>
    <definedName name="_______NIL1" localSheetId="8">#REF!</definedName>
    <definedName name="_______NIL1" localSheetId="9">#REF!</definedName>
    <definedName name="_______NIL1" localSheetId="10">#REF!</definedName>
    <definedName name="_______NIL1" localSheetId="11">#REF!</definedName>
    <definedName name="_______NIL1">#REF!</definedName>
    <definedName name="______BOR1" localSheetId="7">'[3]Bm 8'!#REF!</definedName>
    <definedName name="______BOR1" localSheetId="8">'[3]Bm 8'!#REF!</definedName>
    <definedName name="______BOR1" localSheetId="9">'[3]Bm 8'!#REF!</definedName>
    <definedName name="______BOR1" localSheetId="10">'[3]Bm 8'!#REF!</definedName>
    <definedName name="______BOR1" localSheetId="11">'[3]Bm 8'!#REF!</definedName>
    <definedName name="______BOR1">'[3]Bm 8'!#REF!</definedName>
    <definedName name="______NIL1" localSheetId="7">#REF!</definedName>
    <definedName name="______NIL1" localSheetId="8">#REF!</definedName>
    <definedName name="______NIL1" localSheetId="9">#REF!</definedName>
    <definedName name="______NIL1" localSheetId="10">#REF!</definedName>
    <definedName name="______NIL1" localSheetId="11">#REF!</definedName>
    <definedName name="______NIL1">#REF!</definedName>
    <definedName name="_____BOR1" localSheetId="7">'[3]Bm 8'!#REF!</definedName>
    <definedName name="_____BOR1" localSheetId="8">'[3]Bm 8'!#REF!</definedName>
    <definedName name="_____BOR1" localSheetId="9">'[3]Bm 8'!#REF!</definedName>
    <definedName name="_____BOR1" localSheetId="10">'[3]Bm 8'!#REF!</definedName>
    <definedName name="_____BOR1" localSheetId="11">'[3]Bm 8'!#REF!</definedName>
    <definedName name="_____BOR1">'[3]Bm 8'!#REF!</definedName>
    <definedName name="____BOR1" localSheetId="7">'[3]Bm 8'!#REF!</definedName>
    <definedName name="____BOR1" localSheetId="8">'[3]Bm 8'!#REF!</definedName>
    <definedName name="____BOR1" localSheetId="9">'[3]Bm 8'!#REF!</definedName>
    <definedName name="____BOR1" localSheetId="10">'[3]Bm 8'!#REF!</definedName>
    <definedName name="____BOR1" localSheetId="11">'[3]Bm 8'!#REF!</definedName>
    <definedName name="____BOR1">'[3]Bm 8'!#REF!</definedName>
    <definedName name="____NIL1" localSheetId="7">#REF!</definedName>
    <definedName name="____NIL1" localSheetId="8">#REF!</definedName>
    <definedName name="____NIL1" localSheetId="9">#REF!</definedName>
    <definedName name="____NIL1" localSheetId="10">#REF!</definedName>
    <definedName name="____NIL1" localSheetId="11">#REF!</definedName>
    <definedName name="____NIL1">#REF!</definedName>
    <definedName name="___BOR1" localSheetId="7">'[3]Bm 8'!#REF!</definedName>
    <definedName name="___BOR1" localSheetId="8">'[3]Bm 8'!#REF!</definedName>
    <definedName name="___BOR1" localSheetId="9">'[3]Bm 8'!#REF!</definedName>
    <definedName name="___BOR1" localSheetId="10">'[3]Bm 8'!#REF!</definedName>
    <definedName name="___BOR1" localSheetId="11">'[3]Bm 8'!#REF!</definedName>
    <definedName name="___BOR1">'[3]Bm 8'!#REF!</definedName>
    <definedName name="___NIL1" localSheetId="7">#REF!</definedName>
    <definedName name="___NIL1" localSheetId="8">#REF!</definedName>
    <definedName name="___NIL1" localSheetId="9">#REF!</definedName>
    <definedName name="___NIL1" localSheetId="10">#REF!</definedName>
    <definedName name="___NIL1" localSheetId="11">#REF!</definedName>
    <definedName name="___NIL1">#REF!</definedName>
    <definedName name="___R" localSheetId="10">#REF!</definedName>
    <definedName name="___R" localSheetId="11">#REF!</definedName>
    <definedName name="___R">#REF!</definedName>
    <definedName name="__123Graph_A" hidden="1">[5]A!$AF$59:$AF$65</definedName>
    <definedName name="__123Graph_B" hidden="1">[5]A!$AG$58:$AG$64</definedName>
    <definedName name="__123Graph_D" hidden="1">'[6]Etapa Única'!$C$125:$C$134</definedName>
    <definedName name="__123Graph_E" hidden="1">'[6]Etapa Única'!$E$125:$E$134</definedName>
    <definedName name="__123Graph_X" hidden="1">[5]A!$AE$59:$AE$65</definedName>
    <definedName name="__BOR1" localSheetId="7">'[3]Bm 8'!#REF!</definedName>
    <definedName name="__BOR1" localSheetId="8">'[3]Bm 8'!#REF!</definedName>
    <definedName name="__BOR1" localSheetId="9">'[3]Bm 8'!#REF!</definedName>
    <definedName name="__BOR1" localSheetId="10">'[3]Bm 8'!#REF!</definedName>
    <definedName name="__BOR1" localSheetId="11">'[3]Bm 8'!#REF!</definedName>
    <definedName name="__BOR1">'[3]Bm 8'!#REF!</definedName>
    <definedName name="__MDO1" localSheetId="7">#REF!</definedName>
    <definedName name="__MDO1" localSheetId="8">#REF!</definedName>
    <definedName name="__MDO1" localSheetId="9">#REF!</definedName>
    <definedName name="__MDO1" localSheetId="10">#REF!</definedName>
    <definedName name="__MDO1" localSheetId="11">#REF!</definedName>
    <definedName name="__MDO1">#REF!</definedName>
    <definedName name="__MDO2" localSheetId="10">#REF!</definedName>
    <definedName name="__MDO2" localSheetId="11">#REF!</definedName>
    <definedName name="__MDO2">#REF!</definedName>
    <definedName name="__NIL1" localSheetId="10">#REF!</definedName>
    <definedName name="__NIL1">#REF!</definedName>
    <definedName name="__R" localSheetId="10">#REF!</definedName>
    <definedName name="__R">#REF!</definedName>
    <definedName name="_01">'[7]38'!$B$1</definedName>
    <definedName name="_02">'[7]38'!$B$2:$C$2</definedName>
    <definedName name="_03">'[7]38'!$B$3:$D$3</definedName>
    <definedName name="_04">'[7]38'!$B$4:$E$4</definedName>
    <definedName name="_05">'[7]38'!$B$5:$F$5</definedName>
    <definedName name="_06">'[7]38'!$B$6:$G$6</definedName>
    <definedName name="_07">'[7]38'!$B$7:$H$7</definedName>
    <definedName name="_08">'[7]38'!$B$8:$I$8</definedName>
    <definedName name="_09">'[7]38'!$B$9:$J$9</definedName>
    <definedName name="_10">'[7]38'!$B$10:$K$10</definedName>
    <definedName name="_11">'[7]38'!$B$11:$L$11</definedName>
    <definedName name="_12">'[7]38'!$B$12:$M$12</definedName>
    <definedName name="_13">'[7]38'!$B$13:$N$13</definedName>
    <definedName name="_14">'[7]38'!$B$14:$O$14</definedName>
    <definedName name="_15">'[7]38'!$B$15:$P$15</definedName>
    <definedName name="_16">'[7]38'!$B$16:$Q$16</definedName>
    <definedName name="_16.3___VEÍCULOS" localSheetId="7">'[8]16-EQUIP.'!#REF!</definedName>
    <definedName name="_16.3___VEÍCULOS" localSheetId="8">'[8]16-EQUIP.'!#REF!</definedName>
    <definedName name="_16.3___VEÍCULOS" localSheetId="9">'[8]16-EQUIP.'!#REF!</definedName>
    <definedName name="_16.3___VEÍCULOS" localSheetId="10">'[8]16-EQUIP.'!#REF!</definedName>
    <definedName name="_16.3___VEÍCULOS" localSheetId="11">'[8]16-EQUIP.'!#REF!</definedName>
    <definedName name="_16.3___VEÍCULOS">'[8]16-EQUIP.'!#REF!</definedName>
    <definedName name="_16.4___COMBÚSTIVEL" localSheetId="7">'[8]16-EQUIP.'!#REF!</definedName>
    <definedName name="_16.4___COMBÚSTIVEL" localSheetId="8">'[8]16-EQUIP.'!#REF!</definedName>
    <definedName name="_16.4___COMBÚSTIVEL" localSheetId="9">'[8]16-EQUIP.'!#REF!</definedName>
    <definedName name="_16.4___COMBÚSTIVEL" localSheetId="10">'[8]16-EQUIP.'!#REF!</definedName>
    <definedName name="_16.4___COMBÚSTIVEL" localSheetId="11">'[8]16-EQUIP.'!#REF!</definedName>
    <definedName name="_16.4___COMBÚSTIVEL">'[8]16-EQUIP.'!#REF!</definedName>
    <definedName name="_16.5___EQUIPAMENTOS_DE_ESCRITÓRIO" localSheetId="10">'[8]16-EQUIP.'!#REF!</definedName>
    <definedName name="_16.5___EQUIPAMENTOS_DE_ESCRITÓRIO" localSheetId="11">'[8]16-EQUIP.'!#REF!</definedName>
    <definedName name="_16.5___EQUIPAMENTOS_DE_ESCRITÓRIO">'[8]16-EQUIP.'!#REF!</definedName>
    <definedName name="_17">'[7]38'!$B$17:$R$17</definedName>
    <definedName name="_17.1_MENSALISTA" localSheetId="7">'[8]17-MOI'!#REF!</definedName>
    <definedName name="_17.1_MENSALISTA" localSheetId="8">'[8]17-MOI'!#REF!</definedName>
    <definedName name="_17.1_MENSALISTA" localSheetId="9">'[8]17-MOI'!#REF!</definedName>
    <definedName name="_17.1_MENSALISTA" localSheetId="10">'[8]17-MOI'!#REF!</definedName>
    <definedName name="_17.1_MENSALISTA" localSheetId="11">'[8]17-MOI'!#REF!</definedName>
    <definedName name="_17.1_MENSALISTA">'[8]17-MOI'!#REF!</definedName>
    <definedName name="_17.2___HORISTA" localSheetId="7">'[8]17-MOI'!#REF!</definedName>
    <definedName name="_17.2___HORISTA" localSheetId="8">'[8]17-MOI'!#REF!</definedName>
    <definedName name="_17.2___HORISTA" localSheetId="9">'[8]17-MOI'!#REF!</definedName>
    <definedName name="_17.2___HORISTA" localSheetId="10">'[8]17-MOI'!#REF!</definedName>
    <definedName name="_17.2___HORISTA" localSheetId="11">'[8]17-MOI'!#REF!</definedName>
    <definedName name="_17.2___HORISTA">'[8]17-MOI'!#REF!</definedName>
    <definedName name="_18">'[7]38'!$B$18:$S$18</definedName>
    <definedName name="_18___CANTEIRO___INSTALAÇÃO___MANUTENÇÃO" localSheetId="7">#REF!</definedName>
    <definedName name="_18___CANTEIRO___INSTALAÇÃO___MANUTENÇÃO" localSheetId="8">#REF!</definedName>
    <definedName name="_18___CANTEIRO___INSTALAÇÃO___MANUTENÇÃO" localSheetId="9">#REF!</definedName>
    <definedName name="_18___CANTEIRO___INSTALAÇÃO___MANUTENÇÃO" localSheetId="10">#REF!</definedName>
    <definedName name="_18___CANTEIRO___INSTALAÇÃO___MANUTENÇÃO" localSheetId="11">#REF!</definedName>
    <definedName name="_18___CANTEIRO___INSTALAÇÃO___MANUTENÇÃO">#REF!</definedName>
    <definedName name="_19">'[7]38'!$B$19:$T$19</definedName>
    <definedName name="_1Excel_BuiltIn_Print_Area_3_1" localSheetId="7">#REF!</definedName>
    <definedName name="_1Excel_BuiltIn_Print_Area_3_1" localSheetId="8">#REF!</definedName>
    <definedName name="_1Excel_BuiltIn_Print_Area_3_1" localSheetId="9">#REF!</definedName>
    <definedName name="_1Excel_BuiltIn_Print_Area_3_1" localSheetId="10">#REF!</definedName>
    <definedName name="_1Excel_BuiltIn_Print_Area_3_1" localSheetId="11">#REF!</definedName>
    <definedName name="_1Excel_BuiltIn_Print_Area_3_1">#REF!</definedName>
    <definedName name="_20">'[7]38'!$B$20:$U$20</definedName>
    <definedName name="_21">'[7]38'!$B$21:$V$21</definedName>
    <definedName name="_22">'[7]38'!$B$22:$W$22</definedName>
    <definedName name="_23">'[7]38'!$B$23:$X$23</definedName>
    <definedName name="_24">'[7]38'!$B$24:$Y$24</definedName>
    <definedName name="_25">'[7]38'!$B$25:$Z$25</definedName>
    <definedName name="_26">'[7]38'!$B$26:$AA$26</definedName>
    <definedName name="_27">'[7]38'!$B$27:$AB$27</definedName>
    <definedName name="_28">'[7]38'!$B$28:$AC$28</definedName>
    <definedName name="_29">'[7]38'!$B$29:$AD$29</definedName>
    <definedName name="_2Excel_BuiltIn_Print_Titles_1_1" localSheetId="7">#REF!,#REF!</definedName>
    <definedName name="_2Excel_BuiltIn_Print_Titles_1_1" localSheetId="8">#REF!,#REF!</definedName>
    <definedName name="_2Excel_BuiltIn_Print_Titles_1_1" localSheetId="9">#REF!,#REF!</definedName>
    <definedName name="_2Excel_BuiltIn_Print_Titles_1_1" localSheetId="10">#REF!,#REF!</definedName>
    <definedName name="_2Excel_BuiltIn_Print_Titles_1_1" localSheetId="11">#REF!,#REF!</definedName>
    <definedName name="_2Excel_BuiltIn_Print_Titles_1_1">#REF!,#REF!</definedName>
    <definedName name="_30">'[7]38'!$B$30:$AE$30</definedName>
    <definedName name="_31">'[7]38'!$B$31:$AF$31</definedName>
    <definedName name="_32">'[7]38'!$B$32:$AG$32</definedName>
    <definedName name="_33">'[7]38'!$B$33:$AH$33</definedName>
    <definedName name="_34">'[7]38'!$B$34:$AI$34</definedName>
    <definedName name="_35">'[7]38'!$B$35:$AJ$35</definedName>
    <definedName name="_36">'[7]38'!$B$36:$AK$36</definedName>
    <definedName name="_37">'[7]38'!$B$37:$AL$37</definedName>
    <definedName name="_38">'[7]38'!$B$38:$AM$38</definedName>
    <definedName name="_39">'[7]38'!$B$39:$AN$39</definedName>
    <definedName name="_3Excel_BuiltIn_Print_Titles_1_1" localSheetId="7">#REF!,#REF!</definedName>
    <definedName name="_3Excel_BuiltIn_Print_Titles_1_1" localSheetId="8">#REF!,#REF!</definedName>
    <definedName name="_3Excel_BuiltIn_Print_Titles_1_1" localSheetId="9">#REF!,#REF!</definedName>
    <definedName name="_3Excel_BuiltIn_Print_Titles_1_1" localSheetId="10">#REF!,#REF!</definedName>
    <definedName name="_3Excel_BuiltIn_Print_Titles_1_1" localSheetId="11">#REF!,#REF!</definedName>
    <definedName name="_3Excel_BuiltIn_Print_Titles_1_1">#REF!,#REF!</definedName>
    <definedName name="_40">'[7]38'!$B$40:$AO$40</definedName>
    <definedName name="_41">'[7]38'!$B$41:$AP$41</definedName>
    <definedName name="_42">'[7]38'!$B$42:$AQ$42</definedName>
    <definedName name="_43">'[7]38'!$B$43:$AR$43</definedName>
    <definedName name="_44">'[7]38'!$B$44:$AS$44</definedName>
    <definedName name="_45">'[7]38'!$B$45:$AT$45</definedName>
    <definedName name="_46">'[7]38'!$B$46:$AU$46</definedName>
    <definedName name="_47">'[7]38'!$B$47:$AV$47</definedName>
    <definedName name="_48">'[7]38'!$B$48:$AW$48</definedName>
    <definedName name="_49">'[7]38'!$B$49:$AX$49</definedName>
    <definedName name="_50">'[7]38'!$B$50:$AY$50</definedName>
    <definedName name="_51">'[7]38'!$B$51:$AZ$51</definedName>
    <definedName name="_52">'[7]38'!$B$52:$BA$52</definedName>
    <definedName name="_53">'[7]38'!$B$53:$BB$53</definedName>
    <definedName name="_6Excel_BuiltIn_Print_Titles_2_1_1" localSheetId="7">(#REF!,#REF!)</definedName>
    <definedName name="_6Excel_BuiltIn_Print_Titles_2_1_1" localSheetId="8">(#REF!,#REF!)</definedName>
    <definedName name="_6Excel_BuiltIn_Print_Titles_2_1_1" localSheetId="9">(#REF!,#REF!)</definedName>
    <definedName name="_6Excel_BuiltIn_Print_Titles_2_1_1" localSheetId="10">(#REF!,#REF!)</definedName>
    <definedName name="_6Excel_BuiltIn_Print_Titles_2_1_1" localSheetId="11">(#REF!,#REF!)</definedName>
    <definedName name="_6Excel_BuiltIn_Print_Titles_2_1_1" localSheetId="1">(#REF!,#REF!)</definedName>
    <definedName name="_6Excel_BuiltIn_Print_Titles_2_1_1" localSheetId="2">(#REF!,#REF!)</definedName>
    <definedName name="_6Excel_BuiltIn_Print_Titles_2_1_1">(#REF!,#REF!)</definedName>
    <definedName name="_BOR1" localSheetId="7">'[3]Bm 8'!#REF!</definedName>
    <definedName name="_BOR1" localSheetId="8">'[3]Bm 8'!#REF!</definedName>
    <definedName name="_BOR1" localSheetId="9">'[3]Bm 8'!#REF!</definedName>
    <definedName name="_BOR1" localSheetId="10">'[3]Bm 8'!#REF!</definedName>
    <definedName name="_BOR1" localSheetId="11">'[3]Bm 8'!#REF!</definedName>
    <definedName name="_BOR1">'[3]Bm 8'!#REF!</definedName>
    <definedName name="_C" localSheetId="7">[9]Reforma!#REF!</definedName>
    <definedName name="_C" localSheetId="8">[9]Reforma!#REF!</definedName>
    <definedName name="_C" localSheetId="9">[9]Reforma!#REF!</definedName>
    <definedName name="_C" localSheetId="10">[9]Reforma!#REF!</definedName>
    <definedName name="_C" localSheetId="11">[9]Reforma!#REF!</definedName>
    <definedName name="_C" localSheetId="1">[9]Reforma!#REF!</definedName>
    <definedName name="_C" localSheetId="2">[9]Reforma!#REF!</definedName>
    <definedName name="_C">[9]Reforma!#REF!</definedName>
    <definedName name="_C_1" localSheetId="10">[9]Reforma!#REF!</definedName>
    <definedName name="_C_1" localSheetId="11">[9]Reforma!#REF!</definedName>
    <definedName name="_C_1" localSheetId="1">[9]Reforma!#REF!</definedName>
    <definedName name="_C_1" localSheetId="2">[9]Reforma!#REF!</definedName>
    <definedName name="_C_1">[9]Reforma!#REF!</definedName>
    <definedName name="_D" localSheetId="10">[9]Reforma!#REF!</definedName>
    <definedName name="_D" localSheetId="11">[9]Reforma!#REF!</definedName>
    <definedName name="_D">[9]Reforma!#REF!</definedName>
    <definedName name="_D_1" localSheetId="10">[9]Reforma!#REF!</definedName>
    <definedName name="_D_1">[9]Reforma!#REF!</definedName>
    <definedName name="_FCCEMED_" localSheetId="7">#REF!</definedName>
    <definedName name="_FCCEMED_" localSheetId="8">#REF!</definedName>
    <definedName name="_FCCEMED_" localSheetId="9">#REF!</definedName>
    <definedName name="_FCCEMED_" localSheetId="10">#REF!</definedName>
    <definedName name="_FCCEMED_" localSheetId="11">#REF!</definedName>
    <definedName name="_FCCEMED_" localSheetId="1">#REF!</definedName>
    <definedName name="_FCCEMED_" localSheetId="2">#REF!</definedName>
    <definedName name="_FCCEMED_">#REF!</definedName>
    <definedName name="_Fill" localSheetId="10" hidden="1">#REF!</definedName>
    <definedName name="_Fill" localSheetId="11" hidden="1">#REF!</definedName>
    <definedName name="_Fill" localSheetId="1" hidden="1">#REF!</definedName>
    <definedName name="_Fill" localSheetId="2" hidden="1">#REF!</definedName>
    <definedName name="_Fill" hidden="1">#REF!</definedName>
    <definedName name="_xlnm._FilterDatabase" localSheetId="4" hidden="1">'11 - RESUMO'!$F$14:$H$88</definedName>
    <definedName name="_xlnm._FilterDatabase" localSheetId="5" hidden="1">'12 - FINANCEIRA'!$A$15:$CK$75</definedName>
    <definedName name="_xlnm._FilterDatabase" localSheetId="6" hidden="1">'13 - MEMÓRIA'!$V$1:$V$939</definedName>
    <definedName name="_FOG50" localSheetId="10">#REF!</definedName>
    <definedName name="_FOG50" localSheetId="11">#REF!</definedName>
    <definedName name="_FOG50" localSheetId="1">#REF!</definedName>
    <definedName name="_FOG50" localSheetId="2">#REF!</definedName>
    <definedName name="_FOG50">#REF!</definedName>
    <definedName name="_G" localSheetId="10">[9]Reforma!#REF!</definedName>
    <definedName name="_G" localSheetId="11">[9]Reforma!#REF!</definedName>
    <definedName name="_G" localSheetId="1">[9]Reforma!#REF!</definedName>
    <definedName name="_G" localSheetId="2">[9]Reforma!#REF!</definedName>
    <definedName name="_G">[9]Reforma!#REF!</definedName>
    <definedName name="_G_1" localSheetId="10">[9]Reforma!#REF!</definedName>
    <definedName name="_G_1" localSheetId="11">[9]Reforma!#REF!</definedName>
    <definedName name="_G_1" localSheetId="1">[9]Reforma!#REF!</definedName>
    <definedName name="_G_1" localSheetId="2">[9]Reforma!#REF!</definedName>
    <definedName name="_G_1">[9]Reforma!#REF!</definedName>
    <definedName name="_GOTO_D1_" localSheetId="7">#REF!</definedName>
    <definedName name="_GOTO_D1_" localSheetId="8">#REF!</definedName>
    <definedName name="_GOTO_D1_" localSheetId="9">#REF!</definedName>
    <definedName name="_GOTO_D1_" localSheetId="10">#REF!</definedName>
    <definedName name="_GOTO_D1_" localSheetId="11">#REF!</definedName>
    <definedName name="_GOTO_D1_" localSheetId="1">#REF!</definedName>
    <definedName name="_GOTO_D1_" localSheetId="2">#REF!</definedName>
    <definedName name="_GOTO_D1_">#REF!</definedName>
    <definedName name="_GOTO_E1_" localSheetId="10">#REF!</definedName>
    <definedName name="_GOTO_E1_" localSheetId="11">#REF!</definedName>
    <definedName name="_GOTO_E1_" localSheetId="1">#REF!</definedName>
    <definedName name="_GOTO_E1_" localSheetId="2">#REF!</definedName>
    <definedName name="_GOTO_E1_">#REF!</definedName>
    <definedName name="_GOTO_N1_" localSheetId="10">#REF!</definedName>
    <definedName name="_GOTO_N1_" localSheetId="11">#REF!</definedName>
    <definedName name="_GOTO_N1_" localSheetId="1">#REF!</definedName>
    <definedName name="_GOTO_N1_" localSheetId="2">#REF!</definedName>
    <definedName name="_GOTO_N1_">#REF!</definedName>
    <definedName name="_HOME__" localSheetId="10">#REF!</definedName>
    <definedName name="_HOME__" localSheetId="1">#REF!</definedName>
    <definedName name="_HOME__" localSheetId="2">#REF!</definedName>
    <definedName name="_HOME__">#REF!</definedName>
    <definedName name="_I" localSheetId="10">[9]Reforma!#REF!</definedName>
    <definedName name="_I" localSheetId="1">[9]Reforma!#REF!</definedName>
    <definedName name="_I" localSheetId="2">[9]Reforma!#REF!</definedName>
    <definedName name="_I">[9]Reforma!#REF!</definedName>
    <definedName name="_I_1" localSheetId="10">[9]Reforma!#REF!</definedName>
    <definedName name="_I_1" localSheetId="1">[9]Reforma!#REF!</definedName>
    <definedName name="_I_1" localSheetId="2">[9]Reforma!#REF!</definedName>
    <definedName name="_I_1">[9]Reforma!#REF!</definedName>
    <definedName name="_Key1" localSheetId="7" hidden="1">#REF!</definedName>
    <definedName name="_Key1" localSheetId="8" hidden="1">#REF!</definedName>
    <definedName name="_Key1" localSheetId="9" hidden="1">#REF!</definedName>
    <definedName name="_Key1" localSheetId="10" hidden="1">#REF!</definedName>
    <definedName name="_Key1" localSheetId="11" hidden="1">#REF!</definedName>
    <definedName name="_Key1" localSheetId="1" hidden="1">#REF!</definedName>
    <definedName name="_Key1" localSheetId="2" hidden="1">#REF!</definedName>
    <definedName name="_Key1" hidden="1">#REF!</definedName>
    <definedName name="_M" localSheetId="7">[9]Reforma!#REF!</definedName>
    <definedName name="_M" localSheetId="8">[9]Reforma!#REF!</definedName>
    <definedName name="_M" localSheetId="9">[9]Reforma!#REF!</definedName>
    <definedName name="_M" localSheetId="10">[9]Reforma!#REF!</definedName>
    <definedName name="_M" localSheetId="11">[9]Reforma!#REF!</definedName>
    <definedName name="_M" localSheetId="1">[9]Reforma!#REF!</definedName>
    <definedName name="_M" localSheetId="2">[9]Reforma!#REF!</definedName>
    <definedName name="_M">[9]Reforma!#REF!</definedName>
    <definedName name="_M_1" localSheetId="10">[9]Reforma!#REF!</definedName>
    <definedName name="_M_1" localSheetId="1">[9]Reforma!#REF!</definedName>
    <definedName name="_M_1" localSheetId="2">[9]Reforma!#REF!</definedName>
    <definedName name="_M_1">[9]Reforma!#REF!</definedName>
    <definedName name="_MDO1" localSheetId="7">#REF!</definedName>
    <definedName name="_MDO1" localSheetId="8">#REF!</definedName>
    <definedName name="_MDO1" localSheetId="9">#REF!</definedName>
    <definedName name="_MDO1" localSheetId="10">#REF!</definedName>
    <definedName name="_MDO1" localSheetId="11">#REF!</definedName>
    <definedName name="_MDO1" localSheetId="1">#REF!</definedName>
    <definedName name="_MDO1" localSheetId="2">#REF!</definedName>
    <definedName name="_MDO1">#REF!</definedName>
    <definedName name="_MDO2" localSheetId="10">#REF!</definedName>
    <definedName name="_MDO2" localSheetId="11">#REF!</definedName>
    <definedName name="_MDO2">#REF!</definedName>
    <definedName name="_MM" localSheetId="10" hidden="1">#REF!</definedName>
    <definedName name="_MM" localSheetId="11" hidden="1">#REF!</definedName>
    <definedName name="_MM" hidden="1">#REF!</definedName>
    <definedName name="_NIL1" localSheetId="10">#REF!</definedName>
    <definedName name="_NIL1">#REF!</definedName>
    <definedName name="_Order1" hidden="1">255</definedName>
    <definedName name="_P" localSheetId="10">[9]Reforma!#REF!</definedName>
    <definedName name="_P">[9]Reforma!#REF!</definedName>
    <definedName name="_P_1" localSheetId="10">[9]Reforma!#REF!</definedName>
    <definedName name="_P_1">[9]Reforma!#REF!</definedName>
    <definedName name="_planilhapu" localSheetId="7">#REF!</definedName>
    <definedName name="_planilhapu" localSheetId="8">#REF!</definedName>
    <definedName name="_planilhapu" localSheetId="9">#REF!</definedName>
    <definedName name="_planilhapu" localSheetId="10">#REF!</definedName>
    <definedName name="_planilhapu" localSheetId="11">#REF!</definedName>
    <definedName name="_planilhapu">#REF!</definedName>
    <definedName name="_PPOS015Q_AGPQ_" localSheetId="10">#REF!</definedName>
    <definedName name="_PPOS015Q_AGPQ_" localSheetId="11">#REF!</definedName>
    <definedName name="_PPOS015Q_AGPQ_">#REF!</definedName>
    <definedName name="_PPOS015Q_AGPQ__6" localSheetId="10">#REF!</definedName>
    <definedName name="_PPOS015Q_AGPQ__6" localSheetId="11">#REF!</definedName>
    <definedName name="_PPOS015Q_AGPQ__6" localSheetId="1">#REF!</definedName>
    <definedName name="_PPOS015Q_AGPQ__6" localSheetId="2">#REF!</definedName>
    <definedName name="_PPOS015Q_AGPQ__6">#REF!</definedName>
    <definedName name="_PVC100" localSheetId="10">#REF!</definedName>
    <definedName name="_PVC100">#REF!</definedName>
    <definedName name="_PVC150" localSheetId="10">#REF!</definedName>
    <definedName name="_PVC150">#REF!</definedName>
    <definedName name="_PVC50" localSheetId="10">#REF!</definedName>
    <definedName name="_PVC50">#REF!</definedName>
    <definedName name="_PVC75" localSheetId="10">#REF!</definedName>
    <definedName name="_PVC75">#REF!</definedName>
    <definedName name="_QUAN" localSheetId="7" hidden="1">{#N/A,#N/A,FALSE,"MO (2)"}</definedName>
    <definedName name="_QUAN" localSheetId="8" hidden="1">{#N/A,#N/A,FALSE,"MO (2)"}</definedName>
    <definedName name="_QUAN" localSheetId="9" hidden="1">{#N/A,#N/A,FALSE,"MO (2)"}</definedName>
    <definedName name="_QUAN" localSheetId="10" hidden="1">{#N/A,#N/A,FALSE,"MO (2)"}</definedName>
    <definedName name="_QUAN" localSheetId="11" hidden="1">{#N/A,#N/A,FALSE,"MO (2)"}</definedName>
    <definedName name="_QUAN" localSheetId="2" hidden="1">{#N/A,#N/A,FALSE,"MO (2)"}</definedName>
    <definedName name="_QUAN" hidden="1">{#N/A,#N/A,FALSE,"MO (2)"}</definedName>
    <definedName name="_R" localSheetId="10">[9]Reforma!#REF!</definedName>
    <definedName name="_R">[9]Reforma!#REF!</definedName>
    <definedName name="_R_1" localSheetId="10">[9]Reforma!#REF!</definedName>
    <definedName name="_R_1">[9]Reforma!#REF!</definedName>
    <definedName name="_REA1.N10_" localSheetId="7">#REF!</definedName>
    <definedName name="_REA1.N10_" localSheetId="8">#REF!</definedName>
    <definedName name="_REA1.N10_" localSheetId="9">#REF!</definedName>
    <definedName name="_REA1.N10_" localSheetId="10">#REF!</definedName>
    <definedName name="_REA1.N10_" localSheetId="11">#REF!</definedName>
    <definedName name="_REA1.N10_" localSheetId="1">#REF!</definedName>
    <definedName name="_REA1.N10_" localSheetId="2">#REF!</definedName>
    <definedName name="_REA1.N10_">#REF!</definedName>
    <definedName name="_Sort" localSheetId="10" hidden="1">#REF!</definedName>
    <definedName name="_Sort" localSheetId="11" hidden="1">#REF!</definedName>
    <definedName name="_Sort" localSheetId="1" hidden="1">#REF!</definedName>
    <definedName name="_Sort" localSheetId="2" hidden="1">#REF!</definedName>
    <definedName name="_Sort" hidden="1">#REF!</definedName>
    <definedName name="_VBF1" localSheetId="10">#REF!</definedName>
    <definedName name="_VBF1" localSheetId="11">#REF!</definedName>
    <definedName name="_VBF1" localSheetId="1">#REF!</definedName>
    <definedName name="_VBF1" localSheetId="2">#REF!</definedName>
    <definedName name="_VBF1">#REF!</definedName>
    <definedName name="_VE1" localSheetId="10">#REF!</definedName>
    <definedName name="_VE1">#REF!</definedName>
    <definedName name="_VO1" localSheetId="10">[10]MEMORIAL!#REF!</definedName>
    <definedName name="_VO1">[10]MEMORIAL!#REF!</definedName>
    <definedName name="_VR1" localSheetId="7">#REF!</definedName>
    <definedName name="_VR1" localSheetId="8">#REF!</definedName>
    <definedName name="_VR1" localSheetId="9">#REF!</definedName>
    <definedName name="_VR1" localSheetId="10">#REF!</definedName>
    <definedName name="_VR1" localSheetId="11">#REF!</definedName>
    <definedName name="_VR1" localSheetId="1">#REF!</definedName>
    <definedName name="_VR1" localSheetId="2">#REF!</definedName>
    <definedName name="_VR1">#REF!</definedName>
    <definedName name="_WCS13_" localSheetId="10">#REF!</definedName>
    <definedName name="_WCS13_" localSheetId="11">#REF!</definedName>
    <definedName name="_WCS13_">#REF!</definedName>
    <definedName name="_WCS43_" localSheetId="10">#REF!</definedName>
    <definedName name="_WCS43_" localSheetId="11">#REF!</definedName>
    <definedName name="_WCS43_">#REF!</definedName>
    <definedName name="_WDCN1.S1_" localSheetId="10">#REF!</definedName>
    <definedName name="_WDCN1.S1_">#REF!</definedName>
    <definedName name="_WGZY_" localSheetId="10">#REF!</definedName>
    <definedName name="_WGZY_">#REF!</definedName>
    <definedName name="_WGZY__6" localSheetId="10">#REF!</definedName>
    <definedName name="_WGZY__6">#REF!</definedName>
    <definedName name="_WICE1_" localSheetId="10">#REF!</definedName>
    <definedName name="_WICE1_">#REF!</definedName>
    <definedName name="_WIRA1.A8_" localSheetId="10">#REF!</definedName>
    <definedName name="_WIRA1.A8_">#REF!</definedName>
    <definedName name="_Y" localSheetId="10">[9]Reforma!#REF!</definedName>
    <definedName name="_Y">[9]Reforma!#REF!</definedName>
    <definedName name="_Y_1" localSheetId="10">[9]Reforma!#REF!</definedName>
    <definedName name="_Y_1">[9]Reforma!#REF!</definedName>
    <definedName name="A" localSheetId="4">#REF!</definedName>
    <definedName name="A" localSheetId="7">#REF!</definedName>
    <definedName name="A" localSheetId="8">#REF!</definedName>
    <definedName name="A" localSheetId="9">#REF!</definedName>
    <definedName name="A" localSheetId="10">#REF!</definedName>
    <definedName name="A" localSheetId="11">#REF!</definedName>
    <definedName name="A">#REF!</definedName>
    <definedName name="A__1" localSheetId="7">[10]MEMORIAL!#REF!</definedName>
    <definedName name="A__1" localSheetId="8">[10]MEMORIAL!#REF!</definedName>
    <definedName name="A__1" localSheetId="9">[10]MEMORIAL!#REF!</definedName>
    <definedName name="A__1" localSheetId="10">[10]MEMORIAL!#REF!</definedName>
    <definedName name="A__1" localSheetId="11">[10]MEMORIAL!#REF!</definedName>
    <definedName name="A__1">[10]MEMORIAL!#REF!</definedName>
    <definedName name="A__1_1" localSheetId="9">[10]MEMORIAL!#REF!</definedName>
    <definedName name="A__1_1" localSheetId="10">[10]MEMORIAL!#REF!</definedName>
    <definedName name="A__1_1" localSheetId="11">[10]MEMORIAL!#REF!</definedName>
    <definedName name="A__1_1">[10]MEMORIAL!#REF!</definedName>
    <definedName name="A__2" localSheetId="10">[10]MEMORIAL!#REF!</definedName>
    <definedName name="A__2">[10]MEMORIAL!#REF!</definedName>
    <definedName name="A__2_1" localSheetId="10">[10]MEMORIAL!#REF!</definedName>
    <definedName name="A__2_1">[10]MEMORIAL!#REF!</definedName>
    <definedName name="A__3" localSheetId="10">[10]MEMORIAL!#REF!</definedName>
    <definedName name="A__3">[10]MEMORIAL!#REF!</definedName>
    <definedName name="A__3_1" localSheetId="10">[10]MEMORIAL!#REF!</definedName>
    <definedName name="A__3_1">[10]MEMORIAL!#REF!</definedName>
    <definedName name="A__4" localSheetId="10">[10]MEMORIAL!#REF!</definedName>
    <definedName name="A__4">[10]MEMORIAL!#REF!</definedName>
    <definedName name="A__4_1" localSheetId="10">[10]MEMORIAL!#REF!</definedName>
    <definedName name="A__4_1">[10]MEMORIAL!#REF!</definedName>
    <definedName name="A__5" localSheetId="10">[10]MEMORIAL!#REF!</definedName>
    <definedName name="A__5">[10]MEMORIAL!#REF!</definedName>
    <definedName name="A__5_1" localSheetId="10">[10]MEMORIAL!#REF!</definedName>
    <definedName name="A__5_1">[10]MEMORIAL!#REF!</definedName>
    <definedName name="A__6" localSheetId="10">[10]MEMORIAL!#REF!</definedName>
    <definedName name="A__6">[10]MEMORIAL!#REF!</definedName>
    <definedName name="A__6_1" localSheetId="10">[10]MEMORIAL!#REF!</definedName>
    <definedName name="A__6_1">[10]MEMORIAL!#REF!</definedName>
    <definedName name="A_1" localSheetId="10">[10]MEMORIAL!#REF!</definedName>
    <definedName name="A_1">[10]MEMORIAL!#REF!</definedName>
    <definedName name="A_1_1" localSheetId="10">[10]MEMORIAL!#REF!</definedName>
    <definedName name="A_1_1">[10]MEMORIAL!#REF!</definedName>
    <definedName name="A_2" localSheetId="10">[10]MEMORIAL!#REF!</definedName>
    <definedName name="A_2">[10]MEMORIAL!#REF!</definedName>
    <definedName name="A_2_1" localSheetId="10">[10]MEMORIAL!#REF!</definedName>
    <definedName name="A_2_1">[10]MEMORIAL!#REF!</definedName>
    <definedName name="A_3" localSheetId="10">[10]MEMORIAL!#REF!</definedName>
    <definedName name="A_3">[10]MEMORIAL!#REF!</definedName>
    <definedName name="A_3_1" localSheetId="10">[10]MEMORIAL!#REF!</definedName>
    <definedName name="A_3_1">[10]MEMORIAL!#REF!</definedName>
    <definedName name="A_4" localSheetId="10">[10]MEMORIAL!#REF!</definedName>
    <definedName name="A_4">[10]MEMORIAL!#REF!</definedName>
    <definedName name="a1B16279" localSheetId="7">#REF!</definedName>
    <definedName name="a1B16279" localSheetId="8">#REF!</definedName>
    <definedName name="a1B16279" localSheetId="9">#REF!</definedName>
    <definedName name="a1B16279" localSheetId="10">#REF!</definedName>
    <definedName name="a1B16279" localSheetId="11">#REF!</definedName>
    <definedName name="a1B16279" localSheetId="1">#REF!</definedName>
    <definedName name="a1B16279" localSheetId="2">#REF!</definedName>
    <definedName name="a1B16279">#REF!</definedName>
    <definedName name="Aa" localSheetId="4">#REF!</definedName>
    <definedName name="Aa" localSheetId="10">#REF!</definedName>
    <definedName name="Aa" localSheetId="11">#REF!</definedName>
    <definedName name="Aa">#REF!</definedName>
    <definedName name="AAA" localSheetId="10">#REF!</definedName>
    <definedName name="AAA" localSheetId="11">#REF!</definedName>
    <definedName name="AAA">#REF!</definedName>
    <definedName name="AAAA" localSheetId="10">'[11]PLANILHA DE QUANT. E CUSTOS A'!#REF!</definedName>
    <definedName name="AAAA" localSheetId="11">'[11]PLANILHA DE QUANT. E CUSTOS A'!#REF!</definedName>
    <definedName name="AAAA">'[11]PLANILHA DE QUANT. E CUSTOS A'!#REF!</definedName>
    <definedName name="aaaaa" localSheetId="10">'[11]PLANILHA DE QUANT. E CUSTOS A'!#REF!</definedName>
    <definedName name="aaaaa" localSheetId="11">'[11]PLANILHA DE QUANT. E CUSTOS A'!#REF!</definedName>
    <definedName name="aaaaa">'[11]PLANILHA DE QUANT. E CUSTOS A'!#REF!</definedName>
    <definedName name="aaaaaa2" localSheetId="7">#REF!,#REF!</definedName>
    <definedName name="aaaaaa2" localSheetId="8">#REF!,#REF!</definedName>
    <definedName name="aaaaaa2" localSheetId="9">#REF!,#REF!</definedName>
    <definedName name="aaaaaa2" localSheetId="10">#REF!,#REF!</definedName>
    <definedName name="aaaaaa2" localSheetId="11">#REF!,#REF!</definedName>
    <definedName name="aaaaaa2">#REF!,#REF!</definedName>
    <definedName name="AAAAAAAA" localSheetId="10">#REF!,#REF!</definedName>
    <definedName name="AAAAAAAA" localSheetId="11">#REF!,#REF!</definedName>
    <definedName name="AAAAAAAA">#REF!,#REF!</definedName>
    <definedName name="aaaaaaaaaaa" localSheetId="10">#REF!,#REF!</definedName>
    <definedName name="aaaaaaaaaaa" localSheetId="11">#REF!,#REF!</definedName>
    <definedName name="aaaaaaaaaaa">#REF!,#REF!</definedName>
    <definedName name="AB" localSheetId="7">'[11]PLANILHA DE QUANT. E CUSTOS A'!#REF!</definedName>
    <definedName name="AB" localSheetId="8">'[11]PLANILHA DE QUANT. E CUSTOS A'!#REF!</definedName>
    <definedName name="AB" localSheetId="9">'[11]PLANILHA DE QUANT. E CUSTOS A'!#REF!</definedName>
    <definedName name="AB" localSheetId="10">'[11]PLANILHA DE QUANT. E CUSTOS A'!#REF!</definedName>
    <definedName name="AB" localSheetId="11">'[11]PLANILHA DE QUANT. E CUSTOS A'!#REF!</definedName>
    <definedName name="AB">'[11]PLANILHA DE QUANT. E CUSTOS A'!#REF!</definedName>
    <definedName name="ABC" localSheetId="4">#REF!</definedName>
    <definedName name="ABC" localSheetId="7">#REF!</definedName>
    <definedName name="ABC" localSheetId="8">#REF!</definedName>
    <definedName name="ABC" localSheetId="9">#REF!</definedName>
    <definedName name="ABC" localSheetId="10">#REF!</definedName>
    <definedName name="ABC" localSheetId="11">#REF!</definedName>
    <definedName name="ABC" localSheetId="12">#REF!</definedName>
    <definedName name="ABC">#REF!</definedName>
    <definedName name="Ac" localSheetId="10">#REF!</definedName>
    <definedName name="Ac" localSheetId="11">#REF!</definedName>
    <definedName name="Ac">#REF!</definedName>
    <definedName name="acha.coluna" localSheetId="10">#REF!</definedName>
    <definedName name="acha.coluna">#REF!</definedName>
    <definedName name="acha.dados" localSheetId="10">#REF!</definedName>
    <definedName name="acha.dados">#REF!</definedName>
    <definedName name="acha.linha" localSheetId="10">#REF!</definedName>
    <definedName name="acha.linha">#REF!</definedName>
    <definedName name="ACRESC.22" localSheetId="10">#REF!</definedName>
    <definedName name="ACRESC.22">#REF!</definedName>
    <definedName name="Adut" localSheetId="10" hidden="1">#REF!</definedName>
    <definedName name="Adut" hidden="1">#REF!</definedName>
    <definedName name="ADWEF" localSheetId="4">#REF!</definedName>
    <definedName name="ADWEF" localSheetId="10">#REF!</definedName>
    <definedName name="ADWEF" localSheetId="12">#REF!</definedName>
    <definedName name="ADWEF">#REF!</definedName>
    <definedName name="ADWEF_1" localSheetId="4">#REF!</definedName>
    <definedName name="ADWEF_1" localSheetId="10">#REF!</definedName>
    <definedName name="ADWEF_1" localSheetId="12">#REF!</definedName>
    <definedName name="ADWEF_1">#REF!</definedName>
    <definedName name="ADWEFF" localSheetId="10">#REF!</definedName>
    <definedName name="ADWEFF">#REF!</definedName>
    <definedName name="AF" localSheetId="10">'[11]PLANILHA DE QUANT. E CUSTOS A'!#REF!</definedName>
    <definedName name="AF">'[11]PLANILHA DE QUANT. E CUSTOS A'!#REF!</definedName>
    <definedName name="AJUDA" localSheetId="7">#REF!</definedName>
    <definedName name="AJUDA" localSheetId="8">#REF!</definedName>
    <definedName name="AJUDA" localSheetId="9">#REF!</definedName>
    <definedName name="AJUDA" localSheetId="10">#REF!</definedName>
    <definedName name="AJUDA" localSheetId="11">#REF!</definedName>
    <definedName name="AJUDA">#REF!</definedName>
    <definedName name="Ala" localSheetId="7">'[3]Bm 8'!#REF!</definedName>
    <definedName name="Ala" localSheetId="8">'[3]Bm 8'!#REF!</definedName>
    <definedName name="Ala" localSheetId="9">'[3]Bm 8'!#REF!</definedName>
    <definedName name="Ala" localSheetId="10">'[3]Bm 8'!#REF!</definedName>
    <definedName name="Ala" localSheetId="11">'[3]Bm 8'!#REF!</definedName>
    <definedName name="Ala">'[3]Bm 8'!#REF!</definedName>
    <definedName name="Alex" localSheetId="7">#REF!</definedName>
    <definedName name="Alex" localSheetId="8">#REF!</definedName>
    <definedName name="Alex" localSheetId="9">#REF!</definedName>
    <definedName name="Alex" localSheetId="10">#REF!</definedName>
    <definedName name="Alex" localSheetId="11">#REF!</definedName>
    <definedName name="Alex" localSheetId="1">#REF!</definedName>
    <definedName name="Alex" localSheetId="2">#REF!</definedName>
    <definedName name="Alex">#REF!</definedName>
    <definedName name="ALIAS" localSheetId="10">#REF!</definedName>
    <definedName name="ALIAS" localSheetId="11">#REF!</definedName>
    <definedName name="ALIAS" localSheetId="1">#REF!</definedName>
    <definedName name="ALIAS" localSheetId="2">#REF!</definedName>
    <definedName name="ALIAS">#REF!</definedName>
    <definedName name="ANA" localSheetId="10">'[12]Refor Out. 2001 - BDI=20% Ajust'!#REF!</definedName>
    <definedName name="ANA" localSheetId="11">'[12]Refor Out. 2001 - BDI=20% Ajust'!#REF!</definedName>
    <definedName name="ANA" localSheetId="1">'[12]Refor Out. 2001 - BDI=20% Ajust'!#REF!</definedName>
    <definedName name="ANA" localSheetId="2">'[12]Refor Out. 2001 - BDI=20% Ajust'!#REF!</definedName>
    <definedName name="ANA">'[12]Refor Out. 2001 - BDI=20% Ajust'!#REF!</definedName>
    <definedName name="ANEXO_10_MATRIZ_DE_RESPONSABILIDADE" localSheetId="7">#REF!</definedName>
    <definedName name="ANEXO_10_MATRIZ_DE_RESPONSABILIDADE" localSheetId="8">#REF!</definedName>
    <definedName name="ANEXO_10_MATRIZ_DE_RESPONSABILIDADE" localSheetId="9">#REF!</definedName>
    <definedName name="ANEXO_10_MATRIZ_DE_RESPONSABILIDADE" localSheetId="10">#REF!</definedName>
    <definedName name="ANEXO_10_MATRIZ_DE_RESPONSABILIDADE" localSheetId="11">#REF!</definedName>
    <definedName name="ANEXO_10_MATRIZ_DE_RESPONSABILIDADE">#REF!</definedName>
    <definedName name="anexo_I" localSheetId="10">#REF!</definedName>
    <definedName name="anexo_I" localSheetId="11">#REF!</definedName>
    <definedName name="anexo_I">#REF!</definedName>
    <definedName name="APARENTE" localSheetId="10">#REF!</definedName>
    <definedName name="APARENTE" localSheetId="1">#REF!</definedName>
    <definedName name="APARENTE" localSheetId="2">#REF!</definedName>
    <definedName name="APARENTE">#REF!</definedName>
    <definedName name="area" localSheetId="10">'[13]BAIXO GUANDU ITAIMBE'!#REF!</definedName>
    <definedName name="area" localSheetId="1">'[13]BAIXO GUANDU ITAIMBE'!#REF!</definedName>
    <definedName name="area" localSheetId="2">'[13]BAIXO GUANDU ITAIMBE'!#REF!</definedName>
    <definedName name="area">'[13]BAIXO GUANDU ITAIMBE'!#REF!</definedName>
    <definedName name="_xlnm.Print_Area" localSheetId="0">'00'!$B$1:$AF$343</definedName>
    <definedName name="_xlnm.Print_Area" localSheetId="3">'10 - EVOLUÇÃO FINANCEIRA'!$B$1:$O$44</definedName>
    <definedName name="_xlnm.Print_Area" localSheetId="4">'11 - RESUMO'!$B$1:$E$96</definedName>
    <definedName name="_xlnm.Print_Area" localSheetId="5">'12 - FINANCEIRA'!$A$2:$M$92</definedName>
    <definedName name="_xlnm.Print_Area" localSheetId="6">'13 - MEMÓRIA'!$B$1:$U$939</definedName>
    <definedName name="_xlnm.Print_Area" localSheetId="7">'15.1 VERIFICAÇÃO MT'!$A$1:$D$41</definedName>
    <definedName name="_xlnm.Print_Area" localSheetId="8">'15.1.1 CHECKLIST ROTINAS '!$A$1:$E$100</definedName>
    <definedName name="_xlnm.Print_Area" localSheetId="9">'15.2 - VERIFICAÇÃO AMBIENTAL '!$A$1:$D$17</definedName>
    <definedName name="_xlnm.Print_Area" localSheetId="10">'15.3-REL. FOTOGRAFICO '!$A$1:$B$6</definedName>
    <definedName name="_xlnm.Print_Area" localSheetId="11">'15.4 - VERIF. TRABALHISTA'!$A$1:$J$30</definedName>
    <definedName name="_xlnm.Print_Area" localSheetId="12">'16 - INSPEÇÕES'!$A$1:$AG$25</definedName>
    <definedName name="_xlnm.Print_Area" localSheetId="13">'18 - CHECKLIST 1'!$A$1:$E$32</definedName>
    <definedName name="_xlnm.Print_Area" localSheetId="14">'18 - CHECKLIST 2'!$A$1:$E$36</definedName>
    <definedName name="_xlnm.Print_Area" localSheetId="1">'9.1 - CRONOGRAMA'!$A$1:$O$55</definedName>
    <definedName name="_xlnm.Print_Area" localSheetId="2">'9.2 - CURVA'!$A$1:$Z$123</definedName>
    <definedName name="_xlnm.Print_Area" localSheetId="15">'RELAÇÃO DE PESSOAL'!$A$1:$N$28</definedName>
    <definedName name="_xlnm.Print_Area">#REF!</definedName>
    <definedName name="Área_impressão_IM">"$#REF!.$A$1:$H$39"</definedName>
    <definedName name="Área_impressão_IM_1">"$#REF!.$A$1:$H$39"</definedName>
    <definedName name="Área_impressão_IM_5">"$#REF!.$A$1:$H$39"</definedName>
    <definedName name="areia" localSheetId="7">'[13]BAIXO GUANDU ITAIMBE'!#REF!</definedName>
    <definedName name="areia" localSheetId="8">'[13]BAIXO GUANDU ITAIMBE'!#REF!</definedName>
    <definedName name="areia" localSheetId="9">'[13]BAIXO GUANDU ITAIMBE'!#REF!</definedName>
    <definedName name="areia" localSheetId="10">'[13]BAIXO GUANDU ITAIMBE'!#REF!</definedName>
    <definedName name="areia" localSheetId="11">'[13]BAIXO GUANDU ITAIMBE'!#REF!</definedName>
    <definedName name="areia" localSheetId="1">'[13]BAIXO GUANDU ITAIMBE'!#REF!</definedName>
    <definedName name="areia" localSheetId="2">'[13]BAIXO GUANDU ITAIMBE'!#REF!</definedName>
    <definedName name="areia">'[13]BAIXO GUANDU ITAIMBE'!#REF!</definedName>
    <definedName name="arta" localSheetId="7">#REF!</definedName>
    <definedName name="arta" localSheetId="8">#REF!</definedName>
    <definedName name="arta" localSheetId="9">#REF!</definedName>
    <definedName name="arta" localSheetId="10">#REF!</definedName>
    <definedName name="arta" localSheetId="11">#REF!</definedName>
    <definedName name="arta" localSheetId="1">#REF!</definedName>
    <definedName name="arta" localSheetId="2">#REF!</definedName>
    <definedName name="arta">#REF!</definedName>
    <definedName name="as" localSheetId="4">#REF!</definedName>
    <definedName name="as" localSheetId="10">#REF!</definedName>
    <definedName name="as" localSheetId="11">#REF!</definedName>
    <definedName name="as" localSheetId="12">#REF!</definedName>
    <definedName name="as">#REF!</definedName>
    <definedName name="asa" localSheetId="0">#REF!</definedName>
    <definedName name="asa" localSheetId="10">#REF!</definedName>
    <definedName name="asa">#REF!</definedName>
    <definedName name="ASDASDASD">#REF!</definedName>
    <definedName name="asdf" localSheetId="4">#REF!</definedName>
    <definedName name="asdf" localSheetId="10">#REF!</definedName>
    <definedName name="asdf" localSheetId="12">#REF!</definedName>
    <definedName name="asdf">#REF!</definedName>
    <definedName name="ASDSSS" localSheetId="4">#REF!</definedName>
    <definedName name="ASDSSS" localSheetId="10">#REF!</definedName>
    <definedName name="ASDSSS" localSheetId="12">#REF!</definedName>
    <definedName name="ASDSSS">#REF!</definedName>
    <definedName name="ASFALTO" localSheetId="10">#REF!</definedName>
    <definedName name="ASFALTO">#REF!</definedName>
    <definedName name="ASFALTO_1" localSheetId="10">#REF!</definedName>
    <definedName name="ASFALTO_1">#REF!</definedName>
    <definedName name="ASPECTO_ARQ" localSheetId="10">[14]Plan1!$A$145:$A$148</definedName>
    <definedName name="ASPECTO_ARQ" localSheetId="11">[15]Plan1!$A$145:$A$148</definedName>
    <definedName name="ASPECTO_ARQ" localSheetId="1">[16]Plan1!$A$145:$A$148</definedName>
    <definedName name="ASPECTO_ARQ" localSheetId="2">[16]Plan1!$A$145:$A$148</definedName>
    <definedName name="ASPECTO_ARQ">[15]Plan1!$A$145:$A$148</definedName>
    <definedName name="ATA_DE_REUNIÃO" localSheetId="7">#REF!</definedName>
    <definedName name="ATA_DE_REUNIÃO" localSheetId="8">#REF!</definedName>
    <definedName name="ATA_DE_REUNIÃO" localSheetId="9">#REF!</definedName>
    <definedName name="ATA_DE_REUNIÃO" localSheetId="10">#REF!</definedName>
    <definedName name="ATA_DE_REUNIÃO" localSheetId="11">#REF!</definedName>
    <definedName name="ATA_DE_REUNIÃO">#REF!</definedName>
    <definedName name="ATERRO" localSheetId="10">#REF!</definedName>
    <definedName name="ATERRO" localSheetId="11">#REF!</definedName>
    <definedName name="ATERRO">#REF!</definedName>
    <definedName name="ATERRO_100" localSheetId="10">#REF!</definedName>
    <definedName name="ATERRO_100" localSheetId="11">#REF!</definedName>
    <definedName name="ATERRO_100">#REF!</definedName>
    <definedName name="AUXILIARES" localSheetId="10">#REF!</definedName>
    <definedName name="AUXILIARES">#REF!</definedName>
    <definedName name="B" localSheetId="10">#REF!</definedName>
    <definedName name="B">#REF!</definedName>
    <definedName name="B_MEC" localSheetId="10">#REF!</definedName>
    <definedName name="B_MEC">#REF!</definedName>
    <definedName name="Banco_dados_IM" localSheetId="10">#REF!</definedName>
    <definedName name="Banco_dados_IM">#REF!</definedName>
    <definedName name="_xlnm.Database" localSheetId="10">#REF!</definedName>
    <definedName name="_xlnm.Database">#REF!</definedName>
    <definedName name="BBB" localSheetId="10">#REF!</definedName>
    <definedName name="BBB">#REF!</definedName>
    <definedName name="BBBB" localSheetId="10">'[11]PLANILHA DE QUANT. E CUSTOS A'!#REF!</definedName>
    <definedName name="BBBB">'[11]PLANILHA DE QUANT. E CUSTOS A'!#REF!</definedName>
    <definedName name="BBBBBBB" localSheetId="7">#REF!</definedName>
    <definedName name="BBBBBBB" localSheetId="8">#REF!</definedName>
    <definedName name="BBBBBBB" localSheetId="9">#REF!</definedName>
    <definedName name="BBBBBBB" localSheetId="10">#REF!</definedName>
    <definedName name="BBBBBBB" localSheetId="11">#REF!</definedName>
    <definedName name="BBBBBBB" localSheetId="1">#REF!</definedName>
    <definedName name="BBBBBBB" localSheetId="2">#REF!</definedName>
    <definedName name="BBBBBBB">#REF!</definedName>
    <definedName name="BC" localSheetId="10">#REF!</definedName>
    <definedName name="BC" localSheetId="11">#REF!</definedName>
    <definedName name="BC" localSheetId="1">#REF!</definedName>
    <definedName name="BC" localSheetId="2">#REF!</definedName>
    <definedName name="BC">#REF!</definedName>
    <definedName name="BDD_01" localSheetId="10">#REF!</definedName>
    <definedName name="BDD_01" localSheetId="11">#REF!</definedName>
    <definedName name="BDD_01">#REF!</definedName>
    <definedName name="BDI" localSheetId="10">#REF!</definedName>
    <definedName name="BDI" localSheetId="1">#REF!</definedName>
    <definedName name="BDI" localSheetId="2">#REF!</definedName>
    <definedName name="BDI">#REF!</definedName>
    <definedName name="BDIc" localSheetId="10">#REF!</definedName>
    <definedName name="BDIc">#REF!</definedName>
    <definedName name="BDIf" localSheetId="10">#REF!</definedName>
    <definedName name="BDIf">#REF!</definedName>
    <definedName name="BDTC100" localSheetId="10">#REF!</definedName>
    <definedName name="BDTC100">#REF!</definedName>
    <definedName name="BF" localSheetId="10">[17]MEMORIAL!#REF!</definedName>
    <definedName name="BF">[17]MEMORIAL!#REF!</definedName>
    <definedName name="BF_1" localSheetId="10">[18]MEMORIAL!#REF!</definedName>
    <definedName name="BF_1">[18]MEMORIAL!#REF!</definedName>
    <definedName name="BG" localSheetId="7">#REF!</definedName>
    <definedName name="BG" localSheetId="8">#REF!</definedName>
    <definedName name="BG" localSheetId="9">#REF!</definedName>
    <definedName name="BG" localSheetId="10">#REF!</definedName>
    <definedName name="BG" localSheetId="11">#REF!</definedName>
    <definedName name="BG" localSheetId="1">#REF!</definedName>
    <definedName name="BG" localSheetId="2">#REF!</definedName>
    <definedName name="BG">#REF!</definedName>
    <definedName name="BLOCO" localSheetId="7">[4]PLANILHA!#REF!</definedName>
    <definedName name="BLOCO" localSheetId="8">[4]PLANILHA!#REF!</definedName>
    <definedName name="BLOCO" localSheetId="9">[4]PLANILHA!#REF!</definedName>
    <definedName name="BLOCO" localSheetId="10">[4]PLANILHA!#REF!</definedName>
    <definedName name="BLOCO" localSheetId="11">[4]PLANILHA!#REF!</definedName>
    <definedName name="BLOCO">[4]PLANILHA!#REF!</definedName>
    <definedName name="BLOCRET" localSheetId="7">#REF!</definedName>
    <definedName name="BLOCRET" localSheetId="8">#REF!</definedName>
    <definedName name="BLOCRET" localSheetId="9">#REF!</definedName>
    <definedName name="BLOCRET" localSheetId="10">#REF!</definedName>
    <definedName name="BLOCRET" localSheetId="11">#REF!</definedName>
    <definedName name="BLOCRET" localSheetId="1">#REF!</definedName>
    <definedName name="BLOCRET" localSheetId="2">#REF!</definedName>
    <definedName name="BLOCRET">#REF!</definedName>
    <definedName name="BLOCRET_1" localSheetId="10">#REF!</definedName>
    <definedName name="BLOCRET_1" localSheetId="11">#REF!</definedName>
    <definedName name="BLOCRET_1">#REF!</definedName>
    <definedName name="BRITAS" localSheetId="10">#REF!</definedName>
    <definedName name="BRITAS" localSheetId="11">#REF!</definedName>
    <definedName name="BRITAS">#REF!</definedName>
    <definedName name="BTTC1200" localSheetId="10">#REF!</definedName>
    <definedName name="BTTC1200">#REF!</definedName>
    <definedName name="BTTC12001" localSheetId="10">'[11]PLANILHA DE QUANT. E CUSTOS A'!#REF!</definedName>
    <definedName name="BTTC12001" localSheetId="11">'[11]PLANILHA DE QUANT. E CUSTOS A'!#REF!</definedName>
    <definedName name="BTTC12001" localSheetId="12">'[11]PLANILHA DE QUANT. E CUSTOS A'!#REF!</definedName>
    <definedName name="BTTC12001" localSheetId="14">'[11]PLANILHA DE QUANT. E CUSTOS A'!#REF!</definedName>
    <definedName name="BTTC12001">'[11]PLANILHA DE QUANT. E CUSTOS A'!#REF!</definedName>
    <definedName name="BTTC1200ADASDS" localSheetId="4">#REF!</definedName>
    <definedName name="BTTC1200ADASDS" localSheetId="7">#REF!</definedName>
    <definedName name="BTTC1200ADASDS" localSheetId="8">#REF!</definedName>
    <definedName name="BTTC1200ADASDS" localSheetId="9">#REF!</definedName>
    <definedName name="BTTC1200ADASDS" localSheetId="10">#REF!</definedName>
    <definedName name="BTTC1200ADASDS" localSheetId="11">#REF!</definedName>
    <definedName name="BTTC1200ADASDS" localSheetId="12">#REF!</definedName>
    <definedName name="BTTC1200ADASDS">#REF!</definedName>
    <definedName name="cadm" localSheetId="10">#REF!</definedName>
    <definedName name="cadm" localSheetId="11">#REF!</definedName>
    <definedName name="cadm">#REF!</definedName>
    <definedName name="carlos" localSheetId="10">[9]Reforma!#REF!</definedName>
    <definedName name="carlos" localSheetId="11">[9]Reforma!#REF!</definedName>
    <definedName name="carlos">[9]Reforma!#REF!</definedName>
    <definedName name="CASH_FLOW" localSheetId="7">#REF!</definedName>
    <definedName name="CASH_FLOW" localSheetId="8">#REF!</definedName>
    <definedName name="CASH_FLOW" localSheetId="9">#REF!</definedName>
    <definedName name="CASH_FLOW" localSheetId="10">#REF!</definedName>
    <definedName name="CASH_FLOW" localSheetId="11">#REF!</definedName>
    <definedName name="CASH_FLOW">#REF!</definedName>
    <definedName name="CBUQ" localSheetId="7">#REF!,#REF!</definedName>
    <definedName name="CBUQ" localSheetId="8">#REF!,#REF!</definedName>
    <definedName name="CBUQ" localSheetId="9">#REF!,#REF!</definedName>
    <definedName name="CBUQ" localSheetId="10">#REF!,#REF!</definedName>
    <definedName name="CBUQ" localSheetId="11">#REF!,#REF!</definedName>
    <definedName name="CBUQ">#REF!,#REF!</definedName>
    <definedName name="cbuq2" localSheetId="10">#REF!,#REF!</definedName>
    <definedName name="cbuq2" localSheetId="11">#REF!,#REF!</definedName>
    <definedName name="cbuq2">#REF!,#REF!</definedName>
    <definedName name="ccc" localSheetId="10">#REF!,#REF!</definedName>
    <definedName name="ccc" localSheetId="11">#REF!,#REF!</definedName>
    <definedName name="ccc">#REF!,#REF!</definedName>
    <definedName name="CCCCCCCCCCCCCCCC" localSheetId="4">#REF!</definedName>
    <definedName name="CCCCCCCCCCCCCCCC" localSheetId="7">#REF!</definedName>
    <definedName name="CCCCCCCCCCCCCCCC" localSheetId="8">#REF!</definedName>
    <definedName name="CCCCCCCCCCCCCCCC" localSheetId="9">#REF!</definedName>
    <definedName name="CCCCCCCCCCCCCCCC" localSheetId="10">#REF!</definedName>
    <definedName name="CCCCCCCCCCCCCCCC" localSheetId="11">#REF!</definedName>
    <definedName name="CCCCCCCCCCCCCCCC" localSheetId="12">#REF!</definedName>
    <definedName name="CCCCCCCCCCCCCCCC">#REF!</definedName>
    <definedName name="CCCCCCCCCCCCCCCCC" localSheetId="4">#REF!</definedName>
    <definedName name="CCCCCCCCCCCCCCCCC" localSheetId="10">#REF!</definedName>
    <definedName name="CCCCCCCCCCCCCCCCC" localSheetId="11">#REF!</definedName>
    <definedName name="CCCCCCCCCCCCCCCCC" localSheetId="12">#REF!</definedName>
    <definedName name="CCCCCCCCCCCCCCCCC">#REF!</definedName>
    <definedName name="ciclopico" localSheetId="10">[18]MEMORIAL!#REF!</definedName>
    <definedName name="ciclopico" localSheetId="11">[18]MEMORIAL!#REF!</definedName>
    <definedName name="ciclopico">[18]MEMORIAL!#REF!</definedName>
    <definedName name="ciclopico_1" localSheetId="10">[18]MEMORIAL!#REF!</definedName>
    <definedName name="ciclopico_1" localSheetId="11">[18]MEMORIAL!#REF!</definedName>
    <definedName name="ciclopico_1">[18]MEMORIAL!#REF!</definedName>
    <definedName name="Cliente" localSheetId="7">#REF!</definedName>
    <definedName name="Cliente" localSheetId="8">#REF!</definedName>
    <definedName name="Cliente" localSheetId="9">#REF!</definedName>
    <definedName name="Cliente" localSheetId="10">#REF!</definedName>
    <definedName name="Cliente" localSheetId="11">#REF!</definedName>
    <definedName name="Cliente">#REF!</definedName>
    <definedName name="Código" localSheetId="10">#REF!</definedName>
    <definedName name="Código" localSheetId="11">#REF!</definedName>
    <definedName name="Código">#REF!</definedName>
    <definedName name="COMPLETO" localSheetId="10">#REF!</definedName>
    <definedName name="COMPLETO" localSheetId="11">#REF!</definedName>
    <definedName name="COMPLETO">#REF!</definedName>
    <definedName name="COMPOSICAO01" localSheetId="10">#REF!</definedName>
    <definedName name="COMPOSICAO01">#REF!</definedName>
    <definedName name="COMPOSIÇÃO01" localSheetId="10">#REF!</definedName>
    <definedName name="COMPOSIÇÃO01">#REF!</definedName>
    <definedName name="COMPOSICAO01_1" localSheetId="10">#REF!</definedName>
    <definedName name="COMPOSICAO01_1">#REF!</definedName>
    <definedName name="COMPOSICAO02" localSheetId="10">#REF!</definedName>
    <definedName name="COMPOSICAO02">#REF!</definedName>
    <definedName name="COMPOSICAO02_1" localSheetId="10">#REF!</definedName>
    <definedName name="COMPOSICAO02_1">#REF!</definedName>
    <definedName name="Comprimento_Equivalente" localSheetId="10">#REF!</definedName>
    <definedName name="Comprimento_Equivalente">#REF!</definedName>
    <definedName name="concciclo" localSheetId="10">#REF!</definedName>
    <definedName name="concciclo">#REF!</definedName>
    <definedName name="concreto" localSheetId="10">#REF!</definedName>
    <definedName name="concreto">#REF!</definedName>
    <definedName name="CONDICOES_ACESSO" localSheetId="10">[14]Plan1!$A$26:$A$29</definedName>
    <definedName name="CONDICOES_ACESSO" localSheetId="11">[15]Plan1!$A$26:$A$29</definedName>
    <definedName name="CONDICOES_ACESSO" localSheetId="1">[16]Plan1!$A$26:$A$29</definedName>
    <definedName name="CONDICOES_ACESSO" localSheetId="2">[16]Plan1!$A$26:$A$29</definedName>
    <definedName name="CONDICOES_ACESSO">[15]Plan1!$A$26:$A$29</definedName>
    <definedName name="Construtora" localSheetId="7">#REF!</definedName>
    <definedName name="Construtora" localSheetId="8">#REF!</definedName>
    <definedName name="Construtora" localSheetId="9">#REF!</definedName>
    <definedName name="Construtora" localSheetId="10">#REF!</definedName>
    <definedName name="Construtora" localSheetId="11">#REF!</definedName>
    <definedName name="Construtora" localSheetId="1">#REF!</definedName>
    <definedName name="Construtora" localSheetId="2">#REF!</definedName>
    <definedName name="Construtora">#REF!</definedName>
    <definedName name="contratada" localSheetId="10">#REF!</definedName>
    <definedName name="contratada" localSheetId="11">#REF!</definedName>
    <definedName name="contratada">#REF!</definedName>
    <definedName name="CORTE" localSheetId="10">#REF!</definedName>
    <definedName name="CORTE" localSheetId="11">#REF!</definedName>
    <definedName name="CORTE">#REF!</definedName>
    <definedName name="COTA_GREIDE" localSheetId="10">[14]Plan1!$A$52:$A$55</definedName>
    <definedName name="COTA_GREIDE" localSheetId="11">[15]Plan1!$A$52:$A$55</definedName>
    <definedName name="COTA_GREIDE" localSheetId="1">[16]Plan1!$A$52:$A$55</definedName>
    <definedName name="COTA_GREIDE" localSheetId="2">[16]Plan1!$A$52:$A$55</definedName>
    <definedName name="COTA_GREIDE">[15]Plan1!$A$52:$A$55</definedName>
    <definedName name="CRG_01">[19]CRG!$B$1:$T$747</definedName>
    <definedName name="critério" localSheetId="7">#REF!</definedName>
    <definedName name="critério" localSheetId="8">#REF!</definedName>
    <definedName name="critério" localSheetId="9">#REF!</definedName>
    <definedName name="critério" localSheetId="10">#REF!</definedName>
    <definedName name="critério" localSheetId="11">#REF!</definedName>
    <definedName name="critério">#REF!</definedName>
    <definedName name="critério1" localSheetId="10">#REF!</definedName>
    <definedName name="critério1" localSheetId="11">#REF!</definedName>
    <definedName name="critério1">#REF!</definedName>
    <definedName name="crono" localSheetId="10">#REF!</definedName>
    <definedName name="crono" localSheetId="1">#REF!</definedName>
    <definedName name="crono" localSheetId="2">#REF!</definedName>
    <definedName name="crono">#REF!</definedName>
    <definedName name="cronograma" localSheetId="10">#REF!</definedName>
    <definedName name="cronograma">#REF!</definedName>
    <definedName name="CSA" localSheetId="10">#REF!</definedName>
    <definedName name="CSA">#REF!</definedName>
    <definedName name="CSA_1" localSheetId="10">#REF!</definedName>
    <definedName name="CSA_1">#REF!</definedName>
    <definedName name="CSPP" localSheetId="10">#REF!</definedName>
    <definedName name="CSPP">#REF!</definedName>
    <definedName name="CSPP_1" localSheetId="10">#REF!</definedName>
    <definedName name="CSPP_1">#REF!</definedName>
    <definedName name="CUSTO_DE_COMBUSTÍVEL_E_LUFRIFICANTES" localSheetId="10">#REF!</definedName>
    <definedName name="CUSTO_DE_COMBUSTÍVEL_E_LUFRIFICANTES">#REF!</definedName>
    <definedName name="CustoReal" localSheetId="10">#REF!</definedName>
    <definedName name="CustoReal">#REF!</definedName>
    <definedName name="cx" localSheetId="7" hidden="1">{#N/A,#N/A,FALSE,"MO (2)"}</definedName>
    <definedName name="cx" localSheetId="8" hidden="1">{#N/A,#N/A,FALSE,"MO (2)"}</definedName>
    <definedName name="cx" localSheetId="9" hidden="1">{#N/A,#N/A,FALSE,"MO (2)"}</definedName>
    <definedName name="cx" localSheetId="10" hidden="1">{#N/A,#N/A,FALSE,"MO (2)"}</definedName>
    <definedName name="cx" localSheetId="11" hidden="1">{#N/A,#N/A,FALSE,"MO (2)"}</definedName>
    <definedName name="cx" localSheetId="2" hidden="1">{#N/A,#N/A,FALSE,"MO (2)"}</definedName>
    <definedName name="cx" hidden="1">{#N/A,#N/A,FALSE,"MO (2)"}</definedName>
    <definedName name="cx." localSheetId="7" hidden="1">{#N/A,#N/A,FALSE,"MO (2)"}</definedName>
    <definedName name="cx." localSheetId="8" hidden="1">{#N/A,#N/A,FALSE,"MO (2)"}</definedName>
    <definedName name="cx." localSheetId="9" hidden="1">{#N/A,#N/A,FALSE,"MO (2)"}</definedName>
    <definedName name="cx." localSheetId="10" hidden="1">{#N/A,#N/A,FALSE,"MO (2)"}</definedName>
    <definedName name="cx." localSheetId="11" hidden="1">{#N/A,#N/A,FALSE,"MO (2)"}</definedName>
    <definedName name="cx." localSheetId="2" hidden="1">{#N/A,#N/A,FALSE,"MO (2)"}</definedName>
    <definedName name="cx." hidden="1">{#N/A,#N/A,FALSE,"MO (2)"}</definedName>
    <definedName name="D" localSheetId="7">#REF!</definedName>
    <definedName name="D" localSheetId="8">#REF!</definedName>
    <definedName name="D" localSheetId="9">#REF!</definedName>
    <definedName name="D" localSheetId="10">#REF!</definedName>
    <definedName name="D" localSheetId="11">#REF!</definedName>
    <definedName name="D">#REF!</definedName>
    <definedName name="daddf" localSheetId="10">#REF!</definedName>
    <definedName name="daddf" localSheetId="11">#REF!</definedName>
    <definedName name="daddf">#REF!</definedName>
    <definedName name="DADOS" localSheetId="10">#REF!</definedName>
    <definedName name="DADOS" localSheetId="11">#REF!</definedName>
    <definedName name="DADOS">#REF!</definedName>
    <definedName name="DASDA" localSheetId="10">#REF!</definedName>
    <definedName name="DASDA">#REF!</definedName>
    <definedName name="dat" localSheetId="10">#REF!</definedName>
    <definedName name="dat">#REF!</definedName>
    <definedName name="DATA" localSheetId="10">#REF!</definedName>
    <definedName name="DATA">#REF!</definedName>
    <definedName name="DATA_17" localSheetId="10">#REF!</definedName>
    <definedName name="DATA_17">#REF!</definedName>
    <definedName name="DATA_8" localSheetId="10">#REF!</definedName>
    <definedName name="DATA_8">#REF!</definedName>
    <definedName name="data1" localSheetId="10">#REF!</definedName>
    <definedName name="data1">#REF!</definedName>
    <definedName name="dataf" localSheetId="10">#REF!</definedName>
    <definedName name="dataf">#REF!</definedName>
    <definedName name="DD" localSheetId="10">#REF!</definedName>
    <definedName name="DD">#REF!</definedName>
    <definedName name="DD_2" localSheetId="10">#REF!</definedName>
    <definedName name="DD_2">#REF!</definedName>
    <definedName name="DD_5" localSheetId="10">#REF!</definedName>
    <definedName name="DD_5">#REF!</definedName>
    <definedName name="DDF" localSheetId="10">#REF!</definedName>
    <definedName name="DDF">#REF!</definedName>
    <definedName name="DEFOFO" localSheetId="10">#REF!</definedName>
    <definedName name="DEFOFO">#REF!</definedName>
    <definedName name="DEFOFO100" localSheetId="10">#REF!</definedName>
    <definedName name="DEFOFO100">#REF!</definedName>
    <definedName name="DEFOFO150" localSheetId="10">#REF!</definedName>
    <definedName name="DEFOFO150">#REF!</definedName>
    <definedName name="DEFOFO200" localSheetId="10">#REF!</definedName>
    <definedName name="DEFOFO200">#REF!</definedName>
    <definedName name="DEFOFO250" localSheetId="10">#REF!</definedName>
    <definedName name="DEFOFO250">#REF!</definedName>
    <definedName name="DEFOFO300" localSheetId="10">#REF!</definedName>
    <definedName name="DEFOFO300">#REF!</definedName>
    <definedName name="DEMANDA" localSheetId="10">[14]Plan1!$A$171:$A$174</definedName>
    <definedName name="DEMANDA" localSheetId="11">[15]Plan1!$A$171:$A$174</definedName>
    <definedName name="DEMANDA" localSheetId="1">[16]Plan1!$A$171:$A$174</definedName>
    <definedName name="DEMANDA" localSheetId="2">[16]Plan1!$A$171:$A$174</definedName>
    <definedName name="DEMANDA">[15]Plan1!$A$171:$A$174</definedName>
    <definedName name="DEMOLIÇÃO" localSheetId="7">#REF!</definedName>
    <definedName name="DEMOLIÇÃO" localSheetId="8">#REF!</definedName>
    <definedName name="DEMOLIÇÃO" localSheetId="9">#REF!</definedName>
    <definedName name="DEMOLIÇÃO" localSheetId="10">#REF!</definedName>
    <definedName name="DEMOLIÇÃO" localSheetId="11">#REF!</definedName>
    <definedName name="DEMOLIÇÃO">#REF!</definedName>
    <definedName name="DENSIDADE_HABITACIONAL" localSheetId="10">[14]Plan1!$A$34:$A$37</definedName>
    <definedName name="DENSIDADE_HABITACIONAL" localSheetId="11">[15]Plan1!$A$34:$A$37</definedName>
    <definedName name="DENSIDADE_HABITACIONAL" localSheetId="1">[16]Plan1!$A$34:$A$37</definedName>
    <definedName name="DENSIDADE_HABITACIONAL" localSheetId="2">[16]Plan1!$A$34:$A$37</definedName>
    <definedName name="DENSIDADE_HABITACIONAL">[15]Plan1!$A$34:$A$37</definedName>
    <definedName name="DESEMPENHO" localSheetId="10">[14]Plan1!$A$180:$A$183</definedName>
    <definedName name="DESEMPENHO" localSheetId="11">[15]Plan1!$A$180:$A$183</definedName>
    <definedName name="DESEMPENHO" localSheetId="1">[16]Plan1!$A$180:$A$183</definedName>
    <definedName name="DESEMPENHO" localSheetId="2">[16]Plan1!$A$180:$A$183</definedName>
    <definedName name="DESEMPENHO">[15]Plan1!$A$180:$A$183</definedName>
    <definedName name="DESTERRO" localSheetId="7">#REF!</definedName>
    <definedName name="DESTERRO" localSheetId="8">#REF!</definedName>
    <definedName name="DESTERRO" localSheetId="9">#REF!</definedName>
    <definedName name="DESTERRO" localSheetId="10">#REF!</definedName>
    <definedName name="DESTERRO" localSheetId="11">#REF!</definedName>
    <definedName name="DESTERRO" localSheetId="1">#REF!</definedName>
    <definedName name="DESTERRO" localSheetId="2">#REF!</definedName>
    <definedName name="DESTERRO">#REF!</definedName>
    <definedName name="df" localSheetId="10">#REF!</definedName>
    <definedName name="df" localSheetId="11">#REF!</definedName>
    <definedName name="df">#REF!</definedName>
    <definedName name="dfdd" localSheetId="10">#REF!</definedName>
    <definedName name="dfdd" localSheetId="11">#REF!</definedName>
    <definedName name="dfdd">#REF!</definedName>
    <definedName name="DFGFGD" localSheetId="10">#REF!</definedName>
    <definedName name="DFGFGD">#REF!</definedName>
    <definedName name="DFH" localSheetId="10">'[11]PLANILHA DE QUANT. E CUSTOS A'!#REF!</definedName>
    <definedName name="DFH" localSheetId="11">'[11]PLANILHA DE QUANT. E CUSTOS A'!#REF!</definedName>
    <definedName name="DFH" localSheetId="12">'[11]PLANILHA DE QUANT. E CUSTOS A'!#REF!</definedName>
    <definedName name="DFH" localSheetId="14">'[11]PLANILHA DE QUANT. E CUSTOS A'!#REF!</definedName>
    <definedName name="DFH">'[11]PLANILHA DE QUANT. E CUSTOS A'!#REF!</definedName>
    <definedName name="DIAMETRO" localSheetId="7">#REF!</definedName>
    <definedName name="DIAMETRO" localSheetId="8">#REF!</definedName>
    <definedName name="DIAMETRO" localSheetId="9">#REF!</definedName>
    <definedName name="DIAMETRO" localSheetId="10">#REF!</definedName>
    <definedName name="DIAMETRO" localSheetId="11">#REF!</definedName>
    <definedName name="DIAMETRO">#REF!</definedName>
    <definedName name="DIS">[19]DIS!$C$3:$E$41</definedName>
    <definedName name="DOC">[19]DOC!$B$3:$I$137</definedName>
    <definedName name="dois" localSheetId="7">#REF!</definedName>
    <definedName name="dois" localSheetId="8">#REF!</definedName>
    <definedName name="dois" localSheetId="9">#REF!</definedName>
    <definedName name="dois" localSheetId="10">#REF!</definedName>
    <definedName name="dois" localSheetId="11">#REF!</definedName>
    <definedName name="dois" localSheetId="1">#REF!</definedName>
    <definedName name="dois" localSheetId="2">#REF!</definedName>
    <definedName name="dois">#REF!</definedName>
    <definedName name="dre" localSheetId="10">#REF!</definedName>
    <definedName name="dre" localSheetId="11">#REF!</definedName>
    <definedName name="dre" localSheetId="1">#REF!</definedName>
    <definedName name="dre" localSheetId="2">#REF!</definedName>
    <definedName name="dre">#REF!</definedName>
    <definedName name="DREN" localSheetId="10">#REF!</definedName>
    <definedName name="DREN" localSheetId="11">#REF!</definedName>
    <definedName name="DREN" localSheetId="1">#REF!</definedName>
    <definedName name="DREN" localSheetId="2">#REF!</definedName>
    <definedName name="DREN">#REF!</definedName>
    <definedName name="drenag" localSheetId="10">#REF!</definedName>
    <definedName name="drenag">#REF!</definedName>
    <definedName name="DRENAGEM" localSheetId="4">#REF!</definedName>
    <definedName name="DRENAGEM" localSheetId="10">#REF!</definedName>
    <definedName name="DRENAGEM" localSheetId="11">#REF!</definedName>
    <definedName name="DRENAGEM" localSheetId="12">#REF!</definedName>
    <definedName name="DRENAGEM">#REF!</definedName>
    <definedName name="DRENAGEM_17" localSheetId="4">#REF!</definedName>
    <definedName name="DRENAGEM_17" localSheetId="10">#REF!</definedName>
    <definedName name="DRENAGEM_17" localSheetId="12">#REF!</definedName>
    <definedName name="DRENAGEM_17">#REF!</definedName>
    <definedName name="DRENAGEM_8" localSheetId="4">#REF!</definedName>
    <definedName name="DRENAGEM_8" localSheetId="10">#REF!</definedName>
    <definedName name="DRENAGEM_8" localSheetId="12">#REF!</definedName>
    <definedName name="DRENAGEM_8">#REF!</definedName>
    <definedName name="DSDS">("$#REF!.$A$1:$H$65184~$#REF!.$A$1:$AMJ$14)))))))")</definedName>
    <definedName name="DUDU" localSheetId="7">'[20]Rede de Distribuição de Água'!#REF!</definedName>
    <definedName name="DUDU" localSheetId="8">'[20]Rede de Distribuição de Água'!#REF!</definedName>
    <definedName name="DUDU" localSheetId="9">'[20]Rede de Distribuição de Água'!#REF!</definedName>
    <definedName name="DUDU" localSheetId="10">'[20]Rede de Distribuição de Água'!#REF!</definedName>
    <definedName name="DUDU" localSheetId="11">'[20]Rede de Distribuição de Água'!#REF!</definedName>
    <definedName name="DUDU" localSheetId="1">'[20]Rede de Distribuição de Água'!#REF!</definedName>
    <definedName name="DUDU" localSheetId="2">'[20]Rede de Distribuição de Água'!#REF!</definedName>
    <definedName name="DUDU">'[20]Rede de Distribuição de Água'!#REF!</definedName>
    <definedName name="E" localSheetId="7">#REF!</definedName>
    <definedName name="E" localSheetId="8">#REF!</definedName>
    <definedName name="E" localSheetId="9">#REF!</definedName>
    <definedName name="E" localSheetId="10">#REF!</definedName>
    <definedName name="E" localSheetId="11">#REF!</definedName>
    <definedName name="E">#REF!</definedName>
    <definedName name="EDT">[19]CRG!$B$1:$T$746</definedName>
    <definedName name="ee" localSheetId="7">[9]Reforma!#REF!</definedName>
    <definedName name="ee" localSheetId="8">[9]Reforma!#REF!</definedName>
    <definedName name="ee" localSheetId="9">[9]Reforma!#REF!</definedName>
    <definedName name="ee" localSheetId="10">[9]Reforma!#REF!</definedName>
    <definedName name="ee" localSheetId="11">[9]Reforma!#REF!</definedName>
    <definedName name="ee" localSheetId="1">[9]Reforma!#REF!</definedName>
    <definedName name="ee" localSheetId="2">[9]Reforma!#REF!</definedName>
    <definedName name="ee">[9]Reforma!#REF!</definedName>
    <definedName name="EEE" localSheetId="7">#REF!</definedName>
    <definedName name="EEE" localSheetId="8">#REF!</definedName>
    <definedName name="EEE" localSheetId="9">#REF!</definedName>
    <definedName name="EEE" localSheetId="10">#REF!</definedName>
    <definedName name="EEE" localSheetId="11">#REF!</definedName>
    <definedName name="EEE" localSheetId="1">#REF!</definedName>
    <definedName name="EEE" localSheetId="2">#REF!</definedName>
    <definedName name="EEE">#REF!</definedName>
    <definedName name="EEEEE" localSheetId="7">[9]Reforma!#REF!</definedName>
    <definedName name="EEEEE" localSheetId="8">[9]Reforma!#REF!</definedName>
    <definedName name="EEEEE" localSheetId="9">[9]Reforma!#REF!</definedName>
    <definedName name="EEEEE" localSheetId="10">[9]Reforma!#REF!</definedName>
    <definedName name="EEEEE" localSheetId="11">[9]Reforma!#REF!</definedName>
    <definedName name="EEEEE" localSheetId="1">[9]Reforma!#REF!</definedName>
    <definedName name="EEEEE" localSheetId="2">[9]Reforma!#REF!</definedName>
    <definedName name="EEEEE">[9]Reforma!#REF!</definedName>
    <definedName name="EEEEEEEEEEEEEEEEEE" localSheetId="7">#REF!</definedName>
    <definedName name="EEEEEEEEEEEEEEEEEE" localSheetId="8">#REF!</definedName>
    <definedName name="EEEEEEEEEEEEEEEEEE" localSheetId="9">#REF!</definedName>
    <definedName name="EEEEEEEEEEEEEEEEEE" localSheetId="10">#REF!</definedName>
    <definedName name="EEEEEEEEEEEEEEEEEE" localSheetId="11">#REF!</definedName>
    <definedName name="EEEEEEEEEEEEEEEEEE">#REF!</definedName>
    <definedName name="EFETIVO" localSheetId="10">#REF!</definedName>
    <definedName name="EFETIVO" localSheetId="11">#REF!</definedName>
    <definedName name="EFETIVO">#REF!</definedName>
    <definedName name="EMPRE" localSheetId="10">#REF!</definedName>
    <definedName name="EMPRE">#REF!</definedName>
    <definedName name="eng" localSheetId="10">#REF!</definedName>
    <definedName name="eng">#REF!</definedName>
    <definedName name="Eng.º_Const" localSheetId="10">#REF!</definedName>
    <definedName name="Eng.º_Const">#REF!</definedName>
    <definedName name="Eng.º_Super" localSheetId="10">#REF!</definedName>
    <definedName name="Eng.º_Super">#REF!</definedName>
    <definedName name="EQUIPAMENTO" localSheetId="10">#REF!</definedName>
    <definedName name="EQUIPAMENTO">#REF!</definedName>
    <definedName name="ER" localSheetId="10">[21]!PassaExtenso</definedName>
    <definedName name="ER" localSheetId="1">[9]Reforma!#REF!</definedName>
    <definedName name="ER" localSheetId="2">[9]Reforma!#REF!</definedName>
    <definedName name="ER">[21]!PassaExtenso</definedName>
    <definedName name="ES" localSheetId="7">[9]Reforma!#REF!</definedName>
    <definedName name="ES" localSheetId="8">[9]Reforma!#REF!</definedName>
    <definedName name="ES" localSheetId="9">[9]Reforma!#REF!</definedName>
    <definedName name="ES" localSheetId="10">[9]Reforma!#REF!</definedName>
    <definedName name="ES" localSheetId="11">[9]Reforma!#REF!</definedName>
    <definedName name="ES" localSheetId="1">[9]Reforma!#REF!</definedName>
    <definedName name="ES" localSheetId="2">[9]Reforma!#REF!</definedName>
    <definedName name="ES">[9]Reforma!#REF!</definedName>
    <definedName name="Esc.3" localSheetId="7">#REF!</definedName>
    <definedName name="Esc.3" localSheetId="8">#REF!</definedName>
    <definedName name="Esc.3" localSheetId="9">#REF!</definedName>
    <definedName name="Esc.3" localSheetId="10">#REF!</definedName>
    <definedName name="Esc.3" localSheetId="11">#REF!</definedName>
    <definedName name="Esc.3">#REF!</definedName>
    <definedName name="ESQUADRIAS" localSheetId="10">[14]Plan1!$A$121:$A$125</definedName>
    <definedName name="ESQUADRIAS" localSheetId="11">[15]Plan1!$A$121:$A$125</definedName>
    <definedName name="ESQUADRIAS" localSheetId="1">[16]Plan1!$A$121:$A$125</definedName>
    <definedName name="ESQUADRIAS" localSheetId="2">[16]Plan1!$A$121:$A$125</definedName>
    <definedName name="ESQUADRIAS">[15]Plan1!$A$121:$A$125</definedName>
    <definedName name="ESTABILIDADE" localSheetId="10">[14]Plan1!$A$163:$A$165</definedName>
    <definedName name="ESTABILIDADE" localSheetId="11">[15]Plan1!$A$163:$A$165</definedName>
    <definedName name="ESTABILIDADE" localSheetId="1">[16]Plan1!$A$163:$A$165</definedName>
    <definedName name="ESTABILIDADE" localSheetId="2">[16]Plan1!$A$163:$A$165</definedName>
    <definedName name="ESTABILIDADE">[15]Plan1!$A$163:$A$165</definedName>
    <definedName name="ESTADO_CONSERVACAO" localSheetId="10">[14]Plan1!$A$134:$A$140</definedName>
    <definedName name="ESTADO_CONSERVACAO" localSheetId="11">[15]Plan1!$A$134:$A$140</definedName>
    <definedName name="ESTADO_CONSERVACAO" localSheetId="1">[16]Plan1!$A$134:$A$140</definedName>
    <definedName name="ESTADO_CONSERVACAO" localSheetId="2">[16]Plan1!$A$134:$A$140</definedName>
    <definedName name="ESTADO_CONSERVACAO">[15]Plan1!$A$134:$A$140</definedName>
    <definedName name="eu" localSheetId="3" hidden="1">{#N/A,#N/A,FALSE,"MO (2)"}</definedName>
    <definedName name="eu" localSheetId="7" hidden="1">{#N/A,#N/A,FALSE,"MO (2)"}</definedName>
    <definedName name="eu" localSheetId="8" hidden="1">{#N/A,#N/A,FALSE,"MO (2)"}</definedName>
    <definedName name="eu" localSheetId="9" hidden="1">{#N/A,#N/A,FALSE,"MO (2)"}</definedName>
    <definedName name="eu" localSheetId="10" hidden="1">{#N/A,#N/A,FALSE,"MO (2)"}</definedName>
    <definedName name="eu" localSheetId="11" hidden="1">{#N/A,#N/A,FALSE,"MO (2)"}</definedName>
    <definedName name="eu" localSheetId="1" hidden="1">{#N/A,#N/A,FALSE,"MO (2)"}</definedName>
    <definedName name="eu" localSheetId="2" hidden="1">{#N/A,#N/A,FALSE,"MO (2)"}</definedName>
    <definedName name="eu" hidden="1">{#N/A,#N/A,FALSE,"MO (2)"}</definedName>
    <definedName name="Excel_BuiltIn__FilterDatabase_1" localSheetId="7">#REF!</definedName>
    <definedName name="Excel_BuiltIn__FilterDatabase_1" localSheetId="8">#REF!</definedName>
    <definedName name="Excel_BuiltIn__FilterDatabase_1" localSheetId="9">#REF!</definedName>
    <definedName name="Excel_BuiltIn__FilterDatabase_1" localSheetId="10">#REF!</definedName>
    <definedName name="Excel_BuiltIn__FilterDatabase_1" localSheetId="11">#REF!</definedName>
    <definedName name="Excel_BuiltIn__FilterDatabase_1" localSheetId="1">#REF!</definedName>
    <definedName name="Excel_BuiltIn__FilterDatabase_1" localSheetId="2">#REF!</definedName>
    <definedName name="Excel_BuiltIn__FilterDatabase_1">#REF!</definedName>
    <definedName name="Excel_BuiltIn__FilterDatabase_10" localSheetId="10">#REF!</definedName>
    <definedName name="Excel_BuiltIn__FilterDatabase_10" localSheetId="11">#REF!</definedName>
    <definedName name="Excel_BuiltIn__FilterDatabase_10">#REF!</definedName>
    <definedName name="Excel_BuiltIn__FilterDatabase_10_12" localSheetId="10">#REF!</definedName>
    <definedName name="Excel_BuiltIn__FilterDatabase_10_12" localSheetId="11">#REF!</definedName>
    <definedName name="Excel_BuiltIn__FilterDatabase_10_12">#REF!</definedName>
    <definedName name="Excel_BuiltIn__FilterDatabase_11" localSheetId="10">#REF!</definedName>
    <definedName name="Excel_BuiltIn__FilterDatabase_11">#REF!</definedName>
    <definedName name="Excel_BuiltIn__FilterDatabase_12" localSheetId="10">#REF!</definedName>
    <definedName name="Excel_BuiltIn__FilterDatabase_12">#REF!</definedName>
    <definedName name="Excel_BuiltIn__FilterDatabase_2" localSheetId="10">#REF!</definedName>
    <definedName name="Excel_BuiltIn__FilterDatabase_2">#REF!</definedName>
    <definedName name="Excel_BuiltIn__FilterDatabase_3" localSheetId="10">#REF!</definedName>
    <definedName name="Excel_BuiltIn__FilterDatabase_3">#REF!</definedName>
    <definedName name="Excel_BuiltIn__FilterDatabase_3_1" localSheetId="10">#REF!</definedName>
    <definedName name="Excel_BuiltIn__FilterDatabase_3_1">#REF!</definedName>
    <definedName name="Excel_BuiltIn__FilterDatabase_3_4" localSheetId="10">#REF!</definedName>
    <definedName name="Excel_BuiltIn__FilterDatabase_3_4">#REF!</definedName>
    <definedName name="Excel_BuiltIn__FilterDatabase_4" localSheetId="10">#REF!</definedName>
    <definedName name="Excel_BuiltIn__FilterDatabase_4">#REF!</definedName>
    <definedName name="Excel_BuiltIn__FilterDatabase_4_1" localSheetId="10">'[22]Orientaçao Terraplenagem'!#REF!</definedName>
    <definedName name="Excel_BuiltIn__FilterDatabase_4_1" localSheetId="11">'[22]Orientaçao Terraplenagem'!#REF!</definedName>
    <definedName name="Excel_BuiltIn__FilterDatabase_4_1" localSheetId="12">'[22]Orientaçao Terraplenagem'!#REF!</definedName>
    <definedName name="Excel_BuiltIn__FilterDatabase_4_1" localSheetId="14">'[22]Orientaçao Terraplenagem'!#REF!</definedName>
    <definedName name="Excel_BuiltIn__FilterDatabase_4_1">'[22]Orientaçao Terraplenagem'!#REF!</definedName>
    <definedName name="Excel_BuiltIn__FilterDatabase_4_10" localSheetId="10">'[23]Orientaçao Terraplenagem'!#REF!</definedName>
    <definedName name="Excel_BuiltIn__FilterDatabase_4_10" localSheetId="12">'[23]Orientaçao Terraplenagem'!#REF!</definedName>
    <definedName name="Excel_BuiltIn__FilterDatabase_4_10" localSheetId="14">'[23]Orientaçao Terraplenagem'!#REF!</definedName>
    <definedName name="Excel_BuiltIn__FilterDatabase_4_10">'[23]Orientaçao Terraplenagem'!#REF!</definedName>
    <definedName name="Excel_BuiltIn__FilterDatabase_5" localSheetId="7">#REF!</definedName>
    <definedName name="Excel_BuiltIn__FilterDatabase_5" localSheetId="8">#REF!</definedName>
    <definedName name="Excel_BuiltIn__FilterDatabase_5" localSheetId="9">#REF!</definedName>
    <definedName name="Excel_BuiltIn__FilterDatabase_5" localSheetId="10">#REF!</definedName>
    <definedName name="Excel_BuiltIn__FilterDatabase_5" localSheetId="11">#REF!</definedName>
    <definedName name="Excel_BuiltIn__FilterDatabase_5" localSheetId="1">#REF!</definedName>
    <definedName name="Excel_BuiltIn__FilterDatabase_5" localSheetId="2">#REF!</definedName>
    <definedName name="Excel_BuiltIn__FilterDatabase_5">#REF!</definedName>
    <definedName name="Excel_BuiltIn__FilterDatabase_6" localSheetId="10">#REF!</definedName>
    <definedName name="Excel_BuiltIn__FilterDatabase_6" localSheetId="11">#REF!</definedName>
    <definedName name="Excel_BuiltIn__FilterDatabase_6">#REF!</definedName>
    <definedName name="Excel_BuiltIn__FilterDatabase_7">"$Terraplenagem.$#REF!$#REF!:$#REF!$#REF!"</definedName>
    <definedName name="Excel_BuiltIn__FilterDatabase_8">"$#REF!.$#REF!$#REF!:$#REF!$#REF!"</definedName>
    <definedName name="Excel_BuiltIn__FilterDatabase_9">"$#REF!.$#REF!$#REF!:$#REF!$#REF!"</definedName>
    <definedName name="Excel_BuiltIn_Database" localSheetId="7">#REF!</definedName>
    <definedName name="Excel_BuiltIn_Database" localSheetId="8">#REF!</definedName>
    <definedName name="Excel_BuiltIn_Database" localSheetId="9">#REF!</definedName>
    <definedName name="Excel_BuiltIn_Database" localSheetId="10">#REF!</definedName>
    <definedName name="Excel_BuiltIn_Database" localSheetId="11">#REF!</definedName>
    <definedName name="Excel_BuiltIn_Database" localSheetId="1">#REF!</definedName>
    <definedName name="Excel_BuiltIn_Database" localSheetId="2">#REF!</definedName>
    <definedName name="Excel_BuiltIn_Database">#REF!</definedName>
    <definedName name="Excel_BuiltIn_Database_1" localSheetId="10">#REF!</definedName>
    <definedName name="Excel_BuiltIn_Database_1" localSheetId="11">#REF!</definedName>
    <definedName name="Excel_BuiltIn_Database_1" localSheetId="1">#REF!</definedName>
    <definedName name="Excel_BuiltIn_Database_1" localSheetId="2">#REF!</definedName>
    <definedName name="Excel_BuiltIn_Database_1">#REF!</definedName>
    <definedName name="Excel_BuiltIn_Database_6" localSheetId="10">#REF!</definedName>
    <definedName name="Excel_BuiltIn_Database_6" localSheetId="11">#REF!</definedName>
    <definedName name="Excel_BuiltIn_Database_6" localSheetId="1">#REF!</definedName>
    <definedName name="Excel_BuiltIn_Database_6" localSheetId="2">#REF!</definedName>
    <definedName name="Excel_BuiltIn_Database_6">#REF!</definedName>
    <definedName name="Excel_BuiltIn_Print_Area">"$#REF!.$A$1:$F$145"</definedName>
    <definedName name="Excel_BuiltIn_Print_Area_1" localSheetId="4">#REF!</definedName>
    <definedName name="Excel_BuiltIn_Print_Area_1" localSheetId="7">#REF!</definedName>
    <definedName name="Excel_BuiltIn_Print_Area_1" localSheetId="8">#REF!</definedName>
    <definedName name="Excel_BuiltIn_Print_Area_1" localSheetId="9">#REF!</definedName>
    <definedName name="Excel_BuiltIn_Print_Area_1" localSheetId="10">#REF!</definedName>
    <definedName name="Excel_BuiltIn_Print_Area_1" localSheetId="11">#REF!</definedName>
    <definedName name="Excel_BuiltIn_Print_Area_1" localSheetId="12">#REF!</definedName>
    <definedName name="Excel_BuiltIn_Print_Area_1">#REF!</definedName>
    <definedName name="Excel_BuiltIn_Print_Area_1_1" localSheetId="4">#REF!</definedName>
    <definedName name="Excel_BuiltIn_Print_Area_1_1" localSheetId="10">#REF!</definedName>
    <definedName name="Excel_BuiltIn_Print_Area_1_1" localSheetId="11">#REF!</definedName>
    <definedName name="Excel_BuiltIn_Print_Area_1_1" localSheetId="12">#REF!</definedName>
    <definedName name="Excel_BuiltIn_Print_Area_1_1">#REF!</definedName>
    <definedName name="Excel_BuiltIn_Print_Area_1_1_1" localSheetId="4">#REF!</definedName>
    <definedName name="Excel_BuiltIn_Print_Area_1_1_1" localSheetId="10">#REF!</definedName>
    <definedName name="Excel_BuiltIn_Print_Area_1_1_1" localSheetId="12">#REF!</definedName>
    <definedName name="Excel_BuiltIn_Print_Area_1_1_1">#REF!</definedName>
    <definedName name="Excel_BuiltIn_Print_Area_10_1" localSheetId="10">#REF!</definedName>
    <definedName name="Excel_BuiltIn_Print_Area_10_1">#REF!</definedName>
    <definedName name="Excel_BuiltIn_Print_Area_11_1" localSheetId="10">#REF!</definedName>
    <definedName name="Excel_BuiltIn_Print_Area_11_1">#REF!</definedName>
    <definedName name="Excel_BuiltIn_Print_Area_11_1_1" localSheetId="10">#REF!</definedName>
    <definedName name="Excel_BuiltIn_Print_Area_11_1_1">#REF!</definedName>
    <definedName name="Excel_BuiltIn_Print_Area_11_1_1_1" localSheetId="10">#REF!</definedName>
    <definedName name="Excel_BuiltIn_Print_Area_11_1_1_1">#REF!</definedName>
    <definedName name="Excel_BuiltIn_Print_Area_12_1" localSheetId="10">#REF!</definedName>
    <definedName name="Excel_BuiltIn_Print_Area_12_1">#REF!</definedName>
    <definedName name="Excel_BuiltIn_Print_Area_12_1_1" localSheetId="10">#REF!</definedName>
    <definedName name="Excel_BuiltIn_Print_Area_12_1_1">#REF!</definedName>
    <definedName name="Excel_BuiltIn_Print_Area_13_1" localSheetId="10">#REF!</definedName>
    <definedName name="Excel_BuiltIn_Print_Area_13_1">#REF!</definedName>
    <definedName name="Excel_BuiltIn_Print_Area_14_1" localSheetId="10">#REF!</definedName>
    <definedName name="Excel_BuiltIn_Print_Area_14_1">#REF!</definedName>
    <definedName name="Excel_BuiltIn_Print_Area_15" localSheetId="10">#REF!</definedName>
    <definedName name="Excel_BuiltIn_Print_Area_15">#REF!</definedName>
    <definedName name="Excel_BuiltIn_Print_Area_16" localSheetId="10">#REF!</definedName>
    <definedName name="Excel_BuiltIn_Print_Area_16">#REF!</definedName>
    <definedName name="Excel_BuiltIn_Print_Area_17" localSheetId="10">#REF!</definedName>
    <definedName name="Excel_BuiltIn_Print_Area_17">#REF!</definedName>
    <definedName name="Excel_BuiltIn_Print_Area_18" localSheetId="10">#REF!</definedName>
    <definedName name="Excel_BuiltIn_Print_Area_18">#REF!</definedName>
    <definedName name="Excel_BuiltIn_Print_Area_19" localSheetId="10">#REF!</definedName>
    <definedName name="Excel_BuiltIn_Print_Area_19">#REF!</definedName>
    <definedName name="Excel_BuiltIn_Print_Area_2_1" localSheetId="10">#REF!</definedName>
    <definedName name="Excel_BuiltIn_Print_Area_2_1">#REF!</definedName>
    <definedName name="Excel_BuiltIn_Print_Area_20" localSheetId="10">#REF!</definedName>
    <definedName name="Excel_BuiltIn_Print_Area_20">#REF!</definedName>
    <definedName name="Excel_BuiltIn_Print_Area_20_1" localSheetId="10">#REF!</definedName>
    <definedName name="Excel_BuiltIn_Print_Area_20_1">#REF!</definedName>
    <definedName name="Excel_BuiltIn_Print_Area_21" localSheetId="10">#REF!</definedName>
    <definedName name="Excel_BuiltIn_Print_Area_21">#REF!</definedName>
    <definedName name="Excel_BuiltIn_Print_Area_22" localSheetId="10">#REF!</definedName>
    <definedName name="Excel_BuiltIn_Print_Area_22">#REF!</definedName>
    <definedName name="Excel_BuiltIn_Print_Area_23" localSheetId="10">#REF!</definedName>
    <definedName name="Excel_BuiltIn_Print_Area_23">#REF!</definedName>
    <definedName name="Excel_BuiltIn_Print_Area_24" localSheetId="10">#REF!</definedName>
    <definedName name="Excel_BuiltIn_Print_Area_24">#REF!</definedName>
    <definedName name="Excel_BuiltIn_Print_Area_24_1" localSheetId="10">#REF!</definedName>
    <definedName name="Excel_BuiltIn_Print_Area_24_1">#REF!</definedName>
    <definedName name="Excel_BuiltIn_Print_Area_25" localSheetId="10">#REF!</definedName>
    <definedName name="Excel_BuiltIn_Print_Area_25">#REF!</definedName>
    <definedName name="Excel_BuiltIn_Print_Area_26" localSheetId="10">#REF!</definedName>
    <definedName name="Excel_BuiltIn_Print_Area_26">#REF!</definedName>
    <definedName name="Excel_BuiltIn_Print_Area_27" localSheetId="10">#REF!</definedName>
    <definedName name="Excel_BuiltIn_Print_Area_27">#REF!</definedName>
    <definedName name="Excel_BuiltIn_Print_Area_28" localSheetId="10">#REF!</definedName>
    <definedName name="Excel_BuiltIn_Print_Area_28">#REF!</definedName>
    <definedName name="Excel_BuiltIn_Print_Area_29" localSheetId="10">#REF!</definedName>
    <definedName name="Excel_BuiltIn_Print_Area_29">#REF!</definedName>
    <definedName name="Excel_BuiltIn_Print_Area_3" localSheetId="10">#REF!</definedName>
    <definedName name="Excel_BuiltIn_Print_Area_3">#REF!</definedName>
    <definedName name="Excel_BuiltIn_Print_Area_3_1" localSheetId="10">#REF!</definedName>
    <definedName name="Excel_BuiltIn_Print_Area_3_1">#REF!</definedName>
    <definedName name="Excel_BuiltIn_Print_Area_3_1_1" localSheetId="10">#REF!</definedName>
    <definedName name="Excel_BuiltIn_Print_Area_3_1_1">#REF!</definedName>
    <definedName name="Excel_BuiltIn_Print_Area_30" localSheetId="10">#REF!</definedName>
    <definedName name="Excel_BuiltIn_Print_Area_30">#REF!</definedName>
    <definedName name="Excel_BuiltIn_Print_Area_31" localSheetId="10">#REF!</definedName>
    <definedName name="Excel_BuiltIn_Print_Area_31">#REF!</definedName>
    <definedName name="Excel_BuiltIn_Print_Area_32" localSheetId="10">#REF!</definedName>
    <definedName name="Excel_BuiltIn_Print_Area_32">#REF!</definedName>
    <definedName name="Excel_BuiltIn_Print_Area_33" localSheetId="10">#REF!</definedName>
    <definedName name="Excel_BuiltIn_Print_Area_33">#REF!</definedName>
    <definedName name="Excel_BuiltIn_Print_Area_34" localSheetId="10">#REF!</definedName>
    <definedName name="Excel_BuiltIn_Print_Area_34">#REF!</definedName>
    <definedName name="Excel_BuiltIn_Print_Area_35" localSheetId="10">#REF!</definedName>
    <definedName name="Excel_BuiltIn_Print_Area_35">#REF!</definedName>
    <definedName name="Excel_BuiltIn_Print_Area_36" localSheetId="10">#REF!</definedName>
    <definedName name="Excel_BuiltIn_Print_Area_36">#REF!</definedName>
    <definedName name="Excel_BuiltIn_Print_Area_37" localSheetId="10">#REF!</definedName>
    <definedName name="Excel_BuiltIn_Print_Area_37">#REF!</definedName>
    <definedName name="Excel_BuiltIn_Print_Area_38" localSheetId="10">#REF!</definedName>
    <definedName name="Excel_BuiltIn_Print_Area_38">#REF!</definedName>
    <definedName name="Excel_BuiltIn_Print_Area_4" localSheetId="10">#REF!</definedName>
    <definedName name="Excel_BuiltIn_Print_Area_4">#REF!</definedName>
    <definedName name="Excel_BuiltIn_Print_Area_4_1" localSheetId="10">#REF!</definedName>
    <definedName name="Excel_BuiltIn_Print_Area_4_1">#REF!</definedName>
    <definedName name="Excel_BuiltIn_Print_Area_4_1_1">"$#REF!.$A$3:$BN$276"</definedName>
    <definedName name="Excel_BuiltIn_Print_Area_5">"$#REF!.$A$1:$H$302"</definedName>
    <definedName name="Excel_BuiltIn_Print_Area_5_1" localSheetId="4">#REF!</definedName>
    <definedName name="Excel_BuiltIn_Print_Area_5_1" localSheetId="7">#REF!</definedName>
    <definedName name="Excel_BuiltIn_Print_Area_5_1" localSheetId="8">#REF!</definedName>
    <definedName name="Excel_BuiltIn_Print_Area_5_1" localSheetId="9">#REF!</definedName>
    <definedName name="Excel_BuiltIn_Print_Area_5_1" localSheetId="10">#REF!</definedName>
    <definedName name="Excel_BuiltIn_Print_Area_5_1" localSheetId="11">#REF!</definedName>
    <definedName name="Excel_BuiltIn_Print_Area_5_1" localSheetId="12">#REF!</definedName>
    <definedName name="Excel_BuiltIn_Print_Area_5_1">#REF!</definedName>
    <definedName name="Excel_BuiltIn_Print_Area_5_1_1" localSheetId="4">#REF!</definedName>
    <definedName name="Excel_BuiltIn_Print_Area_5_1_1" localSheetId="10">#REF!</definedName>
    <definedName name="Excel_BuiltIn_Print_Area_5_1_1" localSheetId="11">#REF!</definedName>
    <definedName name="Excel_BuiltIn_Print_Area_5_1_1" localSheetId="12">#REF!</definedName>
    <definedName name="Excel_BuiltIn_Print_Area_5_1_1">#REF!</definedName>
    <definedName name="Excel_BuiltIn_Print_Area_5_1_1_1" localSheetId="4">#REF!</definedName>
    <definedName name="Excel_BuiltIn_Print_Area_5_1_1_1" localSheetId="10">#REF!</definedName>
    <definedName name="Excel_BuiltIn_Print_Area_5_1_1_1" localSheetId="12">#REF!</definedName>
    <definedName name="Excel_BuiltIn_Print_Area_5_1_1_1">#REF!</definedName>
    <definedName name="Excel_BuiltIn_Print_Area_6">"$#REF!.$A$1:$X$14"</definedName>
    <definedName name="Excel_BuiltIn_Print_Area_6_1" localSheetId="7">#REF!</definedName>
    <definedName name="Excel_BuiltIn_Print_Area_6_1" localSheetId="8">#REF!</definedName>
    <definedName name="Excel_BuiltIn_Print_Area_6_1" localSheetId="9">#REF!</definedName>
    <definedName name="Excel_BuiltIn_Print_Area_6_1" localSheetId="10">#REF!</definedName>
    <definedName name="Excel_BuiltIn_Print_Area_6_1" localSheetId="11">#REF!</definedName>
    <definedName name="Excel_BuiltIn_Print_Area_6_1">#REF!</definedName>
    <definedName name="Excel_BuiltIn_Print_Area_6_1_1" localSheetId="10">#REF!</definedName>
    <definedName name="Excel_BuiltIn_Print_Area_6_1_1" localSheetId="11">#REF!</definedName>
    <definedName name="Excel_BuiltIn_Print_Area_6_1_1">#REF!</definedName>
    <definedName name="Excel_BuiltIn_Print_Area_7">"$#REF!.$A$1:$G$30"</definedName>
    <definedName name="Excel_BuiltIn_Print_Area_7_1" localSheetId="7">#REF!</definedName>
    <definedName name="Excel_BuiltIn_Print_Area_7_1" localSheetId="8">#REF!</definedName>
    <definedName name="Excel_BuiltIn_Print_Area_7_1" localSheetId="9">#REF!</definedName>
    <definedName name="Excel_BuiltIn_Print_Area_7_1" localSheetId="10">#REF!</definedName>
    <definedName name="Excel_BuiltIn_Print_Area_7_1" localSheetId="11">#REF!</definedName>
    <definedName name="Excel_BuiltIn_Print_Area_7_1">#REF!</definedName>
    <definedName name="Excel_BuiltIn_Print_Area_7_1_1" localSheetId="10">#REF!</definedName>
    <definedName name="Excel_BuiltIn_Print_Area_7_1_1" localSheetId="11">#REF!</definedName>
    <definedName name="Excel_BuiltIn_Print_Area_7_1_1">#REF!</definedName>
    <definedName name="Excel_BuiltIn_Print_Area_8_1" localSheetId="10">#REF!</definedName>
    <definedName name="Excel_BuiltIn_Print_Area_8_1" localSheetId="11">#REF!</definedName>
    <definedName name="Excel_BuiltIn_Print_Area_8_1">#REF!</definedName>
    <definedName name="Excel_BuiltIn_Print_Area_9_1" localSheetId="10">#REF!</definedName>
    <definedName name="Excel_BuiltIn_Print_Area_9_1">#REF!</definedName>
    <definedName name="Excel_BuiltIn_Print_Area_9_1_1" localSheetId="10">#REF!</definedName>
    <definedName name="Excel_BuiltIn_Print_Area_9_1_1">#REF!</definedName>
    <definedName name="Excel_BuiltIn_Print_Titles_1" localSheetId="10">#REF!</definedName>
    <definedName name="Excel_BuiltIn_Print_Titles_1">#REF!</definedName>
    <definedName name="Excel_BuiltIn_Print_Titles_1_1" localSheetId="10">#REF!</definedName>
    <definedName name="Excel_BuiltIn_Print_Titles_1_1">#REF!</definedName>
    <definedName name="Excel_BuiltIn_Print_Titles_10" localSheetId="10">#REF!</definedName>
    <definedName name="Excel_BuiltIn_Print_Titles_10">#REF!</definedName>
    <definedName name="Excel_BuiltIn_Print_Titles_11" localSheetId="10">#REF!</definedName>
    <definedName name="Excel_BuiltIn_Print_Titles_11">#REF!</definedName>
    <definedName name="Excel_BuiltIn_Print_Titles_12" localSheetId="10">#REF!</definedName>
    <definedName name="Excel_BuiltIn_Print_Titles_12">#REF!</definedName>
    <definedName name="Excel_BuiltIn_Print_Titles_13" localSheetId="10">#REF!</definedName>
    <definedName name="Excel_BuiltIn_Print_Titles_13">#REF!</definedName>
    <definedName name="Excel_BuiltIn_Print_Titles_14" localSheetId="10">#REF!</definedName>
    <definedName name="Excel_BuiltIn_Print_Titles_14">#REF!</definedName>
    <definedName name="Excel_BuiltIn_Print_Titles_15" localSheetId="10">#REF!</definedName>
    <definedName name="Excel_BuiltIn_Print_Titles_15">#REF!</definedName>
    <definedName name="Excel_BuiltIn_Print_Titles_16" localSheetId="10">#REF!</definedName>
    <definedName name="Excel_BuiltIn_Print_Titles_16">#REF!</definedName>
    <definedName name="Excel_BuiltIn_Print_Titles_17" localSheetId="10">#REF!</definedName>
    <definedName name="Excel_BuiltIn_Print_Titles_17">#REF!</definedName>
    <definedName name="Excel_BuiltIn_Print_Titles_18" localSheetId="10">#REF!</definedName>
    <definedName name="Excel_BuiltIn_Print_Titles_18">#REF!</definedName>
    <definedName name="Excel_BuiltIn_Print_Titles_19" localSheetId="10">#REF!</definedName>
    <definedName name="Excel_BuiltIn_Print_Titles_19">#REF!</definedName>
    <definedName name="Excel_BuiltIn_Print_Titles_2" localSheetId="9">#REF!</definedName>
    <definedName name="Excel_BuiltIn_Print_Titles_2" localSheetId="10">#REF!</definedName>
    <definedName name="Excel_BuiltIn_Print_Titles_2">#REF!</definedName>
    <definedName name="Excel_BuiltIn_Print_Titles_2_1" localSheetId="10">#REF!</definedName>
    <definedName name="Excel_BuiltIn_Print_Titles_2_1">#REF!</definedName>
    <definedName name="Excel_BuiltIn_Print_Titles_20" localSheetId="10">#REF!</definedName>
    <definedName name="Excel_BuiltIn_Print_Titles_20">#REF!</definedName>
    <definedName name="Excel_BuiltIn_Print_Titles_21" localSheetId="10">#REF!</definedName>
    <definedName name="Excel_BuiltIn_Print_Titles_21">#REF!</definedName>
    <definedName name="Excel_BuiltIn_Print_Titles_22" localSheetId="10">#REF!</definedName>
    <definedName name="Excel_BuiltIn_Print_Titles_22">#REF!</definedName>
    <definedName name="Excel_BuiltIn_Print_Titles_23" localSheetId="10">#REF!</definedName>
    <definedName name="Excel_BuiltIn_Print_Titles_23">#REF!</definedName>
    <definedName name="Excel_BuiltIn_Print_Titles_24" localSheetId="10">#REF!</definedName>
    <definedName name="Excel_BuiltIn_Print_Titles_24">#REF!</definedName>
    <definedName name="Excel_BuiltIn_Print_Titles_25" localSheetId="10">#REF!</definedName>
    <definedName name="Excel_BuiltIn_Print_Titles_25">#REF!</definedName>
    <definedName name="Excel_BuiltIn_Print_Titles_26" localSheetId="10">#REF!</definedName>
    <definedName name="Excel_BuiltIn_Print_Titles_26">#REF!</definedName>
    <definedName name="Excel_BuiltIn_Print_Titles_27" localSheetId="10">#REF!</definedName>
    <definedName name="Excel_BuiltIn_Print_Titles_27">#REF!</definedName>
    <definedName name="Excel_BuiltIn_Print_Titles_28" localSheetId="10">#REF!</definedName>
    <definedName name="Excel_BuiltIn_Print_Titles_28">#REF!</definedName>
    <definedName name="Excel_BuiltIn_Print_Titles_29" localSheetId="10">#REF!</definedName>
    <definedName name="Excel_BuiltIn_Print_Titles_29">#REF!</definedName>
    <definedName name="Excel_BuiltIn_Print_Titles_3" localSheetId="10">#REF!</definedName>
    <definedName name="Excel_BuiltIn_Print_Titles_3">#REF!</definedName>
    <definedName name="Excel_BuiltIn_Print_Titles_3_1" localSheetId="10">#REF!</definedName>
    <definedName name="Excel_BuiltIn_Print_Titles_3_1">#REF!</definedName>
    <definedName name="Excel_BuiltIn_Print_Titles_3_1_1" localSheetId="10">#REF!</definedName>
    <definedName name="Excel_BuiltIn_Print_Titles_3_1_1">#REF!</definedName>
    <definedName name="Excel_BuiltIn_Print_Titles_30" localSheetId="10">#REF!</definedName>
    <definedName name="Excel_BuiltIn_Print_Titles_30">#REF!</definedName>
    <definedName name="Excel_BuiltIn_Print_Titles_31" localSheetId="10">#REF!</definedName>
    <definedName name="Excel_BuiltIn_Print_Titles_31">#REF!</definedName>
    <definedName name="Excel_BuiltIn_Print_Titles_32" localSheetId="10">#REF!</definedName>
    <definedName name="Excel_BuiltIn_Print_Titles_32">#REF!</definedName>
    <definedName name="Excel_BuiltIn_Print_Titles_33" localSheetId="10">#REF!</definedName>
    <definedName name="Excel_BuiltIn_Print_Titles_33">#REF!</definedName>
    <definedName name="Excel_BuiltIn_Print_Titles_34" localSheetId="10">#REF!</definedName>
    <definedName name="Excel_BuiltIn_Print_Titles_34">#REF!</definedName>
    <definedName name="Excel_BuiltIn_Print_Titles_35" localSheetId="10">#REF!</definedName>
    <definedName name="Excel_BuiltIn_Print_Titles_35">#REF!</definedName>
    <definedName name="Excel_BuiltIn_Print_Titles_36" localSheetId="10">#REF!</definedName>
    <definedName name="Excel_BuiltIn_Print_Titles_36">#REF!</definedName>
    <definedName name="Excel_BuiltIn_Print_Titles_37" localSheetId="10">#REF!</definedName>
    <definedName name="Excel_BuiltIn_Print_Titles_37">#REF!</definedName>
    <definedName name="Excel_BuiltIn_Print_Titles_38" localSheetId="10">#REF!</definedName>
    <definedName name="Excel_BuiltIn_Print_Titles_38">#REF!</definedName>
    <definedName name="Excel_BuiltIn_Print_Titles_4" localSheetId="10">#REF!</definedName>
    <definedName name="Excel_BuiltIn_Print_Titles_4">#REF!</definedName>
    <definedName name="Excel_BuiltIn_Print_Titles_4_1" localSheetId="10">#REF!</definedName>
    <definedName name="Excel_BuiltIn_Print_Titles_4_1">#REF!</definedName>
    <definedName name="Excel_BuiltIn_Print_Titles_5">("$#REF!.$A$1:$H$65184~$#REF!.$A$1:$AMJ$14))))))))))))))))))))))")</definedName>
    <definedName name="Excel_BuiltIn_Print_Titles_5_1" localSheetId="7">#REF!</definedName>
    <definedName name="Excel_BuiltIn_Print_Titles_5_1" localSheetId="8">#REF!</definedName>
    <definedName name="Excel_BuiltIn_Print_Titles_5_1" localSheetId="9">#REF!</definedName>
    <definedName name="Excel_BuiltIn_Print_Titles_5_1" localSheetId="10">#REF!</definedName>
    <definedName name="Excel_BuiltIn_Print_Titles_5_1" localSheetId="11">#REF!</definedName>
    <definedName name="Excel_BuiltIn_Print_Titles_5_1">#REF!</definedName>
    <definedName name="Excel_BuiltIn_Print_Titles_5_1_1" localSheetId="10">#REF!</definedName>
    <definedName name="Excel_BuiltIn_Print_Titles_5_1_1" localSheetId="11">#REF!</definedName>
    <definedName name="Excel_BuiltIn_Print_Titles_5_1_1">#REF!</definedName>
    <definedName name="Excel_BuiltIn_Print_Titles_6">("$#REF!.$A$1:$X$65206~$#REF!.$A$1:$AMJ$7))))))))))))))))))))))")</definedName>
    <definedName name="Excel_BuiltIn_Print_Titles_6_1" localSheetId="7">#REF!</definedName>
    <definedName name="Excel_BuiltIn_Print_Titles_6_1" localSheetId="8">#REF!</definedName>
    <definedName name="Excel_BuiltIn_Print_Titles_6_1" localSheetId="9">#REF!</definedName>
    <definedName name="Excel_BuiltIn_Print_Titles_6_1" localSheetId="10">#REF!</definedName>
    <definedName name="Excel_BuiltIn_Print_Titles_6_1" localSheetId="11">#REF!</definedName>
    <definedName name="Excel_BuiltIn_Print_Titles_6_1">#REF!</definedName>
    <definedName name="Excel_BuiltIn_Print_Titles_7" localSheetId="10">#REF!</definedName>
    <definedName name="Excel_BuiltIn_Print_Titles_7" localSheetId="11">#REF!</definedName>
    <definedName name="Excel_BuiltIn_Print_Titles_7">#REF!</definedName>
    <definedName name="Excel_BuiltIn_Print_Titles_9" localSheetId="10">#REF!</definedName>
    <definedName name="Excel_BuiltIn_Print_Titles_9" localSheetId="11">#REF!</definedName>
    <definedName name="Excel_BuiltIn_Print_Titles_9">#REF!</definedName>
    <definedName name="Excel_BuiltIn_Print_Titles_9_1" localSheetId="10">#REF!</definedName>
    <definedName name="Excel_BuiltIn_Print_Titles_9_1">#REF!</definedName>
    <definedName name="Exist" localSheetId="10">#REF!</definedName>
    <definedName name="Exist">#REF!</definedName>
    <definedName name="EXTENSÃO" localSheetId="10">#REF!</definedName>
    <definedName name="EXTENSÃO">#REF!</definedName>
    <definedName name="EXTENSÃO_1" localSheetId="10">#REF!</definedName>
    <definedName name="EXTENSÃO_1">#REF!</definedName>
    <definedName name="extred100" localSheetId="7">[24]MEMORIAL!#REF!</definedName>
    <definedName name="extred100" localSheetId="8">[24]MEMORIAL!#REF!</definedName>
    <definedName name="extred100" localSheetId="9">[24]MEMORIAL!#REF!</definedName>
    <definedName name="extred100" localSheetId="10">[24]MEMORIAL!#REF!</definedName>
    <definedName name="extred100" localSheetId="11">[24]MEMORIAL!#REF!</definedName>
    <definedName name="extred100" localSheetId="1">[24]MEMORIAL!#REF!</definedName>
    <definedName name="extred100" localSheetId="2">[24]MEMORIAL!#REF!</definedName>
    <definedName name="extred100">[24]MEMORIAL!#REF!</definedName>
    <definedName name="EXTREDE" localSheetId="7">#REF!</definedName>
    <definedName name="EXTREDE" localSheetId="8">#REF!</definedName>
    <definedName name="EXTREDE" localSheetId="9">#REF!</definedName>
    <definedName name="EXTREDE" localSheetId="10">#REF!</definedName>
    <definedName name="EXTREDE" localSheetId="11">#REF!</definedName>
    <definedName name="EXTREDE" localSheetId="1">#REF!</definedName>
    <definedName name="EXTREDE" localSheetId="2">#REF!</definedName>
    <definedName name="EXTREDE">#REF!</definedName>
    <definedName name="EXTREDE_1" localSheetId="10">#REF!</definedName>
    <definedName name="EXTREDE_1" localSheetId="11">#REF!</definedName>
    <definedName name="EXTREDE_1">#REF!</definedName>
    <definedName name="F" localSheetId="10" hidden="1">#REF!</definedName>
    <definedName name="F" localSheetId="11" hidden="1">#REF!</definedName>
    <definedName name="F" hidden="1">#REF!</definedName>
    <definedName name="FACILID_ESTACIONAMENTO" localSheetId="10">[14]Plan1!$A$30:$A$33</definedName>
    <definedName name="FACILID_ESTACIONAMENTO" localSheetId="11">[15]Plan1!$A$30:$A$33</definedName>
    <definedName name="FACILID_ESTACIONAMENTO" localSheetId="1">[16]Plan1!$A$30:$A$33</definedName>
    <definedName name="FACILID_ESTACIONAMENTO" localSheetId="2">[16]Plan1!$A$30:$A$33</definedName>
    <definedName name="FACILID_ESTACIONAMENTO">[15]Plan1!$A$30:$A$33</definedName>
    <definedName name="FatSabadoOut">'[25]TrafContExpan-NoPrint'!$O$5</definedName>
    <definedName name="FatSextaOut">'[25]TrafContExpan-NoPrint'!$O$4</definedName>
    <definedName name="fd" localSheetId="7">#REF!</definedName>
    <definedName name="fd" localSheetId="8">#REF!</definedName>
    <definedName name="fd" localSheetId="9">#REF!</definedName>
    <definedName name="fd" localSheetId="10">#REF!</definedName>
    <definedName name="fd" localSheetId="11">#REF!</definedName>
    <definedName name="fd">#REF!</definedName>
    <definedName name="FDEee" localSheetId="10">#REF!</definedName>
    <definedName name="FDEee" localSheetId="11">#REF!</definedName>
    <definedName name="FDEee">#REF!</definedName>
    <definedName name="FECHAMENTO_PAREDES" localSheetId="10">[14]Plan1!$A$101:$A$105</definedName>
    <definedName name="FECHAMENTO_PAREDES" localSheetId="11">[15]Plan1!$A$101:$A$105</definedName>
    <definedName name="FECHAMENTO_PAREDES" localSheetId="1">[16]Plan1!$A$101:$A$105</definedName>
    <definedName name="FECHAMENTO_PAREDES" localSheetId="2">[16]Plan1!$A$101:$A$105</definedName>
    <definedName name="FECHAMENTO_PAREDES">[15]Plan1!$A$101:$A$105</definedName>
    <definedName name="ffdf" localSheetId="7">#REF!</definedName>
    <definedName name="ffdf" localSheetId="8">#REF!</definedName>
    <definedName name="ffdf" localSheetId="9">#REF!</definedName>
    <definedName name="ffdf" localSheetId="10">#REF!</definedName>
    <definedName name="ffdf" localSheetId="11">#REF!</definedName>
    <definedName name="ffdf" localSheetId="1">#REF!</definedName>
    <definedName name="ffdf" localSheetId="2">#REF!</definedName>
    <definedName name="ffdf">#REF!</definedName>
    <definedName name="FFFD" localSheetId="10">#REF!</definedName>
    <definedName name="FFFD" localSheetId="11">#REF!</definedName>
    <definedName name="FFFD">#REF!</definedName>
    <definedName name="fffff" localSheetId="7" hidden="1">{"'EI 060 02'!$A$1:$K$59"}</definedName>
    <definedName name="fffff" localSheetId="8" hidden="1">{"'EI 060 02'!$A$1:$K$59"}</definedName>
    <definedName name="fffff" localSheetId="9" hidden="1">{"'EI 060 02'!$A$1:$K$59"}</definedName>
    <definedName name="fffff" localSheetId="10" hidden="1">{"'EI 060 02'!$A$1:$K$59"}</definedName>
    <definedName name="fffff" localSheetId="11" hidden="1">{"'EI 060 02'!$A$1:$K$59"}</definedName>
    <definedName name="fffff" localSheetId="2" hidden="1">{"'EI 060 02'!$A$1:$K$59"}</definedName>
    <definedName name="fffff" hidden="1">{"'EI 060 02'!$A$1:$K$59"}</definedName>
    <definedName name="FGHFG" localSheetId="10">#REF!</definedName>
    <definedName name="FGHFG">#REF!</definedName>
    <definedName name="FINALIDADE" localSheetId="10">[14]Plan1!$A$8:$A$18</definedName>
    <definedName name="FINALIDADE" localSheetId="11">[15]Plan1!$A$8:$A$18</definedName>
    <definedName name="FINALIDADE" localSheetId="1">[16]Plan1!$A$8:$A$18</definedName>
    <definedName name="FINALIDADE" localSheetId="2">[16]Plan1!$A$8:$A$18</definedName>
    <definedName name="FINALIDADE">[15]Plan1!$A$8:$A$18</definedName>
    <definedName name="FOFO" localSheetId="7">#REF!</definedName>
    <definedName name="FOFO" localSheetId="8">#REF!</definedName>
    <definedName name="FOFO" localSheetId="9">#REF!</definedName>
    <definedName name="FOFO" localSheetId="10">#REF!</definedName>
    <definedName name="FOFO" localSheetId="11">#REF!</definedName>
    <definedName name="FOFO" localSheetId="1">#REF!</definedName>
    <definedName name="FOFO" localSheetId="2">#REF!</definedName>
    <definedName name="FOFO">#REF!</definedName>
    <definedName name="FOFO150" localSheetId="10">#REF!</definedName>
    <definedName name="FOFO150" localSheetId="11">#REF!</definedName>
    <definedName name="FOFO150">#REF!</definedName>
    <definedName name="FOFO200" localSheetId="10">#REF!</definedName>
    <definedName name="FOFO200" localSheetId="11">#REF!</definedName>
    <definedName name="FOFO200">#REF!</definedName>
    <definedName name="FOFO50" localSheetId="10">#REF!</definedName>
    <definedName name="FOFO50">#REF!</definedName>
    <definedName name="FOFO75" localSheetId="10">#REF!</definedName>
    <definedName name="FOFO75">#REF!</definedName>
    <definedName name="FOFO80" localSheetId="10">#REF!</definedName>
    <definedName name="FOFO80">#REF!</definedName>
    <definedName name="FORMATO" localSheetId="10">[14]Plan1!$A$46:$A$51</definedName>
    <definedName name="FORMATO" localSheetId="11">[15]Plan1!$A$46:$A$51</definedName>
    <definedName name="FORMATO" localSheetId="1">[16]Plan1!$A$46:$A$51</definedName>
    <definedName name="FORMATO" localSheetId="2">[16]Plan1!$A$46:$A$51</definedName>
    <definedName name="FORMATO">[15]Plan1!$A$46:$A$51</definedName>
    <definedName name="Formula" localSheetId="7">#REF!</definedName>
    <definedName name="Formula" localSheetId="8">#REF!</definedName>
    <definedName name="Formula" localSheetId="9">#REF!</definedName>
    <definedName name="Formula" localSheetId="10">#REF!</definedName>
    <definedName name="Formula" localSheetId="11">#REF!</definedName>
    <definedName name="Formula" localSheetId="1">#REF!</definedName>
    <definedName name="Formula" localSheetId="2">#REF!</definedName>
    <definedName name="Formula">#REF!</definedName>
    <definedName name="Formula_1" localSheetId="10">#REF!</definedName>
    <definedName name="Formula_1" localSheetId="11">#REF!</definedName>
    <definedName name="Formula_1">#REF!</definedName>
    <definedName name="Formula_10" localSheetId="10">#REF!</definedName>
    <definedName name="Formula_10" localSheetId="11">#REF!</definedName>
    <definedName name="Formula_10">#REF!</definedName>
    <definedName name="Formula_2" localSheetId="10">#REF!</definedName>
    <definedName name="Formula_2">#REF!</definedName>
    <definedName name="Formula_3" localSheetId="10">#REF!</definedName>
    <definedName name="Formula_3">#REF!</definedName>
    <definedName name="Formula_4" localSheetId="10">#REF!</definedName>
    <definedName name="Formula_4">#REF!</definedName>
    <definedName name="Formula_5" localSheetId="10">#REF!</definedName>
    <definedName name="Formula_5">#REF!</definedName>
    <definedName name="Formula_5_1" localSheetId="10">#REF!</definedName>
    <definedName name="Formula_5_1">#REF!</definedName>
    <definedName name="Formula_6" localSheetId="10">#REF!</definedName>
    <definedName name="Formula_6">#REF!</definedName>
    <definedName name="Fot" localSheetId="7" hidden="1">{"'EI 060 02'!$A$1:$K$59"}</definedName>
    <definedName name="Fot" localSheetId="8" hidden="1">{"'EI 060 02'!$A$1:$K$59"}</definedName>
    <definedName name="Fot" localSheetId="9" hidden="1">{"'EI 060 02'!$A$1:$K$59"}</definedName>
    <definedName name="Fot" localSheetId="10" hidden="1">{"'EI 060 02'!$A$1:$K$59"}</definedName>
    <definedName name="Fot" localSheetId="11" hidden="1">{"'EI 060 02'!$A$1:$K$59"}</definedName>
    <definedName name="Fot" localSheetId="2" hidden="1">{"'EI 060 02'!$A$1:$K$59"}</definedName>
    <definedName name="Fot" hidden="1">{"'EI 060 02'!$A$1:$K$59"}</definedName>
    <definedName name="FRD" localSheetId="10">#REF!</definedName>
    <definedName name="FRD">#REF!</definedName>
    <definedName name="frtiop" localSheetId="11">[26]Planilha!$C$126:$D$130</definedName>
    <definedName name="frtiop">[26]Planilha!$C$126:$D$130</definedName>
    <definedName name="FUNDAMENTACAO_PRECISAO" localSheetId="10">[14]Plan1!$A$206:$A$210</definedName>
    <definedName name="FUNDAMENTACAO_PRECISAO" localSheetId="11">[15]Plan1!$A$206:$A$210</definedName>
    <definedName name="FUNDAMENTACAO_PRECISAO" localSheetId="1">[16]Plan1!$A$206:$A$210</definedName>
    <definedName name="FUNDAMENTACAO_PRECISAO" localSheetId="2">[16]Plan1!$A$206:$A$210</definedName>
    <definedName name="FUNDAMENTACAO_PRECISAO">[15]Plan1!$A$206:$A$210</definedName>
    <definedName name="FxA">[27]Metodologia!$I$10</definedName>
    <definedName name="FxB">[27]Metodologia!$K$10</definedName>
    <definedName name="FxC">[27]Metodologia!$M$10</definedName>
    <definedName name="FxX">[27]Granulometria!$H$7</definedName>
    <definedName name="g" localSheetId="4">#REF!</definedName>
    <definedName name="g" localSheetId="7">#REF!</definedName>
    <definedName name="g" localSheetId="8">#REF!</definedName>
    <definedName name="g" localSheetId="9">#REF!</definedName>
    <definedName name="g" localSheetId="10">#REF!</definedName>
    <definedName name="g" localSheetId="11">#REF!</definedName>
    <definedName name="g" localSheetId="12">#REF!</definedName>
    <definedName name="g">#REF!</definedName>
    <definedName name="GERAL" localSheetId="7">[1]PLANILHA!#REF!</definedName>
    <definedName name="GERAL" localSheetId="8">[1]PLANILHA!#REF!</definedName>
    <definedName name="GERAL" localSheetId="9">[1]PLANILHA!#REF!</definedName>
    <definedName name="GERAL" localSheetId="10">[1]PLANILHA!#REF!</definedName>
    <definedName name="GERAL" localSheetId="11">[1]PLANILHA!#REF!</definedName>
    <definedName name="GERAL">[1]PLANILHA!#REF!</definedName>
    <definedName name="gfdgh" localSheetId="4">#REF!</definedName>
    <definedName name="gfdgh" localSheetId="7">#REF!</definedName>
    <definedName name="gfdgh" localSheetId="8">#REF!</definedName>
    <definedName name="gfdgh" localSheetId="9">#REF!</definedName>
    <definedName name="gfdgh" localSheetId="10">#REF!</definedName>
    <definedName name="gfdgh" localSheetId="11">#REF!</definedName>
    <definedName name="gfdgh" localSheetId="12">#REF!</definedName>
    <definedName name="gfdgh">#REF!</definedName>
    <definedName name="ggg" localSheetId="10">#REF!</definedName>
    <definedName name="ggg" localSheetId="11">#REF!</definedName>
    <definedName name="ggg">#REF!</definedName>
    <definedName name="ghd" localSheetId="4">#REF!</definedName>
    <definedName name="ghd" localSheetId="10">#REF!</definedName>
    <definedName name="ghd" localSheetId="11">#REF!</definedName>
    <definedName name="ghd">#REF!</definedName>
    <definedName name="gil" localSheetId="10">#REF!</definedName>
    <definedName name="gil">#REF!</definedName>
    <definedName name="_xlnm.Recorder" localSheetId="10">#REF!</definedName>
    <definedName name="_xlnm.Recorder">#REF!</definedName>
    <definedName name="h">[28]BDI!$E$97</definedName>
    <definedName name="HABITABILIDADE" localSheetId="10">[14]Plan1!$A$159:$A$162</definedName>
    <definedName name="HABITABILIDADE" localSheetId="11">[15]Plan1!$A$159:$A$162</definedName>
    <definedName name="HABITABILIDADE" localSheetId="1">[16]Plan1!$A$159:$A$162</definedName>
    <definedName name="HABITABILIDADE" localSheetId="2">[16]Plan1!$A$159:$A$162</definedName>
    <definedName name="HABITABILIDADE">[15]Plan1!$A$159:$A$162</definedName>
    <definedName name="hd" localSheetId="7">#REF!</definedName>
    <definedName name="hd" localSheetId="8">#REF!</definedName>
    <definedName name="hd" localSheetId="9">#REF!</definedName>
    <definedName name="hd" localSheetId="10">#REF!</definedName>
    <definedName name="hd" localSheetId="11">#REF!</definedName>
    <definedName name="hd">#REF!</definedName>
    <definedName name="hh" localSheetId="10">#REF!</definedName>
    <definedName name="hh" localSheetId="11">#REF!</definedName>
    <definedName name="hh">#REF!</definedName>
    <definedName name="HHHHHHHHHHHHHHHHHHHHHH" localSheetId="10">#REF!</definedName>
    <definedName name="HHHHHHHHHHHHHHHHHHHHHH" localSheetId="11">#REF!</definedName>
    <definedName name="HHHHHHHHHHHHHHHHHHHHHH">#REF!</definedName>
    <definedName name="hnc" localSheetId="10">#REF!</definedName>
    <definedName name="hnc">#REF!</definedName>
    <definedName name="HTML_CodePage" hidden="1">1252</definedName>
    <definedName name="HTML_Control" localSheetId="7" hidden="1">{"'EI 060 02'!$A$1:$K$59"}</definedName>
    <definedName name="HTML_Control" localSheetId="8" hidden="1">{"'EI 060 02'!$A$1:$K$59"}</definedName>
    <definedName name="HTML_Control" localSheetId="9" hidden="1">{"'EI 060 02'!$A$1:$K$59"}</definedName>
    <definedName name="HTML_Control" localSheetId="10" hidden="1">{"'EI 060 02'!$A$1:$K$59"}</definedName>
    <definedName name="HTML_Control" localSheetId="11" hidden="1">{"'EI 060 02'!$A$1:$K$59"}</definedName>
    <definedName name="HTML_Control" localSheetId="2" hidden="1">{"'EI 060 02'!$A$1:$K$59"}</definedName>
    <definedName name="HTML_Control" hidden="1">{"'EI 060 02'!$A$1:$K$59"}</definedName>
    <definedName name="HTML_Description" hidden="1">""</definedName>
    <definedName name="HTML_Email" hidden="1">""</definedName>
    <definedName name="HTML_Header" hidden="1">"EI 060 02"</definedName>
    <definedName name="HTML_LastUpdate" hidden="1">"05/05/03"</definedName>
    <definedName name="HTML_LineAfter" hidden="1">FALSE</definedName>
    <definedName name="HTML_LineBefore" hidden="1">FALSE</definedName>
    <definedName name="HTML_Name" hidden="1">"Keyloir"</definedName>
    <definedName name="HTML_OBDlg2" hidden="1">TRUE</definedName>
    <definedName name="HTML_OBDlg4" hidden="1">TRUE</definedName>
    <definedName name="HTML_OS" hidden="1">0</definedName>
    <definedName name="HTML_PathFile" hidden="1">"C:\Meus documentos\EI 060-02.htm"</definedName>
    <definedName name="HTML_Title" hidden="1">"EI 060-02 Relatório"</definedName>
    <definedName name="hush" localSheetId="7">#REF!</definedName>
    <definedName name="hush" localSheetId="8">#REF!</definedName>
    <definedName name="hush" localSheetId="9">#REF!</definedName>
    <definedName name="hush" localSheetId="10">#REF!</definedName>
    <definedName name="hush" localSheetId="11">#REF!</definedName>
    <definedName name="hush">#REF!</definedName>
    <definedName name="I" localSheetId="7" hidden="1">[29]Poço!#REF!</definedName>
    <definedName name="I" localSheetId="8" hidden="1">[29]Poço!#REF!</definedName>
    <definedName name="I" localSheetId="9" hidden="1">[29]Poço!#REF!</definedName>
    <definedName name="I" localSheetId="10" hidden="1">[29]Poço!#REF!</definedName>
    <definedName name="I" localSheetId="11" hidden="1">[29]Poço!#REF!</definedName>
    <definedName name="I" hidden="1">[29]Poço!#REF!</definedName>
    <definedName name="Im" localSheetId="7">#REF!</definedName>
    <definedName name="Im" localSheetId="8">#REF!</definedName>
    <definedName name="Im" localSheetId="9">#REF!</definedName>
    <definedName name="Im" localSheetId="10">#REF!</definedName>
    <definedName name="Im" localSheetId="11">#REF!</definedName>
    <definedName name="Im">#REF!</definedName>
    <definedName name="impress">"$#REF!.$A$1:$O$42"</definedName>
    <definedName name="IMPRESSÃO" localSheetId="7">#REF!</definedName>
    <definedName name="IMPRESSÃO" localSheetId="8">#REF!</definedName>
    <definedName name="IMPRESSÃO" localSheetId="9">#REF!</definedName>
    <definedName name="IMPRESSÃO" localSheetId="10">#REF!</definedName>
    <definedName name="IMPRESSÃO" localSheetId="11">#REF!</definedName>
    <definedName name="IMPRESSÃO">#REF!</definedName>
    <definedName name="imprimação" localSheetId="7">#REF!,#REF!</definedName>
    <definedName name="imprimação" localSheetId="8">#REF!,#REF!</definedName>
    <definedName name="imprimação" localSheetId="9">#REF!,#REF!</definedName>
    <definedName name="imprimação" localSheetId="10">#REF!,#REF!</definedName>
    <definedName name="imprimação" localSheetId="11">#REF!,#REF!</definedName>
    <definedName name="imprimação">#REF!,#REF!</definedName>
    <definedName name="INCLINACAO" localSheetId="10">[14]Plan1!$A$56:$A$59</definedName>
    <definedName name="INCLINACAO" localSheetId="11">[15]Plan1!$A$56:$A$59</definedName>
    <definedName name="INCLINACAO" localSheetId="1">[16]Plan1!$A$56:$A$59</definedName>
    <definedName name="INCLINACAO" localSheetId="2">[16]Plan1!$A$56:$A$59</definedName>
    <definedName name="INCLINACAO">[15]Plan1!$A$56:$A$59</definedName>
    <definedName name="ind" localSheetId="7">#REF!</definedName>
    <definedName name="ind" localSheetId="8">#REF!</definedName>
    <definedName name="ind" localSheetId="9">#REF!</definedName>
    <definedName name="ind" localSheetId="10">#REF!</definedName>
    <definedName name="ind" localSheetId="11">#REF!</definedName>
    <definedName name="ind" localSheetId="1">#REF!</definedName>
    <definedName name="ind" localSheetId="2">#REF!</definedName>
    <definedName name="ind">#REF!</definedName>
    <definedName name="ÍND" localSheetId="10">#REF!</definedName>
    <definedName name="ÍND" localSheetId="11">#REF!</definedName>
    <definedName name="ÍND" localSheetId="1">#REF!</definedName>
    <definedName name="ÍND" localSheetId="2">#REF!</definedName>
    <definedName name="ÍND">#REF!</definedName>
    <definedName name="INDICE" localSheetId="10">#REF!</definedName>
    <definedName name="INDICE" localSheetId="11">#REF!</definedName>
    <definedName name="INDICE">#REF!</definedName>
    <definedName name="INDICE_10">[30]Planilha!$C$126:$D$130</definedName>
    <definedName name="INDICE_13" localSheetId="11">[31]Planilha!$C$126:$D$130</definedName>
    <definedName name="INDICE_13">[31]Planilha!$C$126:$D$130</definedName>
    <definedName name="INDICE_16" localSheetId="4">#REF!</definedName>
    <definedName name="INDICE_16" localSheetId="7">#REF!</definedName>
    <definedName name="INDICE_16" localSheetId="8">#REF!</definedName>
    <definedName name="INDICE_16" localSheetId="9">#REF!</definedName>
    <definedName name="INDICE_16" localSheetId="10">#REF!</definedName>
    <definedName name="INDICE_16" localSheetId="11">#REF!</definedName>
    <definedName name="INDICE_16" localSheetId="12">#REF!</definedName>
    <definedName name="INDICE_16">#REF!</definedName>
    <definedName name="INDICE_17" localSheetId="4">#REF!</definedName>
    <definedName name="INDICE_17" localSheetId="10">#REF!</definedName>
    <definedName name="INDICE_17" localSheetId="11">#REF!</definedName>
    <definedName name="INDICE_17" localSheetId="12">#REF!</definedName>
    <definedName name="INDICE_17">#REF!</definedName>
    <definedName name="INDICE_2" localSheetId="4">#REF!</definedName>
    <definedName name="INDICE_2" localSheetId="10">#REF!</definedName>
    <definedName name="INDICE_2" localSheetId="11">#REF!</definedName>
    <definedName name="INDICE_2">#REF!</definedName>
    <definedName name="INDICE_5" localSheetId="10">#REF!</definedName>
    <definedName name="INDICE_5">#REF!</definedName>
    <definedName name="indice2" localSheetId="10">#REF!</definedName>
    <definedName name="indice2">#REF!</definedName>
    <definedName name="InhaltsvezSUMMEN" localSheetId="10">'[8]A.2- RESUMO'!#REF!</definedName>
    <definedName name="InhaltsvezSUMMEN">'[8]A.2- RESUMO'!#REF!</definedName>
    <definedName name="INSS" localSheetId="7">#REF!</definedName>
    <definedName name="INSS" localSheetId="8">#REF!</definedName>
    <definedName name="INSS" localSheetId="9">#REF!</definedName>
    <definedName name="INSS" localSheetId="10">#REF!</definedName>
    <definedName name="INSS" localSheetId="11">#REF!</definedName>
    <definedName name="INSS">#REF!</definedName>
    <definedName name="INSUMOS" localSheetId="10">[32]MAT!$A$3:$E$249</definedName>
    <definedName name="INSUMOS" localSheetId="11">[32]MAT!$A$3:$E$249</definedName>
    <definedName name="INSUMOS">[33]MAT!$A$3:$E$249</definedName>
    <definedName name="intemizacao" localSheetId="7">#REF!</definedName>
    <definedName name="intemizacao" localSheetId="8">#REF!</definedName>
    <definedName name="intemizacao" localSheetId="9">#REF!</definedName>
    <definedName name="intemizacao" localSheetId="10">#REF!</definedName>
    <definedName name="intemizacao" localSheetId="11">#REF!</definedName>
    <definedName name="intemizacao">#REF!</definedName>
    <definedName name="Io" localSheetId="10">#REF!</definedName>
    <definedName name="Io" localSheetId="11">#REF!</definedName>
    <definedName name="Io">#REF!</definedName>
    <definedName name="ISS" localSheetId="10">#REF!</definedName>
    <definedName name="ISS" localSheetId="11">#REF!</definedName>
    <definedName name="ISS">#REF!</definedName>
    <definedName name="IT" localSheetId="10">#REF!</definedName>
    <definedName name="IT">#REF!</definedName>
    <definedName name="Item">"'file://Execucao/lobo 1/Renato Lobo/234 MBR/Planilhas/Vargem Grande.xls'#$'Planilha Original'.$A$2:'file://Execucao/lobo 1/Renato Lobo/234 MBR/Planilhas/Vargem Grande.xls'#$'Planilha Original'.$X$3277"</definedName>
    <definedName name="item1">'[34]Plan 2_7'!$A$4:$R$2819</definedName>
    <definedName name="item1.1" localSheetId="7">#REF!</definedName>
    <definedName name="item1.1" localSheetId="8">#REF!</definedName>
    <definedName name="item1.1" localSheetId="9">#REF!</definedName>
    <definedName name="item1.1" localSheetId="10">#REF!</definedName>
    <definedName name="item1.1" localSheetId="11">#REF!</definedName>
    <definedName name="item1.1">#REF!</definedName>
    <definedName name="item1.2" localSheetId="10">#REF!</definedName>
    <definedName name="item1.2" localSheetId="11">#REF!</definedName>
    <definedName name="item1.2">#REF!</definedName>
    <definedName name="item1.3" localSheetId="10">#REF!</definedName>
    <definedName name="item1.3" localSheetId="11">#REF!</definedName>
    <definedName name="item1.3">#REF!</definedName>
    <definedName name="item1.4" localSheetId="10">#REF!</definedName>
    <definedName name="item1.4">#REF!</definedName>
    <definedName name="item1.5" localSheetId="10">#REF!</definedName>
    <definedName name="item1.5">#REF!</definedName>
    <definedName name="item1.6" localSheetId="10">#REF!</definedName>
    <definedName name="item1.6">#REF!</definedName>
    <definedName name="item10.1" localSheetId="10">#REF!</definedName>
    <definedName name="item10.1">#REF!</definedName>
    <definedName name="item10.10" localSheetId="10">#REF!</definedName>
    <definedName name="item10.10">#REF!</definedName>
    <definedName name="item10.11" localSheetId="10">#REF!</definedName>
    <definedName name="item10.11">#REF!</definedName>
    <definedName name="item10.12" localSheetId="10">#REF!</definedName>
    <definedName name="item10.12">#REF!</definedName>
    <definedName name="item10.13" localSheetId="10">#REF!</definedName>
    <definedName name="item10.13">#REF!</definedName>
    <definedName name="item10.14" localSheetId="10">#REF!</definedName>
    <definedName name="item10.14">#REF!</definedName>
    <definedName name="item10.15" localSheetId="10">#REF!</definedName>
    <definedName name="item10.15">#REF!</definedName>
    <definedName name="item10.16" localSheetId="10">#REF!</definedName>
    <definedName name="item10.16">#REF!</definedName>
    <definedName name="item10.17" localSheetId="10">#REF!</definedName>
    <definedName name="item10.17">#REF!</definedName>
    <definedName name="item10.18" localSheetId="10">#REF!</definedName>
    <definedName name="item10.18">#REF!</definedName>
    <definedName name="item10.19" localSheetId="10">#REF!</definedName>
    <definedName name="item10.19">#REF!</definedName>
    <definedName name="item10.2" localSheetId="10">#REF!</definedName>
    <definedName name="item10.2">#REF!</definedName>
    <definedName name="item10.3" localSheetId="10">#REF!</definedName>
    <definedName name="item10.3">#REF!</definedName>
    <definedName name="item10.4" localSheetId="10">#REF!</definedName>
    <definedName name="item10.4">#REF!</definedName>
    <definedName name="item10.5" localSheetId="10">#REF!</definedName>
    <definedName name="item10.5">#REF!</definedName>
    <definedName name="item10.6" localSheetId="10">#REF!</definedName>
    <definedName name="item10.6">#REF!</definedName>
    <definedName name="item10.7" localSheetId="10">#REF!</definedName>
    <definedName name="item10.7">#REF!</definedName>
    <definedName name="item10.8" localSheetId="10">#REF!</definedName>
    <definedName name="item10.8">#REF!</definedName>
    <definedName name="item10.9" localSheetId="10">#REF!</definedName>
    <definedName name="item10.9">#REF!</definedName>
    <definedName name="item11.1" localSheetId="10">#REF!</definedName>
    <definedName name="item11.1">#REF!</definedName>
    <definedName name="item11.10" localSheetId="10">#REF!</definedName>
    <definedName name="item11.10">#REF!</definedName>
    <definedName name="item11.11" localSheetId="10">#REF!</definedName>
    <definedName name="item11.11">#REF!</definedName>
    <definedName name="item11.12" localSheetId="10">#REF!</definedName>
    <definedName name="item11.12">#REF!</definedName>
    <definedName name="item11.13" localSheetId="10">#REF!</definedName>
    <definedName name="item11.13">#REF!</definedName>
    <definedName name="item11.14" localSheetId="10">#REF!</definedName>
    <definedName name="item11.14">#REF!</definedName>
    <definedName name="item11.15" localSheetId="10">#REF!</definedName>
    <definedName name="item11.15">#REF!</definedName>
    <definedName name="item11.16" localSheetId="10">#REF!</definedName>
    <definedName name="item11.16">#REF!</definedName>
    <definedName name="item11.17" localSheetId="10">#REF!</definedName>
    <definedName name="item11.17">#REF!</definedName>
    <definedName name="item11.18" localSheetId="10">#REF!</definedName>
    <definedName name="item11.18">#REF!</definedName>
    <definedName name="item11.19" localSheetId="10">#REF!</definedName>
    <definedName name="item11.19">#REF!</definedName>
    <definedName name="item11.2" localSheetId="10">#REF!</definedName>
    <definedName name="item11.2">#REF!</definedName>
    <definedName name="item11.20" localSheetId="10">#REF!</definedName>
    <definedName name="item11.20">#REF!</definedName>
    <definedName name="item11.21" localSheetId="10">#REF!</definedName>
    <definedName name="item11.21">#REF!</definedName>
    <definedName name="item11.22" localSheetId="10">#REF!</definedName>
    <definedName name="item11.22">#REF!</definedName>
    <definedName name="item11.23" localSheetId="10">#REF!</definedName>
    <definedName name="item11.23">#REF!</definedName>
    <definedName name="item11.24" localSheetId="10">#REF!</definedName>
    <definedName name="item11.24">#REF!</definedName>
    <definedName name="item11.25" localSheetId="10">#REF!</definedName>
    <definedName name="item11.25">#REF!</definedName>
    <definedName name="item11.26" localSheetId="10">#REF!</definedName>
    <definedName name="item11.26">#REF!</definedName>
    <definedName name="item11.27" localSheetId="10">#REF!</definedName>
    <definedName name="item11.27">#REF!</definedName>
    <definedName name="item11.28" localSheetId="10">#REF!</definedName>
    <definedName name="item11.28">#REF!</definedName>
    <definedName name="item11.3" localSheetId="10">#REF!</definedName>
    <definedName name="item11.3">#REF!</definedName>
    <definedName name="item11.4" localSheetId="10">#REF!</definedName>
    <definedName name="item11.4">#REF!</definedName>
    <definedName name="item11.5" localSheetId="10">#REF!</definedName>
    <definedName name="item11.5">#REF!</definedName>
    <definedName name="item11.6" localSheetId="10">#REF!</definedName>
    <definedName name="item11.6">#REF!</definedName>
    <definedName name="item11.7" localSheetId="10">#REF!</definedName>
    <definedName name="item11.7">#REF!</definedName>
    <definedName name="item11.8" localSheetId="10">#REF!</definedName>
    <definedName name="item11.8">#REF!</definedName>
    <definedName name="item11.9" localSheetId="10">#REF!</definedName>
    <definedName name="item11.9">#REF!</definedName>
    <definedName name="item12.0" localSheetId="10">#REF!</definedName>
    <definedName name="item12.0">#REF!</definedName>
    <definedName name="item12.1" localSheetId="10">#REF!</definedName>
    <definedName name="item12.1">#REF!</definedName>
    <definedName name="item12.10" localSheetId="10">#REF!</definedName>
    <definedName name="item12.10">#REF!</definedName>
    <definedName name="item12.11" localSheetId="10">#REF!</definedName>
    <definedName name="item12.11">#REF!</definedName>
    <definedName name="item12.12" localSheetId="10">#REF!</definedName>
    <definedName name="item12.12">#REF!</definedName>
    <definedName name="item12.13" localSheetId="10">#REF!</definedName>
    <definedName name="item12.13">#REF!</definedName>
    <definedName name="item12.14" localSheetId="10">#REF!</definedName>
    <definedName name="item12.14">#REF!</definedName>
    <definedName name="item12.15" localSheetId="10">#REF!</definedName>
    <definedName name="item12.15">#REF!</definedName>
    <definedName name="item12.16" localSheetId="10">#REF!</definedName>
    <definedName name="item12.16">#REF!</definedName>
    <definedName name="item12.17" localSheetId="10">#REF!</definedName>
    <definedName name="item12.17">#REF!</definedName>
    <definedName name="item12.18" localSheetId="10">#REF!</definedName>
    <definedName name="item12.18">#REF!</definedName>
    <definedName name="item12.19" localSheetId="10">#REF!</definedName>
    <definedName name="item12.19">#REF!</definedName>
    <definedName name="item12.2" localSheetId="10">#REF!</definedName>
    <definedName name="item12.2">#REF!</definedName>
    <definedName name="item12.20" localSheetId="10">#REF!</definedName>
    <definedName name="item12.20">#REF!</definedName>
    <definedName name="item12.21" localSheetId="10">#REF!</definedName>
    <definedName name="item12.21">#REF!</definedName>
    <definedName name="item12.22" localSheetId="10">#REF!</definedName>
    <definedName name="item12.22">#REF!</definedName>
    <definedName name="item12.23" localSheetId="10">#REF!</definedName>
    <definedName name="item12.23">#REF!</definedName>
    <definedName name="item12.24" localSheetId="10">#REF!</definedName>
    <definedName name="item12.24">#REF!</definedName>
    <definedName name="item12.25" localSheetId="10">#REF!</definedName>
    <definedName name="item12.25">#REF!</definedName>
    <definedName name="item12.26" localSheetId="10">#REF!</definedName>
    <definedName name="item12.26">#REF!</definedName>
    <definedName name="item12.27" localSheetId="10">#REF!</definedName>
    <definedName name="item12.27">#REF!</definedName>
    <definedName name="item12.3" localSheetId="10">#REF!</definedName>
    <definedName name="item12.3">#REF!</definedName>
    <definedName name="item12.4" localSheetId="10">#REF!</definedName>
    <definedName name="item12.4">#REF!</definedName>
    <definedName name="item12.5" localSheetId="10">#REF!</definedName>
    <definedName name="item12.5">#REF!</definedName>
    <definedName name="item12.6" localSheetId="10">#REF!</definedName>
    <definedName name="item12.6">#REF!</definedName>
    <definedName name="item12.7" localSheetId="10">#REF!</definedName>
    <definedName name="item12.7">#REF!</definedName>
    <definedName name="item12.8" localSheetId="10">#REF!</definedName>
    <definedName name="item12.8">#REF!</definedName>
    <definedName name="item12.9" localSheetId="10">#REF!</definedName>
    <definedName name="item12.9">#REF!</definedName>
    <definedName name="item13.1" localSheetId="10">#REF!</definedName>
    <definedName name="item13.1">#REF!</definedName>
    <definedName name="item13.10" localSheetId="10">#REF!</definedName>
    <definedName name="item13.10">#REF!</definedName>
    <definedName name="item13.11" localSheetId="10">#REF!</definedName>
    <definedName name="item13.11">#REF!</definedName>
    <definedName name="item13.12" localSheetId="10">#REF!</definedName>
    <definedName name="item13.12">#REF!</definedName>
    <definedName name="item13.13" localSheetId="10">#REF!</definedName>
    <definedName name="item13.13">#REF!</definedName>
    <definedName name="item13.2" localSheetId="10">#REF!</definedName>
    <definedName name="item13.2">#REF!</definedName>
    <definedName name="item13.3" localSheetId="10">#REF!</definedName>
    <definedName name="item13.3">#REF!</definedName>
    <definedName name="item13.4" localSheetId="10">#REF!</definedName>
    <definedName name="item13.4">#REF!</definedName>
    <definedName name="item13.5" localSheetId="10">#REF!</definedName>
    <definedName name="item13.5">#REF!</definedName>
    <definedName name="item13.6" localSheetId="10">#REF!</definedName>
    <definedName name="item13.6">#REF!</definedName>
    <definedName name="item13.7" localSheetId="10">#REF!</definedName>
    <definedName name="item13.7">#REF!</definedName>
    <definedName name="item13.8" localSheetId="10">#REF!</definedName>
    <definedName name="item13.8">#REF!</definedName>
    <definedName name="item13.9" localSheetId="10">#REF!</definedName>
    <definedName name="item13.9">#REF!</definedName>
    <definedName name="item14.1" localSheetId="10">#REF!</definedName>
    <definedName name="item14.1">#REF!</definedName>
    <definedName name="item14.2" localSheetId="10">#REF!</definedName>
    <definedName name="item14.2">#REF!</definedName>
    <definedName name="item14.3" localSheetId="10">#REF!</definedName>
    <definedName name="item14.3">#REF!</definedName>
    <definedName name="item14.4" localSheetId="10">#REF!</definedName>
    <definedName name="item14.4">#REF!</definedName>
    <definedName name="item14.5" localSheetId="10">#REF!</definedName>
    <definedName name="item14.5">#REF!</definedName>
    <definedName name="item14.6" localSheetId="10">#REF!</definedName>
    <definedName name="item14.6">#REF!</definedName>
    <definedName name="item15.1" localSheetId="10">#REF!</definedName>
    <definedName name="item15.1">#REF!</definedName>
    <definedName name="item15.10" localSheetId="10">#REF!</definedName>
    <definedName name="item15.10">#REF!</definedName>
    <definedName name="item15.11" localSheetId="10">#REF!</definedName>
    <definedName name="item15.11">#REF!</definedName>
    <definedName name="item15.12" localSheetId="10">#REF!</definedName>
    <definedName name="item15.12">#REF!</definedName>
    <definedName name="item15.13" localSheetId="10">#REF!</definedName>
    <definedName name="item15.13">#REF!</definedName>
    <definedName name="item15.2" localSheetId="10">#REF!</definedName>
    <definedName name="item15.2">#REF!</definedName>
    <definedName name="item15.3" localSheetId="10">#REF!</definedName>
    <definedName name="item15.3">#REF!</definedName>
    <definedName name="item15.4" localSheetId="10">#REF!</definedName>
    <definedName name="item15.4">#REF!</definedName>
    <definedName name="item15.5" localSheetId="10">#REF!</definedName>
    <definedName name="item15.5">#REF!</definedName>
    <definedName name="item15.6" localSheetId="10">#REF!</definedName>
    <definedName name="item15.6">#REF!</definedName>
    <definedName name="item15.7" localSheetId="10">#REF!</definedName>
    <definedName name="item15.7">#REF!</definedName>
    <definedName name="item15.8" localSheetId="10">#REF!</definedName>
    <definedName name="item15.8">#REF!</definedName>
    <definedName name="item15.9" localSheetId="10">#REF!</definedName>
    <definedName name="item15.9">#REF!</definedName>
    <definedName name="item2.1" localSheetId="10">#REF!</definedName>
    <definedName name="item2.1">#REF!</definedName>
    <definedName name="item2.10" localSheetId="10">#REF!</definedName>
    <definedName name="item2.10">#REF!</definedName>
    <definedName name="item2.11" localSheetId="10">#REF!</definedName>
    <definedName name="item2.11">#REF!</definedName>
    <definedName name="item2.12" localSheetId="10">#REF!</definedName>
    <definedName name="item2.12">#REF!</definedName>
    <definedName name="item2.13" localSheetId="10">#REF!</definedName>
    <definedName name="item2.13">#REF!</definedName>
    <definedName name="item2.14" localSheetId="10">#REF!</definedName>
    <definedName name="item2.14">#REF!</definedName>
    <definedName name="item2.15" localSheetId="10">#REF!</definedName>
    <definedName name="item2.15">#REF!</definedName>
    <definedName name="item2.16" localSheetId="10">#REF!</definedName>
    <definedName name="item2.16">#REF!</definedName>
    <definedName name="item2.17" localSheetId="10">#REF!</definedName>
    <definedName name="item2.17">#REF!</definedName>
    <definedName name="item2.18" localSheetId="10">#REF!</definedName>
    <definedName name="item2.18">#REF!</definedName>
    <definedName name="item2.19" localSheetId="10">#REF!</definedName>
    <definedName name="item2.19">#REF!</definedName>
    <definedName name="item2.2" localSheetId="10">#REF!</definedName>
    <definedName name="item2.2">#REF!</definedName>
    <definedName name="item2.20" localSheetId="10">#REF!</definedName>
    <definedName name="item2.20">#REF!</definedName>
    <definedName name="item2.21" localSheetId="10">#REF!</definedName>
    <definedName name="item2.21">#REF!</definedName>
    <definedName name="item2.22" localSheetId="10">#REF!</definedName>
    <definedName name="item2.22">#REF!</definedName>
    <definedName name="item2.23" localSheetId="10">#REF!</definedName>
    <definedName name="item2.23">#REF!</definedName>
    <definedName name="item2.24" localSheetId="10">#REF!</definedName>
    <definedName name="item2.24">#REF!</definedName>
    <definedName name="item2.25" localSheetId="10">#REF!</definedName>
    <definedName name="item2.25">#REF!</definedName>
    <definedName name="item2.26" localSheetId="10">#REF!</definedName>
    <definedName name="item2.26">#REF!</definedName>
    <definedName name="item2.27" localSheetId="10">#REF!</definedName>
    <definedName name="item2.27">#REF!</definedName>
    <definedName name="item2.3" localSheetId="10">#REF!</definedName>
    <definedName name="item2.3">#REF!</definedName>
    <definedName name="item2.4" localSheetId="10">#REF!</definedName>
    <definedName name="item2.4">#REF!</definedName>
    <definedName name="item2.5" localSheetId="10">#REF!</definedName>
    <definedName name="item2.5">#REF!</definedName>
    <definedName name="item2.6" localSheetId="10">#REF!</definedName>
    <definedName name="item2.6">#REF!</definedName>
    <definedName name="item2.7" localSheetId="10">#REF!</definedName>
    <definedName name="item2.7">#REF!</definedName>
    <definedName name="item2.8" localSheetId="10">#REF!</definedName>
    <definedName name="item2.8">#REF!</definedName>
    <definedName name="item2.9" localSheetId="10">#REF!</definedName>
    <definedName name="item2.9">#REF!</definedName>
    <definedName name="item3.1" localSheetId="10">#REF!</definedName>
    <definedName name="item3.1">#REF!</definedName>
    <definedName name="item3.2" localSheetId="10">#REF!</definedName>
    <definedName name="item3.2">#REF!</definedName>
    <definedName name="item3.3" localSheetId="10">#REF!</definedName>
    <definedName name="item3.3">#REF!</definedName>
    <definedName name="item4.1" localSheetId="10">#REF!</definedName>
    <definedName name="item4.1">#REF!</definedName>
    <definedName name="item4.2" localSheetId="10">#REF!</definedName>
    <definedName name="item4.2">#REF!</definedName>
    <definedName name="item4.3" localSheetId="10">#REF!</definedName>
    <definedName name="item4.3">#REF!</definedName>
    <definedName name="item4.4" localSheetId="10">#REF!</definedName>
    <definedName name="item4.4">#REF!</definedName>
    <definedName name="item4.5" localSheetId="10">#REF!</definedName>
    <definedName name="item4.5">#REF!</definedName>
    <definedName name="item4.6" localSheetId="10">#REF!</definedName>
    <definedName name="item4.6">#REF!</definedName>
    <definedName name="item4.7" localSheetId="10">#REF!</definedName>
    <definedName name="item4.7">#REF!</definedName>
    <definedName name="item5.1" localSheetId="10">#REF!</definedName>
    <definedName name="item5.1">#REF!</definedName>
    <definedName name="item5.2" localSheetId="10">#REF!</definedName>
    <definedName name="item5.2">#REF!</definedName>
    <definedName name="item5.3" localSheetId="10">#REF!</definedName>
    <definedName name="item5.3">#REF!</definedName>
    <definedName name="item5.4" localSheetId="10">#REF!</definedName>
    <definedName name="item5.4">#REF!</definedName>
    <definedName name="item5.5" localSheetId="10">#REF!</definedName>
    <definedName name="item5.5">#REF!</definedName>
    <definedName name="item5.6" localSheetId="10">#REF!</definedName>
    <definedName name="item5.6">#REF!</definedName>
    <definedName name="item5.7" localSheetId="10">#REF!</definedName>
    <definedName name="item5.7">#REF!</definedName>
    <definedName name="item6.1" localSheetId="10">#REF!</definedName>
    <definedName name="item6.1">#REF!</definedName>
    <definedName name="item6.2" localSheetId="10">#REF!</definedName>
    <definedName name="item6.2">#REF!</definedName>
    <definedName name="item6.3" localSheetId="10">#REF!</definedName>
    <definedName name="item6.3">#REF!</definedName>
    <definedName name="item6.4" localSheetId="10">#REF!</definedName>
    <definedName name="item6.4">#REF!</definedName>
    <definedName name="item6.5" localSheetId="10">#REF!</definedName>
    <definedName name="item6.5">#REF!</definedName>
    <definedName name="item7.1" localSheetId="10">#REF!</definedName>
    <definedName name="item7.1">#REF!</definedName>
    <definedName name="item7.10" localSheetId="10">#REF!</definedName>
    <definedName name="item7.10">#REF!</definedName>
    <definedName name="item7.11" localSheetId="10">#REF!</definedName>
    <definedName name="item7.11">#REF!</definedName>
    <definedName name="item7.12" localSheetId="10">#REF!</definedName>
    <definedName name="item7.12">#REF!</definedName>
    <definedName name="item7.13" localSheetId="10">#REF!</definedName>
    <definedName name="item7.13">#REF!</definedName>
    <definedName name="item7.14" localSheetId="10">#REF!</definedName>
    <definedName name="item7.14">#REF!</definedName>
    <definedName name="item7.15" localSheetId="10">#REF!</definedName>
    <definedName name="item7.15">#REF!</definedName>
    <definedName name="item7.16" localSheetId="10">#REF!</definedName>
    <definedName name="item7.16">#REF!</definedName>
    <definedName name="item7.17" localSheetId="10">#REF!</definedName>
    <definedName name="item7.17">#REF!</definedName>
    <definedName name="item7.18" localSheetId="10">#REF!</definedName>
    <definedName name="item7.18">#REF!</definedName>
    <definedName name="item7.19" localSheetId="10">#REF!</definedName>
    <definedName name="item7.19">#REF!</definedName>
    <definedName name="item7.2" localSheetId="10">#REF!</definedName>
    <definedName name="item7.2">#REF!</definedName>
    <definedName name="item7.3" localSheetId="10">#REF!</definedName>
    <definedName name="item7.3">#REF!</definedName>
    <definedName name="item7.4" localSheetId="10">#REF!</definedName>
    <definedName name="item7.4">#REF!</definedName>
    <definedName name="item7.5" localSheetId="10">#REF!</definedName>
    <definedName name="item7.5">#REF!</definedName>
    <definedName name="item7.6" localSheetId="10">#REF!</definedName>
    <definedName name="item7.6">#REF!</definedName>
    <definedName name="item7.7" localSheetId="10">#REF!</definedName>
    <definedName name="item7.7">#REF!</definedName>
    <definedName name="item7.8" localSheetId="10">#REF!</definedName>
    <definedName name="item7.8">#REF!</definedName>
    <definedName name="item7.9" localSheetId="10">#REF!</definedName>
    <definedName name="item7.9">#REF!</definedName>
    <definedName name="item8.1" localSheetId="10">#REF!</definedName>
    <definedName name="item8.1">#REF!</definedName>
    <definedName name="item8.2" localSheetId="10">#REF!</definedName>
    <definedName name="item8.2">#REF!</definedName>
    <definedName name="item8.3" localSheetId="10">#REF!</definedName>
    <definedName name="item8.3">#REF!</definedName>
    <definedName name="item8.4" localSheetId="10">#REF!</definedName>
    <definedName name="item8.4">#REF!</definedName>
    <definedName name="item8.5" localSheetId="10">#REF!</definedName>
    <definedName name="item8.5">#REF!</definedName>
    <definedName name="item8.6" localSheetId="10">#REF!</definedName>
    <definedName name="item8.6">#REF!</definedName>
    <definedName name="item9.1" localSheetId="10">#REF!</definedName>
    <definedName name="item9.1">#REF!</definedName>
    <definedName name="item9.2" localSheetId="10">#REF!</definedName>
    <definedName name="item9.2">#REF!</definedName>
    <definedName name="item9.3" localSheetId="10">#REF!</definedName>
    <definedName name="item9.3">#REF!</definedName>
    <definedName name="item9.4" localSheetId="10">#REF!</definedName>
    <definedName name="item9.4">#REF!</definedName>
    <definedName name="item9.5" localSheetId="10">#REF!</definedName>
    <definedName name="item9.5">#REF!</definedName>
    <definedName name="item9.6" localSheetId="10">#REF!</definedName>
    <definedName name="item9.6">#REF!</definedName>
    <definedName name="item9.7" localSheetId="10">#REF!</definedName>
    <definedName name="item9.7">#REF!</definedName>
    <definedName name="item9.8" localSheetId="10">#REF!</definedName>
    <definedName name="item9.8">#REF!</definedName>
    <definedName name="item9.9" localSheetId="10">#REF!</definedName>
    <definedName name="item9.9">#REF!</definedName>
    <definedName name="itm10.2" localSheetId="10">#REF!</definedName>
    <definedName name="itm10.2">#REF!</definedName>
    <definedName name="iu" localSheetId="10">[21]!PassaExtenso</definedName>
    <definedName name="iu">[21]!PassaExtenso</definedName>
    <definedName name="jbgihwqgbib" localSheetId="7">#REF!</definedName>
    <definedName name="jbgihwqgbib" localSheetId="8">#REF!</definedName>
    <definedName name="jbgihwqgbib" localSheetId="9">#REF!</definedName>
    <definedName name="jbgihwqgbib" localSheetId="10">#REF!</definedName>
    <definedName name="jbgihwqgbib" localSheetId="11">#REF!</definedName>
    <definedName name="jbgihwqgbib">#REF!</definedName>
    <definedName name="Jd" localSheetId="10">#REF!</definedName>
    <definedName name="Jd" localSheetId="11">#REF!</definedName>
    <definedName name="Jd" localSheetId="1">#REF!</definedName>
    <definedName name="Jd" localSheetId="2">#REF!</definedName>
    <definedName name="Jd">#REF!</definedName>
    <definedName name="JESUS" localSheetId="10">'[12]Refor Out. 2001 - BDI=20% Ajust'!#REF!</definedName>
    <definedName name="JESUS" localSheetId="11">'[12]Refor Out. 2001 - BDI=20% Ajust'!#REF!</definedName>
    <definedName name="JESUS" localSheetId="1">'[12]Refor Out. 2001 - BDI=20% Ajust'!#REF!</definedName>
    <definedName name="JESUS" localSheetId="2">'[12]Refor Out. 2001 - BDI=20% Ajust'!#REF!</definedName>
    <definedName name="JESUS">'[12]Refor Out. 2001 - BDI=20% Ajust'!#REF!</definedName>
    <definedName name="jj" localSheetId="7">#REF!</definedName>
    <definedName name="jj" localSheetId="8">#REF!</definedName>
    <definedName name="jj" localSheetId="9">#REF!</definedName>
    <definedName name="jj" localSheetId="10">#REF!</definedName>
    <definedName name="jj" localSheetId="11">#REF!</definedName>
    <definedName name="jj" localSheetId="1">#REF!</definedName>
    <definedName name="jj" localSheetId="2">#REF!</definedName>
    <definedName name="jj">#REF!</definedName>
    <definedName name="Jm" localSheetId="10">#REF!</definedName>
    <definedName name="Jm" localSheetId="11">#REF!</definedName>
    <definedName name="Jm">#REF!</definedName>
    <definedName name="juuhyyebjs14" localSheetId="10">#REF!</definedName>
    <definedName name="juuhyyebjs14" localSheetId="11">#REF!</definedName>
    <definedName name="juuhyyebjs14">#REF!</definedName>
    <definedName name="jygfvsujj_jhs" localSheetId="10">#REF!</definedName>
    <definedName name="jygfvsujj_jhs">#REF!</definedName>
    <definedName name="k" localSheetId="10">'[3]Bm 8'!#REF!</definedName>
    <definedName name="k">'[3]Bm 8'!#REF!</definedName>
    <definedName name="kg" localSheetId="10">'[11]PLANILHA DE QUANT. E CUSTOS A'!#REF!</definedName>
    <definedName name="kg">'[11]PLANILHA DE QUANT. E CUSTOS A'!#REF!</definedName>
    <definedName name="khgu" localSheetId="4">#REF!</definedName>
    <definedName name="khgu" localSheetId="7">#REF!</definedName>
    <definedName name="khgu" localSheetId="8">#REF!</definedName>
    <definedName name="khgu" localSheetId="9">#REF!</definedName>
    <definedName name="khgu" localSheetId="10">#REF!</definedName>
    <definedName name="khgu" localSheetId="11">#REF!</definedName>
    <definedName name="khgu" localSheetId="12">#REF!</definedName>
    <definedName name="khgu">#REF!</definedName>
    <definedName name="kj" localSheetId="4">#REF!</definedName>
    <definedName name="kj" localSheetId="10">#REF!</definedName>
    <definedName name="kj" localSheetId="11">#REF!</definedName>
    <definedName name="kj" localSheetId="12">#REF!</definedName>
    <definedName name="kj">#REF!</definedName>
    <definedName name="kjh" localSheetId="4">#REF!</definedName>
    <definedName name="kjh" localSheetId="10">#REF!</definedName>
    <definedName name="kjh" localSheetId="12">#REF!</definedName>
    <definedName name="kjh">#REF!</definedName>
    <definedName name="KKKK" localSheetId="7">#REF!,#REF!</definedName>
    <definedName name="KKKK" localSheetId="8">#REF!,#REF!</definedName>
    <definedName name="KKKK" localSheetId="9">#REF!,#REF!</definedName>
    <definedName name="KKKK" localSheetId="10">#REF!,#REF!</definedName>
    <definedName name="KKKK" localSheetId="11">#REF!,#REF!</definedName>
    <definedName name="KKKK">#REF!,#REF!</definedName>
    <definedName name="kkkk2" localSheetId="10">#REF!,#REF!</definedName>
    <definedName name="kkkk2" localSheetId="11">#REF!,#REF!</definedName>
    <definedName name="kkkk2">#REF!,#REF!</definedName>
    <definedName name="kkkkkkk" localSheetId="7">#REF!</definedName>
    <definedName name="kkkkkkk" localSheetId="8">#REF!</definedName>
    <definedName name="kkkkkkk" localSheetId="9">#REF!</definedName>
    <definedName name="kkkkkkk" localSheetId="10">#REF!</definedName>
    <definedName name="kkkkkkk" localSheetId="11">#REF!</definedName>
    <definedName name="kkkkkkk">#REF!</definedName>
    <definedName name="kkkkkkkk3" localSheetId="7">#REF!,#REF!</definedName>
    <definedName name="kkkkkkkk3" localSheetId="8">#REF!,#REF!</definedName>
    <definedName name="kkkkkkkk3" localSheetId="9">#REF!,#REF!</definedName>
    <definedName name="kkkkkkkk3" localSheetId="10">#REF!,#REF!</definedName>
    <definedName name="kkkkkkkk3" localSheetId="11">#REF!,#REF!</definedName>
    <definedName name="kkkkkkkk3">#REF!,#REF!</definedName>
    <definedName name="kl" localSheetId="7">#REF!</definedName>
    <definedName name="kl" localSheetId="8">#REF!</definedName>
    <definedName name="kl" localSheetId="9">#REF!</definedName>
    <definedName name="kl" localSheetId="10">#REF!</definedName>
    <definedName name="kl" localSheetId="11">#REF!</definedName>
    <definedName name="kl">#REF!</definedName>
    <definedName name="klkl" localSheetId="10">#REF!</definedName>
    <definedName name="klkl" localSheetId="11">#REF!</definedName>
    <definedName name="klkl">#REF!</definedName>
    <definedName name="KPAV" localSheetId="10">#REF!</definedName>
    <definedName name="KPAV" localSheetId="11">#REF!</definedName>
    <definedName name="KPAV">#REF!</definedName>
    <definedName name="kpavi" localSheetId="10">#REF!</definedName>
    <definedName name="kpavi">#REF!</definedName>
    <definedName name="kpavim" localSheetId="10">#REF!</definedName>
    <definedName name="kpavim">#REF!</definedName>
    <definedName name="kpavime" localSheetId="10">#REF!</definedName>
    <definedName name="kpavime">#REF!</definedName>
    <definedName name="ksye_isuhuh_hsydgs" localSheetId="10">#REF!</definedName>
    <definedName name="ksye_isuhuh_hsydgs">#REF!</definedName>
    <definedName name="KTER" localSheetId="10">#REF!</definedName>
    <definedName name="KTER">#REF!</definedName>
    <definedName name="kterr" localSheetId="10">#REF!</definedName>
    <definedName name="kterr">#REF!</definedName>
    <definedName name="kterra" localSheetId="10">#REF!</definedName>
    <definedName name="kterra">#REF!</definedName>
    <definedName name="kterrap" localSheetId="10">#REF!</definedName>
    <definedName name="kterrap">#REF!</definedName>
    <definedName name="kterraple" localSheetId="10">#REF!</definedName>
    <definedName name="kterraple">#REF!</definedName>
    <definedName name="kudyud" localSheetId="10">#REF!</definedName>
    <definedName name="kudyud">#REF!</definedName>
    <definedName name="l_" localSheetId="10">#REF!</definedName>
    <definedName name="l_">#REF!</definedName>
    <definedName name="la" localSheetId="10">[9]Reforma!#REF!</definedName>
    <definedName name="la">[9]Reforma!#REF!</definedName>
    <definedName name="Lado2" localSheetId="7">#REF!</definedName>
    <definedName name="Lado2" localSheetId="8">#REF!</definedName>
    <definedName name="Lado2" localSheetId="9">#REF!</definedName>
    <definedName name="Lado2" localSheetId="10">#REF!</definedName>
    <definedName name="Lado2" localSheetId="11">#REF!</definedName>
    <definedName name="Lado2">#REF!</definedName>
    <definedName name="Laranjeiras" localSheetId="7">#REF!,#REF!</definedName>
    <definedName name="Laranjeiras" localSheetId="8">#REF!,#REF!</definedName>
    <definedName name="Laranjeiras" localSheetId="9">#REF!,#REF!</definedName>
    <definedName name="Laranjeiras" localSheetId="10">#REF!,#REF!</definedName>
    <definedName name="Laranjeiras" localSheetId="11">#REF!,#REF!</definedName>
    <definedName name="Laranjeiras">#REF!,#REF!</definedName>
    <definedName name="LEO" localSheetId="7">#REF!</definedName>
    <definedName name="LEO" localSheetId="8">#REF!</definedName>
    <definedName name="LEO" localSheetId="9">#REF!</definedName>
    <definedName name="LEO" localSheetId="10">#REF!</definedName>
    <definedName name="LEO" localSheetId="11">#REF!</definedName>
    <definedName name="LEO">#REF!</definedName>
    <definedName name="LIQUIDEZ" localSheetId="10">[14]Plan1!$A$184:$A$187</definedName>
    <definedName name="LIQUIDEZ" localSheetId="11">[15]Plan1!$A$184:$A$187</definedName>
    <definedName name="LIQUIDEZ" localSheetId="1">[16]Plan1!$A$184:$A$187</definedName>
    <definedName name="LIQUIDEZ" localSheetId="2">[16]Plan1!$A$184:$A$187</definedName>
    <definedName name="LIQUIDEZ">[15]Plan1!$A$184:$A$187</definedName>
    <definedName name="lista" localSheetId="7">#REF!</definedName>
    <definedName name="lista" localSheetId="8">#REF!</definedName>
    <definedName name="lista" localSheetId="9">#REF!</definedName>
    <definedName name="lista" localSheetId="10">#REF!</definedName>
    <definedName name="lista" localSheetId="11">#REF!</definedName>
    <definedName name="lista">#REF!</definedName>
    <definedName name="lista.coluna" localSheetId="10">#REF!</definedName>
    <definedName name="lista.coluna" localSheetId="11">#REF!</definedName>
    <definedName name="lista.coluna">#REF!</definedName>
    <definedName name="lista.linha" localSheetId="10">#REF!</definedName>
    <definedName name="lista.linha" localSheetId="11">#REF!</definedName>
    <definedName name="lista.linha">#REF!</definedName>
    <definedName name="ljh" localSheetId="10">#REF!</definedName>
    <definedName name="ljh">#REF!</definedName>
    <definedName name="LLLLL" localSheetId="7">#REF!,#REF!</definedName>
    <definedName name="LLLLL" localSheetId="8">#REF!,#REF!</definedName>
    <definedName name="LLLLL" localSheetId="9">#REF!,#REF!</definedName>
    <definedName name="LLLLL" localSheetId="10">#REF!,#REF!</definedName>
    <definedName name="LLLLL" localSheetId="11">#REF!,#REF!</definedName>
    <definedName name="LLLLL">#REF!,#REF!</definedName>
    <definedName name="Local" localSheetId="7">#REF!</definedName>
    <definedName name="Local" localSheetId="8">#REF!</definedName>
    <definedName name="Local" localSheetId="9">#REF!</definedName>
    <definedName name="Local" localSheetId="10">#REF!</definedName>
    <definedName name="Local" localSheetId="11">#REF!</definedName>
    <definedName name="Local">#REF!</definedName>
    <definedName name="LOP" localSheetId="7">(#REF!,#REF!)</definedName>
    <definedName name="LOP" localSheetId="8">(#REF!,#REF!)</definedName>
    <definedName name="LOP" localSheetId="9">(#REF!,#REF!)</definedName>
    <definedName name="LOP" localSheetId="10">(#REF!,#REF!)</definedName>
    <definedName name="LOP" localSheetId="11">(#REF!,#REF!)</definedName>
    <definedName name="LOP" localSheetId="1">(#REF!,#REF!)</definedName>
    <definedName name="LOP" localSheetId="2">(#REF!,#REF!)</definedName>
    <definedName name="LOP">(#REF!,#REF!)</definedName>
    <definedName name="Lucro" localSheetId="7">#REF!</definedName>
    <definedName name="Lucro" localSheetId="8">#REF!</definedName>
    <definedName name="Lucro" localSheetId="9">#REF!</definedName>
    <definedName name="Lucro" localSheetId="10">#REF!</definedName>
    <definedName name="Lucro" localSheetId="11">#REF!</definedName>
    <definedName name="Lucro" localSheetId="1">#REF!</definedName>
    <definedName name="Lucro" localSheetId="2">#REF!</definedName>
    <definedName name="Lucro">#REF!</definedName>
    <definedName name="m" localSheetId="10">#REF!</definedName>
    <definedName name="m" localSheetId="11">#REF!</definedName>
    <definedName name="m" localSheetId="1">#REF!</definedName>
    <definedName name="m" localSheetId="2">#REF!</definedName>
    <definedName name="m">#REF!</definedName>
    <definedName name="MAR" localSheetId="10">[9]Reforma!#REF!</definedName>
    <definedName name="MAR" localSheetId="11">[9]Reforma!#REF!</definedName>
    <definedName name="MAR" localSheetId="1">[9]Reforma!#REF!</definedName>
    <definedName name="MAR" localSheetId="2">[9]Reforma!#REF!</definedName>
    <definedName name="MAR">[9]Reforma!#REF!</definedName>
    <definedName name="MATRIZ_DE_RESPONSABILIDADE" localSheetId="7">#REF!</definedName>
    <definedName name="MATRIZ_DE_RESPONSABILIDADE" localSheetId="8">#REF!</definedName>
    <definedName name="MATRIZ_DE_RESPONSABILIDADE" localSheetId="9">#REF!</definedName>
    <definedName name="MATRIZ_DE_RESPONSABILIDADE" localSheetId="10">#REF!</definedName>
    <definedName name="MATRIZ_DE_RESPONSABILIDADE" localSheetId="11">#REF!</definedName>
    <definedName name="MATRIZ_DE_RESPONSABILIDADE">#REF!</definedName>
    <definedName name="MCOD02.020.0010" localSheetId="9">[35]MEMORIAL!#REF!</definedName>
    <definedName name="MCOD02.020.0010" localSheetId="10">[35]MEMORIAL!#REF!</definedName>
    <definedName name="MCOD02.020.0010" localSheetId="11">[35]MEMORIAL!#REF!</definedName>
    <definedName name="MCOD02.020.0010" localSheetId="1">[35]MEMORIAL!#REF!</definedName>
    <definedName name="MCOD02.020.0010" localSheetId="2">[35]MEMORIAL!#REF!</definedName>
    <definedName name="MCOD02.020.0010">[35]MEMORIAL!#REF!</definedName>
    <definedName name="MCOD02.020.0010_1" localSheetId="10">[36]MEMORIAL!#REF!</definedName>
    <definedName name="MCOD02.020.0010_1" localSheetId="11">[36]MEMORIAL!#REF!</definedName>
    <definedName name="MCOD02.020.0010_1" localSheetId="1">[36]MEMORIAL!#REF!</definedName>
    <definedName name="MCOD02.020.0010_1" localSheetId="2">[36]MEMORIAL!#REF!</definedName>
    <definedName name="MCOD02.020.0010_1">[36]MEMORIAL!#REF!</definedName>
    <definedName name="MCOD02.020.0070" localSheetId="10">[35]MEMORIAL!#REF!</definedName>
    <definedName name="MCOD02.020.0070" localSheetId="11">[35]MEMORIAL!#REF!</definedName>
    <definedName name="MCOD02.020.0070" localSheetId="1">[35]MEMORIAL!#REF!</definedName>
    <definedName name="MCOD02.020.0070" localSheetId="2">[35]MEMORIAL!#REF!</definedName>
    <definedName name="MCOD02.020.0070">[35]MEMORIAL!#REF!</definedName>
    <definedName name="MCOD02.020.0070_1" localSheetId="10">[36]MEMORIAL!#REF!</definedName>
    <definedName name="MCOD02.020.0070_1" localSheetId="11">[36]MEMORIAL!#REF!</definedName>
    <definedName name="MCOD02.020.0070_1">[36]MEMORIAL!#REF!</definedName>
    <definedName name="MCOD02.030.0090" localSheetId="10">[35]MEMORIAL!#REF!</definedName>
    <definedName name="MCOD02.030.0090" localSheetId="11">[35]MEMORIAL!#REF!</definedName>
    <definedName name="MCOD02.030.0090">[35]MEMORIAL!#REF!</definedName>
    <definedName name="MCOD02.030.0090_1" localSheetId="10">[36]MEMORIAL!#REF!</definedName>
    <definedName name="MCOD02.030.0090_1">[36]MEMORIAL!#REF!</definedName>
    <definedName name="MCOD02.030.0100" localSheetId="10">[35]MEMORIAL!#REF!</definedName>
    <definedName name="MCOD02.030.0100">[35]MEMORIAL!#REF!</definedName>
    <definedName name="MCOD02.030.0100_1" localSheetId="10">[36]MEMORIAL!#REF!</definedName>
    <definedName name="MCOD02.030.0100_1">[36]MEMORIAL!#REF!</definedName>
    <definedName name="MCOD02.040.0200" localSheetId="10">[35]MEMORIAL!#REF!</definedName>
    <definedName name="MCOD02.040.0200">[35]MEMORIAL!#REF!</definedName>
    <definedName name="MCOD02.040.0200_1" localSheetId="10">[36]MEMORIAL!#REF!</definedName>
    <definedName name="MCOD02.040.0200_1">[36]MEMORIAL!#REF!</definedName>
    <definedName name="MCOD02.040.0280" localSheetId="10">[35]MEMORIAL!#REF!</definedName>
    <definedName name="MCOD02.040.0280">[35]MEMORIAL!#REF!</definedName>
    <definedName name="MCOD02.040.0280_1" localSheetId="10">[36]MEMORIAL!#REF!</definedName>
    <definedName name="MCOD02.040.0280_1">[36]MEMORIAL!#REF!</definedName>
    <definedName name="MCOD02.040.0921" localSheetId="10">[35]MEMORIAL!#REF!</definedName>
    <definedName name="MCOD02.040.0921">[35]MEMORIAL!#REF!</definedName>
    <definedName name="MCOD02.040.0921_1" localSheetId="10">[36]MEMORIAL!#REF!</definedName>
    <definedName name="MCOD02.040.0921_1">[36]MEMORIAL!#REF!</definedName>
    <definedName name="MCOD02.040.1055" localSheetId="10">[35]MEMORIAL!#REF!</definedName>
    <definedName name="MCOD02.040.1055">[35]MEMORIAL!#REF!</definedName>
    <definedName name="MCOD02.040.1055_1" localSheetId="10">[36]MEMORIAL!#REF!</definedName>
    <definedName name="MCOD02.040.1055_1">[36]MEMORIAL!#REF!</definedName>
    <definedName name="MCOD02.040.1060" localSheetId="10">[35]MEMORIAL!#REF!</definedName>
    <definedName name="MCOD02.040.1060">[35]MEMORIAL!#REF!</definedName>
    <definedName name="MCOD02.040.1060_1" localSheetId="10">[36]MEMORIAL!#REF!</definedName>
    <definedName name="MCOD02.040.1060_1">[36]MEMORIAL!#REF!</definedName>
    <definedName name="MCOD02.040.3790" localSheetId="10">[35]MEMORIAL!#REF!</definedName>
    <definedName name="MCOD02.040.3790">[35]MEMORIAL!#REF!</definedName>
    <definedName name="MCOD02.040.3790_1" localSheetId="10">[36]MEMORIAL!#REF!</definedName>
    <definedName name="MCOD02.040.3790_1">[36]MEMORIAL!#REF!</definedName>
    <definedName name="MCOD02.040.3800" localSheetId="10">[35]MEMORIAL!#REF!</definedName>
    <definedName name="MCOD02.040.3800">[35]MEMORIAL!#REF!</definedName>
    <definedName name="MCOD02.040.3800_1" localSheetId="10">[36]MEMORIAL!#REF!</definedName>
    <definedName name="MCOD02.040.3800_1">[36]MEMORIAL!#REF!</definedName>
    <definedName name="MCOD02.040.3810" localSheetId="10">[35]MEMORIAL!#REF!</definedName>
    <definedName name="MCOD02.040.3810">[35]MEMORIAL!#REF!</definedName>
    <definedName name="MCOD02.040.3810_1" localSheetId="10">[36]MEMORIAL!#REF!</definedName>
    <definedName name="MCOD02.040.3810_1">[36]MEMORIAL!#REF!</definedName>
    <definedName name="MCOD02.040.4510" localSheetId="10">[35]MEMORIAL!#REF!</definedName>
    <definedName name="MCOD02.040.4510">[35]MEMORIAL!#REF!</definedName>
    <definedName name="MCOD02.040.4510_1" localSheetId="10">[36]MEMORIAL!#REF!</definedName>
    <definedName name="MCOD02.040.4510_1">[36]MEMORIAL!#REF!</definedName>
    <definedName name="MCOD02.040.4520" localSheetId="10">[35]MEMORIAL!#REF!</definedName>
    <definedName name="MCOD02.040.4520">[35]MEMORIAL!#REF!</definedName>
    <definedName name="MCOD02.040.4520_1" localSheetId="10">[36]MEMORIAL!#REF!</definedName>
    <definedName name="MCOD02.040.4520_1">[36]MEMORIAL!#REF!</definedName>
    <definedName name="MCOD02.040.4550" localSheetId="10">[35]MEMORIAL!#REF!</definedName>
    <definedName name="MCOD02.040.4550">[35]MEMORIAL!#REF!</definedName>
    <definedName name="MCOD02.040.4550_1" localSheetId="10">[36]MEMORIAL!#REF!</definedName>
    <definedName name="MCOD02.040.4550_1">[36]MEMORIAL!#REF!</definedName>
    <definedName name="MCOD02.040.4620" localSheetId="10">[35]MEMORIAL!#REF!</definedName>
    <definedName name="MCOD02.040.4620">[35]MEMORIAL!#REF!</definedName>
    <definedName name="MCOD02.040.4620_1" localSheetId="10">[36]MEMORIAL!#REF!</definedName>
    <definedName name="MCOD02.040.4620_1">[36]MEMORIAL!#REF!</definedName>
    <definedName name="MCOD02.040.4630" localSheetId="10">[35]MEMORIAL!#REF!</definedName>
    <definedName name="MCOD02.040.4630">[35]MEMORIAL!#REF!</definedName>
    <definedName name="MCOD02.040.4630_1" localSheetId="10">[36]MEMORIAL!#REF!</definedName>
    <definedName name="MCOD02.040.4630_1">[36]MEMORIAL!#REF!</definedName>
    <definedName name="MCOD02.040.4636" localSheetId="10">[35]MEMORIAL!#REF!</definedName>
    <definedName name="MCOD02.040.4636">[35]MEMORIAL!#REF!</definedName>
    <definedName name="MCOD02.040.4636_1" localSheetId="10">[36]MEMORIAL!#REF!</definedName>
    <definedName name="MCOD02.040.4636_1">[36]MEMORIAL!#REF!</definedName>
    <definedName name="MCOD02.040.4690" localSheetId="10">[35]MEMORIAL!#REF!</definedName>
    <definedName name="MCOD02.040.4690">[35]MEMORIAL!#REF!</definedName>
    <definedName name="MCOD02.040.4690_1" localSheetId="10">[36]MEMORIAL!#REF!</definedName>
    <definedName name="MCOD02.040.4690_1">[36]MEMORIAL!#REF!</definedName>
    <definedName name="MCOD02.040.7402" localSheetId="10">[35]MEMORIAL!#REF!</definedName>
    <definedName name="MCOD02.040.7402">[35]MEMORIAL!#REF!</definedName>
    <definedName name="MCOD02.040.7402_1" localSheetId="10">[36]MEMORIAL!#REF!</definedName>
    <definedName name="MCOD02.040.7402_1">[36]MEMORIAL!#REF!</definedName>
    <definedName name="MCOD02.040.9800" localSheetId="10">[35]MEMORIAL!#REF!</definedName>
    <definedName name="MCOD02.040.9800">[35]MEMORIAL!#REF!</definedName>
    <definedName name="MCOD02.040.9800_1" localSheetId="10">[36]MEMORIAL!#REF!</definedName>
    <definedName name="MCOD02.040.9800_1">[36]MEMORIAL!#REF!</definedName>
    <definedName name="MCOD02.040.9802" localSheetId="10">[35]MEMORIAL!#REF!</definedName>
    <definedName name="MCOD02.040.9802">[35]MEMORIAL!#REF!</definedName>
    <definedName name="MCOD02.040.9802_1" localSheetId="10">[36]MEMORIAL!#REF!</definedName>
    <definedName name="MCOD02.040.9802_1">[36]MEMORIAL!#REF!</definedName>
    <definedName name="MCOD02.040.9804" localSheetId="10">[35]MEMORIAL!#REF!</definedName>
    <definedName name="MCOD02.040.9804">[35]MEMORIAL!#REF!</definedName>
    <definedName name="MCOD02.040.9804_1" localSheetId="10">[36]MEMORIAL!#REF!</definedName>
    <definedName name="MCOD02.040.9804_1">[36]MEMORIAL!#REF!</definedName>
    <definedName name="MCOD02.110.0014" localSheetId="10">[35]MEMORIAL!#REF!</definedName>
    <definedName name="MCOD02.110.0014">[35]MEMORIAL!#REF!</definedName>
    <definedName name="MCOD02.110.0014_1" localSheetId="10">[36]MEMORIAL!#REF!</definedName>
    <definedName name="MCOD02.110.0014_1">[36]MEMORIAL!#REF!</definedName>
    <definedName name="MCOD02.110.0054" localSheetId="10">[35]MEMORIAL!#REF!</definedName>
    <definedName name="MCOD02.110.0054">[35]MEMORIAL!#REF!</definedName>
    <definedName name="MCOD02.110.0054_1" localSheetId="10">[36]MEMORIAL!#REF!</definedName>
    <definedName name="MCOD02.110.0054_1">[36]MEMORIAL!#REF!</definedName>
    <definedName name="MCOD02.110.0066" localSheetId="10">[35]MEMORIAL!#REF!</definedName>
    <definedName name="MCOD02.110.0066">[35]MEMORIAL!#REF!</definedName>
    <definedName name="MCOD02.110.0066_1" localSheetId="10">[36]MEMORIAL!#REF!</definedName>
    <definedName name="MCOD02.110.0066_1">[36]MEMORIAL!#REF!</definedName>
    <definedName name="MCOD02.110.0094" localSheetId="10">[35]MEMORIAL!#REF!</definedName>
    <definedName name="MCOD02.110.0094">[35]MEMORIAL!#REF!</definedName>
    <definedName name="MCOD02.110.0094_1" localSheetId="10">[36]MEMORIAL!#REF!</definedName>
    <definedName name="MCOD02.110.0094_1">[36]MEMORIAL!#REF!</definedName>
    <definedName name="MCOD02.110.0106" localSheetId="10">[35]MEMORIAL!#REF!</definedName>
    <definedName name="MCOD02.110.0106">[35]MEMORIAL!#REF!</definedName>
    <definedName name="MCOD02.110.0106_1" localSheetId="10">[36]MEMORIAL!#REF!</definedName>
    <definedName name="MCOD02.110.0106_1">[36]MEMORIAL!#REF!</definedName>
    <definedName name="MCOD02.110.0110" localSheetId="10">[35]MEMORIAL!#REF!</definedName>
    <definedName name="MCOD02.110.0110">[35]MEMORIAL!#REF!</definedName>
    <definedName name="MCOD02.110.0110_1" localSheetId="10">[36]MEMORIAL!#REF!</definedName>
    <definedName name="MCOD02.110.0110_1">[36]MEMORIAL!#REF!</definedName>
    <definedName name="MCOD02.110.0134" localSheetId="10">[35]MEMORIAL!#REF!</definedName>
    <definedName name="MCOD02.110.0134">[35]MEMORIAL!#REF!</definedName>
    <definedName name="MCOD02.110.0134_1" localSheetId="10">[36]MEMORIAL!#REF!</definedName>
    <definedName name="MCOD02.110.0134_1">[36]MEMORIAL!#REF!</definedName>
    <definedName name="MCOD02.110.0146" localSheetId="10">[35]MEMORIAL!#REF!</definedName>
    <definedName name="MCOD02.110.0146">[35]MEMORIAL!#REF!</definedName>
    <definedName name="MCOD02.110.0146_1" localSheetId="10">[36]MEMORIAL!#REF!</definedName>
    <definedName name="MCOD02.110.0146_1">[36]MEMORIAL!#REF!</definedName>
    <definedName name="MCOD02.110.0150" localSheetId="10">[35]MEMORIAL!#REF!</definedName>
    <definedName name="MCOD02.110.0150">[35]MEMORIAL!#REF!</definedName>
    <definedName name="MCOD02.110.0150_1" localSheetId="10">[36]MEMORIAL!#REF!</definedName>
    <definedName name="MCOD02.110.0150_1">[36]MEMORIAL!#REF!</definedName>
    <definedName name="MCOD02.110.0610" localSheetId="10">[35]MEMORIAL!#REF!</definedName>
    <definedName name="MCOD02.110.0610">[35]MEMORIAL!#REF!</definedName>
    <definedName name="MCOD02.110.0610_1" localSheetId="10">[36]MEMORIAL!#REF!</definedName>
    <definedName name="MCOD02.110.0610_1">[36]MEMORIAL!#REF!</definedName>
    <definedName name="MCOD02.110.0620" localSheetId="10">[35]MEMORIAL!#REF!</definedName>
    <definedName name="MCOD02.110.0620">[35]MEMORIAL!#REF!</definedName>
    <definedName name="MCOD02.110.0620_1" localSheetId="10">[36]MEMORIAL!#REF!</definedName>
    <definedName name="MCOD02.110.0620_1">[36]MEMORIAL!#REF!</definedName>
    <definedName name="MCOD02.110.0734" localSheetId="10">[35]MEMORIAL!#REF!</definedName>
    <definedName name="MCOD02.110.0734">[35]MEMORIAL!#REF!</definedName>
    <definedName name="MCOD02.110.0734_1" localSheetId="10">[36]MEMORIAL!#REF!</definedName>
    <definedName name="MCOD02.110.0734_1">[36]MEMORIAL!#REF!</definedName>
    <definedName name="MCOD02.110.0738" localSheetId="10">[35]MEMORIAL!#REF!</definedName>
    <definedName name="MCOD02.110.0738">[35]MEMORIAL!#REF!</definedName>
    <definedName name="MCOD02.110.0738_1" localSheetId="10">[36]MEMORIAL!#REF!</definedName>
    <definedName name="MCOD02.110.0738_1">[36]MEMORIAL!#REF!</definedName>
    <definedName name="MCOD02.110.0750" localSheetId="10">[35]MEMORIAL!#REF!</definedName>
    <definedName name="MCOD02.110.0750">[35]MEMORIAL!#REF!</definedName>
    <definedName name="MCOD02.110.0750_1" localSheetId="10">[36]MEMORIAL!#REF!</definedName>
    <definedName name="MCOD02.110.0750_1">[36]MEMORIAL!#REF!</definedName>
    <definedName name="MCOD02.110.1014" localSheetId="10">[35]MEMORIAL!#REF!</definedName>
    <definedName name="MCOD02.110.1014">[35]MEMORIAL!#REF!</definedName>
    <definedName name="MCOD02.110.1014_1" localSheetId="10">[36]MEMORIAL!#REF!</definedName>
    <definedName name="MCOD02.110.1014_1">[36]MEMORIAL!#REF!</definedName>
    <definedName name="MCOD02.110.1020" localSheetId="10">[35]MEMORIAL!#REF!</definedName>
    <definedName name="MCOD02.110.1020">[35]MEMORIAL!#REF!</definedName>
    <definedName name="MCOD02.110.1020_1" localSheetId="10">[36]MEMORIAL!#REF!</definedName>
    <definedName name="MCOD02.110.1020_1">[36]MEMORIAL!#REF!</definedName>
    <definedName name="MCOD02.110.1164" localSheetId="10">[35]MEMORIAL!#REF!</definedName>
    <definedName name="MCOD02.110.1164">[35]MEMORIAL!#REF!</definedName>
    <definedName name="MCOD02.110.1164_1" localSheetId="10">[36]MEMORIAL!#REF!</definedName>
    <definedName name="MCOD02.110.1164_1">[36]MEMORIAL!#REF!</definedName>
    <definedName name="MCOD02.110.1166" localSheetId="10">[35]MEMORIAL!#REF!</definedName>
    <definedName name="MCOD02.110.1166">[35]MEMORIAL!#REF!</definedName>
    <definedName name="MCOD02.110.1166_1" localSheetId="10">[36]MEMORIAL!#REF!</definedName>
    <definedName name="MCOD02.110.1166_1">[36]MEMORIAL!#REF!</definedName>
    <definedName name="MCOD02.110.1420" localSheetId="10">[35]MEMORIAL!#REF!</definedName>
    <definedName name="MCOD02.110.1420">[35]MEMORIAL!#REF!</definedName>
    <definedName name="MCOD02.110.1420_1" localSheetId="10">[36]MEMORIAL!#REF!</definedName>
    <definedName name="MCOD02.110.1420_1">[36]MEMORIAL!#REF!</definedName>
    <definedName name="MCOD02.110.1426" localSheetId="10">[35]MEMORIAL!#REF!</definedName>
    <definedName name="MCOD02.110.1426">[35]MEMORIAL!#REF!</definedName>
    <definedName name="MCOD02.110.1426_1" localSheetId="10">[36]MEMORIAL!#REF!</definedName>
    <definedName name="MCOD02.110.1426_1">[36]MEMORIAL!#REF!</definedName>
    <definedName name="MCOD02.110.1654" localSheetId="10">[35]MEMORIAL!#REF!</definedName>
    <definedName name="MCOD02.110.1654">[35]MEMORIAL!#REF!</definedName>
    <definedName name="MCOD02.110.1654_1" localSheetId="10">[36]MEMORIAL!#REF!</definedName>
    <definedName name="MCOD02.110.1654_1">[36]MEMORIAL!#REF!</definedName>
    <definedName name="MCOD02.110.1880" localSheetId="10">[35]MEMORIAL!#REF!</definedName>
    <definedName name="MCOD02.110.1880">[35]MEMORIAL!#REF!</definedName>
    <definedName name="MCOD02.110.1880_1" localSheetId="10">[36]MEMORIAL!#REF!</definedName>
    <definedName name="MCOD02.110.1880_1">[36]MEMORIAL!#REF!</definedName>
    <definedName name="MCOD02.110.1974" localSheetId="10">[35]MEMORIAL!#REF!</definedName>
    <definedName name="MCOD02.110.1974">[35]MEMORIAL!#REF!</definedName>
    <definedName name="MCOD02.110.1974_1" localSheetId="10">[36]MEMORIAL!#REF!</definedName>
    <definedName name="MCOD02.110.1974_1">[36]MEMORIAL!#REF!</definedName>
    <definedName name="MCOD02.110.1996" localSheetId="10">[35]MEMORIAL!#REF!</definedName>
    <definedName name="MCOD02.110.1996">[35]MEMORIAL!#REF!</definedName>
    <definedName name="MCOD02.110.1996_1" localSheetId="10">[36]MEMORIAL!#REF!</definedName>
    <definedName name="MCOD02.110.1996_1">[36]MEMORIAL!#REF!</definedName>
    <definedName name="MCOD02.110.2012" localSheetId="10">[35]MEMORIAL!#REF!</definedName>
    <definedName name="MCOD02.110.2012">[35]MEMORIAL!#REF!</definedName>
    <definedName name="MCOD02.110.2012_1" localSheetId="10">[36]MEMORIAL!#REF!</definedName>
    <definedName name="MCOD02.110.2012_1">[36]MEMORIAL!#REF!</definedName>
    <definedName name="MCOD02.110.2016" localSheetId="10">[35]MEMORIAL!#REF!</definedName>
    <definedName name="MCOD02.110.2016">[35]MEMORIAL!#REF!</definedName>
    <definedName name="MCOD02.110.2016_1" localSheetId="10">[36]MEMORIAL!#REF!</definedName>
    <definedName name="MCOD02.110.2016_1">[36]MEMORIAL!#REF!</definedName>
    <definedName name="MCOD02.110.2024" localSheetId="10">[35]MEMORIAL!#REF!</definedName>
    <definedName name="MCOD02.110.2024">[35]MEMORIAL!#REF!</definedName>
    <definedName name="MCOD02.110.2024_1" localSheetId="10">[36]MEMORIAL!#REF!</definedName>
    <definedName name="MCOD02.110.2024_1">[36]MEMORIAL!#REF!</definedName>
    <definedName name="MCOD02.110.2026" localSheetId="10">[35]MEMORIAL!#REF!</definedName>
    <definedName name="MCOD02.110.2026">[35]MEMORIAL!#REF!</definedName>
    <definedName name="MCOD02.110.2026_1" localSheetId="10">[36]MEMORIAL!#REF!</definedName>
    <definedName name="MCOD02.110.2026_1">[36]MEMORIAL!#REF!</definedName>
    <definedName name="MCOD02.110.2310" localSheetId="10">[35]MEMORIAL!#REF!</definedName>
    <definedName name="MCOD02.110.2310">[35]MEMORIAL!#REF!</definedName>
    <definedName name="MCOD02.110.2310_1" localSheetId="10">[36]MEMORIAL!#REF!</definedName>
    <definedName name="MCOD02.110.2310_1">[36]MEMORIAL!#REF!</definedName>
    <definedName name="MCOD02.110.2480" localSheetId="10">[35]MEMORIAL!#REF!</definedName>
    <definedName name="MCOD02.110.2480">[35]MEMORIAL!#REF!</definedName>
    <definedName name="MCOD02.110.2480_1" localSheetId="10">[36]MEMORIAL!#REF!</definedName>
    <definedName name="MCOD02.110.2480_1">[36]MEMORIAL!#REF!</definedName>
    <definedName name="MCOD02.110.2798" localSheetId="10">[35]MEMORIAL!#REF!</definedName>
    <definedName name="MCOD02.110.2798">[35]MEMORIAL!#REF!</definedName>
    <definedName name="MCOD02.110.2798_1" localSheetId="10">[36]MEMORIAL!#REF!</definedName>
    <definedName name="MCOD02.110.2798_1">[36]MEMORIAL!#REF!</definedName>
    <definedName name="MCOD02.110.2806" localSheetId="10">[35]MEMORIAL!#REF!</definedName>
    <definedName name="MCOD02.110.2806">[35]MEMORIAL!#REF!</definedName>
    <definedName name="MCOD02.110.2806_1" localSheetId="10">[36]MEMORIAL!#REF!</definedName>
    <definedName name="MCOD02.110.2806_1">[36]MEMORIAL!#REF!</definedName>
    <definedName name="MCOD02.110.2868" localSheetId="10">[35]MEMORIAL!#REF!</definedName>
    <definedName name="MCOD02.110.2868">[35]MEMORIAL!#REF!</definedName>
    <definedName name="MCOD02.110.2868_1" localSheetId="10">[36]MEMORIAL!#REF!</definedName>
    <definedName name="MCOD02.110.2868_1">[36]MEMORIAL!#REF!</definedName>
    <definedName name="MCOD02.110.3856" localSheetId="10">[35]MEMORIAL!#REF!</definedName>
    <definedName name="MCOD02.110.3856">[35]MEMORIAL!#REF!</definedName>
    <definedName name="MCOD02.110.3856_1" localSheetId="10">[36]MEMORIAL!#REF!</definedName>
    <definedName name="MCOD02.110.3856_1">[36]MEMORIAL!#REF!</definedName>
    <definedName name="MCOD02.110.3908" localSheetId="10">[35]MEMORIAL!#REF!</definedName>
    <definedName name="MCOD02.110.3908">[35]MEMORIAL!#REF!</definedName>
    <definedName name="MCOD02.110.3908_1" localSheetId="10">[36]MEMORIAL!#REF!</definedName>
    <definedName name="MCOD02.110.3908_1">[36]MEMORIAL!#REF!</definedName>
    <definedName name="MCOD02.110.3926" localSheetId="10">[35]MEMORIAL!#REF!</definedName>
    <definedName name="MCOD02.110.3926">[35]MEMORIAL!#REF!</definedName>
    <definedName name="MCOD02.110.3926_1" localSheetId="10">[36]MEMORIAL!#REF!</definedName>
    <definedName name="MCOD02.110.3926_1">[36]MEMORIAL!#REF!</definedName>
    <definedName name="MCOD02.110.4288" localSheetId="10">[35]MEMORIAL!#REF!</definedName>
    <definedName name="MCOD02.110.4288">[35]MEMORIAL!#REF!</definedName>
    <definedName name="MCOD02.110.4288_1" localSheetId="10">[36]MEMORIAL!#REF!</definedName>
    <definedName name="MCOD02.110.4288_1">[36]MEMORIAL!#REF!</definedName>
    <definedName name="MCOD02.110.4296" localSheetId="10">[35]MEMORIAL!#REF!</definedName>
    <definedName name="MCOD02.110.4296">[35]MEMORIAL!#REF!</definedName>
    <definedName name="MCOD02.110.4296_1" localSheetId="10">[36]MEMORIAL!#REF!</definedName>
    <definedName name="MCOD02.110.4296_1">[36]MEMORIAL!#REF!</definedName>
    <definedName name="MCOD02.110.4308" localSheetId="10">[35]MEMORIAL!#REF!</definedName>
    <definedName name="MCOD02.110.4308">[35]MEMORIAL!#REF!</definedName>
    <definedName name="MCOD02.110.4308_1" localSheetId="10">[36]MEMORIAL!#REF!</definedName>
    <definedName name="MCOD02.110.4308_1">[36]MEMORIAL!#REF!</definedName>
    <definedName name="MCOD02.110.4312" localSheetId="10">[35]MEMORIAL!#REF!</definedName>
    <definedName name="MCOD02.110.4312">[35]MEMORIAL!#REF!</definedName>
    <definedName name="MCOD02.110.4312_1" localSheetId="10">[36]MEMORIAL!#REF!</definedName>
    <definedName name="MCOD02.110.4312_1">[36]MEMORIAL!#REF!</definedName>
    <definedName name="MCOD02.110.4320" localSheetId="10">[35]MEMORIAL!#REF!</definedName>
    <definedName name="MCOD02.110.4320">[35]MEMORIAL!#REF!</definedName>
    <definedName name="MCOD02.110.4320_1" localSheetId="10">[36]MEMORIAL!#REF!</definedName>
    <definedName name="MCOD02.110.4320_1">[36]MEMORIAL!#REF!</definedName>
    <definedName name="MCOD02.110.4780" localSheetId="10">[35]MEMORIAL!#REF!</definedName>
    <definedName name="MCOD02.110.4780">[35]MEMORIAL!#REF!</definedName>
    <definedName name="MCOD02.110.4780_1" localSheetId="10">[36]MEMORIAL!#REF!</definedName>
    <definedName name="MCOD02.110.4780_1">[36]MEMORIAL!#REF!</definedName>
    <definedName name="MCOD02.120.0050" localSheetId="10">[35]MEMORIAL!#REF!</definedName>
    <definedName name="MCOD02.120.0050">[35]MEMORIAL!#REF!</definedName>
    <definedName name="MCOD02.120.0050_1" localSheetId="10">[36]MEMORIAL!#REF!</definedName>
    <definedName name="MCOD02.120.0050_1">[36]MEMORIAL!#REF!</definedName>
    <definedName name="MCOD02.120.0060" localSheetId="10">[35]MEMORIAL!#REF!</definedName>
    <definedName name="MCOD02.120.0060">[35]MEMORIAL!#REF!</definedName>
    <definedName name="MCOD02.120.0060_1" localSheetId="10">[36]MEMORIAL!#REF!</definedName>
    <definedName name="MCOD02.120.0060_1">[36]MEMORIAL!#REF!</definedName>
    <definedName name="MCOD02.120.0140" localSheetId="10">[35]MEMORIAL!#REF!</definedName>
    <definedName name="MCOD02.120.0140">[35]MEMORIAL!#REF!</definedName>
    <definedName name="MCOD02.120.0140_1" localSheetId="10">[36]MEMORIAL!#REF!</definedName>
    <definedName name="MCOD02.120.0140_1">[36]MEMORIAL!#REF!</definedName>
    <definedName name="MCOD02.130.0070" localSheetId="10">[35]MEMORIAL!#REF!</definedName>
    <definedName name="MCOD02.130.0070">[35]MEMORIAL!#REF!</definedName>
    <definedName name="MCOD02.130.0070_1" localSheetId="10">[36]MEMORIAL!#REF!</definedName>
    <definedName name="MCOD02.130.0070_1">[36]MEMORIAL!#REF!</definedName>
    <definedName name="MCOD02.130.0080" localSheetId="10">[35]MEMORIAL!#REF!</definedName>
    <definedName name="MCOD02.130.0080">[35]MEMORIAL!#REF!</definedName>
    <definedName name="MCOD02.130.0080_1" localSheetId="10">[36]MEMORIAL!#REF!</definedName>
    <definedName name="MCOD02.130.0080_1">[36]MEMORIAL!#REF!</definedName>
    <definedName name="MCOD02.130.0100" localSheetId="10">[35]MEMORIAL!#REF!</definedName>
    <definedName name="MCOD02.130.0100">[35]MEMORIAL!#REF!</definedName>
    <definedName name="MCOD02.130.0100_1" localSheetId="10">[36]MEMORIAL!#REF!</definedName>
    <definedName name="MCOD02.130.0100_1">[36]MEMORIAL!#REF!</definedName>
    <definedName name="MCOD02.140.0030" localSheetId="10">[35]MEMORIAL!#REF!</definedName>
    <definedName name="MCOD02.140.0030">[35]MEMORIAL!#REF!</definedName>
    <definedName name="MCOD02.140.0030_1" localSheetId="10">[36]MEMORIAL!#REF!</definedName>
    <definedName name="MCOD02.140.0030_1">[36]MEMORIAL!#REF!</definedName>
    <definedName name="MCOD02.140.0080" localSheetId="10">[35]MEMORIAL!#REF!</definedName>
    <definedName name="MCOD02.140.0080">[35]MEMORIAL!#REF!</definedName>
    <definedName name="MCOD02.140.0080_1" localSheetId="10">[36]MEMORIAL!#REF!</definedName>
    <definedName name="MCOD02.140.0080_1">[36]MEMORIAL!#REF!</definedName>
    <definedName name="MCOD02.140.0090" localSheetId="10">[35]MEMORIAL!#REF!</definedName>
    <definedName name="MCOD02.140.0090">[35]MEMORIAL!#REF!</definedName>
    <definedName name="MCOD02.140.0090_1" localSheetId="10">[36]MEMORIAL!#REF!</definedName>
    <definedName name="MCOD02.140.0090_1">[36]MEMORIAL!#REF!</definedName>
    <definedName name="MCOD02.160.0010" localSheetId="10">[35]MEMORIAL!#REF!</definedName>
    <definedName name="MCOD02.160.0010">[35]MEMORIAL!#REF!</definedName>
    <definedName name="MCOD02.160.0010_1" localSheetId="10">[36]MEMORIAL!#REF!</definedName>
    <definedName name="MCOD02.160.0010_1">[36]MEMORIAL!#REF!</definedName>
    <definedName name="MCOD02.160.0110" localSheetId="10">[35]MEMORIAL!#REF!</definedName>
    <definedName name="MCOD02.160.0110">[35]MEMORIAL!#REF!</definedName>
    <definedName name="MCOD02.160.0110_1" localSheetId="10">[36]MEMORIAL!#REF!</definedName>
    <definedName name="MCOD02.160.0110_1">[36]MEMORIAL!#REF!</definedName>
    <definedName name="MCOD02.180.0010" localSheetId="10">[35]MEMORIAL!#REF!</definedName>
    <definedName name="MCOD02.180.0010">[35]MEMORIAL!#REF!</definedName>
    <definedName name="MCOD02.180.0010_1" localSheetId="10">[36]MEMORIAL!#REF!</definedName>
    <definedName name="MCOD02.180.0010_1">[36]MEMORIAL!#REF!</definedName>
    <definedName name="MCOD02.210.0020" localSheetId="10">[35]MEMORIAL!#REF!</definedName>
    <definedName name="MCOD02.210.0020">[35]MEMORIAL!#REF!</definedName>
    <definedName name="MCOD02.210.0020_1" localSheetId="10">[36]MEMORIAL!#REF!</definedName>
    <definedName name="MCOD02.210.0020_1">[36]MEMORIAL!#REF!</definedName>
    <definedName name="MCOD02.210.0030" localSheetId="10">[35]MEMORIAL!#REF!</definedName>
    <definedName name="MCOD02.210.0030">[35]MEMORIAL!#REF!</definedName>
    <definedName name="MCOD02.210.0030_1" localSheetId="10">[36]MEMORIAL!#REF!</definedName>
    <definedName name="MCOD02.210.0030_1">[36]MEMORIAL!#REF!</definedName>
    <definedName name="MCOD02.210.0090" localSheetId="10">[35]MEMORIAL!#REF!</definedName>
    <definedName name="MCOD02.210.0090">[35]MEMORIAL!#REF!</definedName>
    <definedName name="MCOD02.210.0090_1" localSheetId="10">[36]MEMORIAL!#REF!</definedName>
    <definedName name="MCOD02.210.0090_1">[36]MEMORIAL!#REF!</definedName>
    <definedName name="MCOD02.210.0110" localSheetId="10">[35]MEMORIAL!#REF!</definedName>
    <definedName name="MCOD02.210.0110">[35]MEMORIAL!#REF!</definedName>
    <definedName name="MCOD02.210.0110_1" localSheetId="10">[36]MEMORIAL!#REF!</definedName>
    <definedName name="MCOD02.210.0110_1">[36]MEMORIAL!#REF!</definedName>
    <definedName name="MCOD02.210.0310" localSheetId="10">[35]MEMORIAL!#REF!</definedName>
    <definedName name="MCOD02.210.0310">[35]MEMORIAL!#REF!</definedName>
    <definedName name="MCOD02.210.0310_1" localSheetId="10">[36]MEMORIAL!#REF!</definedName>
    <definedName name="MCOD02.210.0310_1">[36]MEMORIAL!#REF!</definedName>
    <definedName name="MCOD02.210.0340" localSheetId="10">[35]MEMORIAL!#REF!</definedName>
    <definedName name="MCOD02.210.0340">[35]MEMORIAL!#REF!</definedName>
    <definedName name="MCOD02.210.0340_1" localSheetId="10">[36]MEMORIAL!#REF!</definedName>
    <definedName name="MCOD02.210.0340_1">[36]MEMORIAL!#REF!</definedName>
    <definedName name="MCOD02.210.0350" localSheetId="10">[35]MEMORIAL!#REF!</definedName>
    <definedName name="MCOD02.210.0350">[35]MEMORIAL!#REF!</definedName>
    <definedName name="MCOD02.210.0350_1" localSheetId="10">[36]MEMORIAL!#REF!</definedName>
    <definedName name="MCOD02.210.0350_1">[36]MEMORIAL!#REF!</definedName>
    <definedName name="MCOD02.210.0360" localSheetId="10">[35]MEMORIAL!#REF!</definedName>
    <definedName name="MCOD02.210.0360">[35]MEMORIAL!#REF!</definedName>
    <definedName name="MCOD02.210.0360_1" localSheetId="10">[36]MEMORIAL!#REF!</definedName>
    <definedName name="MCOD02.210.0360_1">[36]MEMORIAL!#REF!</definedName>
    <definedName name="MCOD02.210.0370" localSheetId="10">[35]MEMORIAL!#REF!</definedName>
    <definedName name="MCOD02.210.0370">[35]MEMORIAL!#REF!</definedName>
    <definedName name="MCOD02.210.0370_1" localSheetId="10">[36]MEMORIAL!#REF!</definedName>
    <definedName name="MCOD02.210.0370_1">[36]MEMORIAL!#REF!</definedName>
    <definedName name="MCOD02.210.0380" localSheetId="10">[35]MEMORIAL!#REF!</definedName>
    <definedName name="MCOD02.210.0380">[35]MEMORIAL!#REF!</definedName>
    <definedName name="MCOD02.210.0380_1" localSheetId="10">[36]MEMORIAL!#REF!</definedName>
    <definedName name="MCOD02.210.0380_1">[36]MEMORIAL!#REF!</definedName>
    <definedName name="MCOD02.210.1620" localSheetId="10">[35]MEMORIAL!#REF!</definedName>
    <definedName name="MCOD02.210.1620">[35]MEMORIAL!#REF!</definedName>
    <definedName name="MCOD02.210.1620_1" localSheetId="10">[36]MEMORIAL!#REF!</definedName>
    <definedName name="MCOD02.210.1620_1">[36]MEMORIAL!#REF!</definedName>
    <definedName name="MCOD02.210.1625" localSheetId="10">[35]MEMORIAL!#REF!</definedName>
    <definedName name="MCOD02.210.1625">[35]MEMORIAL!#REF!</definedName>
    <definedName name="MCOD02.210.1625_1" localSheetId="10">[36]MEMORIAL!#REF!</definedName>
    <definedName name="MCOD02.210.1625_1">[36]MEMORIAL!#REF!</definedName>
    <definedName name="MCOD02.210.1635" localSheetId="10">[35]MEMORIAL!#REF!</definedName>
    <definedName name="MCOD02.210.1635">[35]MEMORIAL!#REF!</definedName>
    <definedName name="MCOD02.210.1635_1" localSheetId="10">[36]MEMORIAL!#REF!</definedName>
    <definedName name="MCOD02.210.1635_1">[36]MEMORIAL!#REF!</definedName>
    <definedName name="MCOD02.210.1637" localSheetId="10">[35]MEMORIAL!#REF!</definedName>
    <definedName name="MCOD02.210.1637">[35]MEMORIAL!#REF!</definedName>
    <definedName name="MCOD02.210.1637_1" localSheetId="10">[36]MEMORIAL!#REF!</definedName>
    <definedName name="MCOD02.210.1637_1">[36]MEMORIAL!#REF!</definedName>
    <definedName name="MCOD03.020.0020" localSheetId="10">[35]MEMORIAL!#REF!</definedName>
    <definedName name="MCOD03.020.0020">[35]MEMORIAL!#REF!</definedName>
    <definedName name="MCOD03.020.0020_1" localSheetId="10">[36]MEMORIAL!#REF!</definedName>
    <definedName name="MCOD03.020.0020_1">[36]MEMORIAL!#REF!</definedName>
    <definedName name="MCOD05.150.0830" localSheetId="10">[35]MEMORIAL!#REF!</definedName>
    <definedName name="MCOD05.150.0830">[35]MEMORIAL!#REF!</definedName>
    <definedName name="MCOD05.150.0830_1" localSheetId="10">[36]MEMORIAL!#REF!</definedName>
    <definedName name="MCOD05.150.0830_1">[36]MEMORIAL!#REF!</definedName>
    <definedName name="MCOD05.150.0840" localSheetId="10">[35]MEMORIAL!#REF!</definedName>
    <definedName name="MCOD05.150.0840">[35]MEMORIAL!#REF!</definedName>
    <definedName name="MCOD05.150.0840_1" localSheetId="10">[36]MEMORIAL!#REF!</definedName>
    <definedName name="MCOD05.150.0840_1">[36]MEMORIAL!#REF!</definedName>
    <definedName name="MCODCOTADO01" localSheetId="10">[35]MEMORIAL!#REF!</definedName>
    <definedName name="MCODCOTADO01">[35]MEMORIAL!#REF!</definedName>
    <definedName name="MCODCOTADO01_1" localSheetId="10">[36]MEMORIAL!#REF!</definedName>
    <definedName name="MCODCOTADO01_1">[36]MEMORIAL!#REF!</definedName>
    <definedName name="MCODCOTADO02" localSheetId="10">[35]MEMORIAL!#REF!</definedName>
    <definedName name="MCODCOTADO02">[35]MEMORIAL!#REF!</definedName>
    <definedName name="MCODCOTADO02_1" localSheetId="10">[36]MEMORIAL!#REF!</definedName>
    <definedName name="MCODCOTADO02_1">[36]MEMORIAL!#REF!</definedName>
    <definedName name="MCODCOTADO03" localSheetId="10">[35]MEMORIAL!#REF!</definedName>
    <definedName name="MCODCOTADO03">[35]MEMORIAL!#REF!</definedName>
    <definedName name="MCODCOTADO03_1" localSheetId="10">[36]MEMORIAL!#REF!</definedName>
    <definedName name="MCODCOTADO03_1">[36]MEMORIAL!#REF!</definedName>
    <definedName name="MCODCOTADO04" localSheetId="10">[35]MEMORIAL!#REF!</definedName>
    <definedName name="MCODCOTADO04">[35]MEMORIAL!#REF!</definedName>
    <definedName name="MCODCOTADO04_1" localSheetId="10">[36]MEMORIAL!#REF!</definedName>
    <definedName name="MCODCOTADO04_1">[36]MEMORIAL!#REF!</definedName>
    <definedName name="medição" localSheetId="7">#REF!</definedName>
    <definedName name="medição" localSheetId="8">#REF!</definedName>
    <definedName name="medição" localSheetId="9">#REF!</definedName>
    <definedName name="medição" localSheetId="10">#REF!</definedName>
    <definedName name="medição" localSheetId="11">#REF!</definedName>
    <definedName name="medição" localSheetId="1">#REF!</definedName>
    <definedName name="medição" localSheetId="2">#REF!</definedName>
    <definedName name="medição">#REF!</definedName>
    <definedName name="MEMORIA" localSheetId="10">#REF!</definedName>
    <definedName name="MEMORIA" localSheetId="11">#REF!</definedName>
    <definedName name="MEMORIA">#REF!</definedName>
    <definedName name="MES">[19]MES!$B$3:$C$3655</definedName>
    <definedName name="METODOLOGIA" localSheetId="10">[14]Plan1!$A$195:$A$203</definedName>
    <definedName name="METODOLOGIA" localSheetId="11">[15]Plan1!$A$195:$A$203</definedName>
    <definedName name="METODOLOGIA" localSheetId="1">[16]Plan1!$A$195:$A$203</definedName>
    <definedName name="METODOLOGIA" localSheetId="2">[16]Plan1!$A$195:$A$203</definedName>
    <definedName name="METODOLOGIA">[15]Plan1!$A$195:$A$203</definedName>
    <definedName name="MmExcelLinker_CBF3F7D5_5F0E_4EA5_B59F_34028F0F12D2" localSheetId="7">[37]PLAN_FORN!#REF!</definedName>
    <definedName name="MmExcelLinker_CBF3F7D5_5F0E_4EA5_B59F_34028F0F12D2" localSheetId="8">[37]PLAN_FORN!#REF!</definedName>
    <definedName name="MmExcelLinker_CBF3F7D5_5F0E_4EA5_B59F_34028F0F12D2" localSheetId="9">[37]PLAN_FORN!#REF!</definedName>
    <definedName name="MmExcelLinker_CBF3F7D5_5F0E_4EA5_B59F_34028F0F12D2" localSheetId="10">[38]PLAN_FORN!#REF!</definedName>
    <definedName name="MmExcelLinker_CBF3F7D5_5F0E_4EA5_B59F_34028F0F12D2" localSheetId="11">[38]PLAN_FORN!#REF!</definedName>
    <definedName name="MmExcelLinker_CBF3F7D5_5F0E_4EA5_B59F_34028F0F12D2">[37]PLAN_FORN!#REF!</definedName>
    <definedName name="mmm" localSheetId="7">#REF!</definedName>
    <definedName name="mmm" localSheetId="8">#REF!</definedName>
    <definedName name="mmm" localSheetId="9">#REF!</definedName>
    <definedName name="mmm" localSheetId="10">#REF!</definedName>
    <definedName name="mmm" localSheetId="11">#REF!</definedName>
    <definedName name="mmm" localSheetId="1">#REF!</definedName>
    <definedName name="mmm" localSheetId="2">#REF!</definedName>
    <definedName name="mmm">#REF!</definedName>
    <definedName name="MMMMMM" localSheetId="7">[9]Reforma!#REF!</definedName>
    <definedName name="MMMMMM" localSheetId="8">[9]Reforma!#REF!</definedName>
    <definedName name="MMMMMM" localSheetId="9">[9]Reforma!#REF!</definedName>
    <definedName name="MMMMMM" localSheetId="10">[9]Reforma!#REF!</definedName>
    <definedName name="MMMMMM" localSheetId="11">[9]Reforma!#REF!</definedName>
    <definedName name="MMMMMM" localSheetId="1">[9]Reforma!#REF!</definedName>
    <definedName name="MMMMMM" localSheetId="2">[9]Reforma!#REF!</definedName>
    <definedName name="MMMMMM">[9]Reforma!#REF!</definedName>
    <definedName name="MTOT02.020.0010" localSheetId="10">[35]MEMORIAL!#REF!</definedName>
    <definedName name="MTOT02.020.0010" localSheetId="11">[35]MEMORIAL!#REF!</definedName>
    <definedName name="MTOT02.020.0010" localSheetId="1">[35]MEMORIAL!#REF!</definedName>
    <definedName name="MTOT02.020.0010" localSheetId="2">[35]MEMORIAL!#REF!</definedName>
    <definedName name="MTOT02.020.0010">[35]MEMORIAL!#REF!</definedName>
    <definedName name="MTOT02.020.0010_1" localSheetId="10">[36]MEMORIAL!#REF!</definedName>
    <definedName name="MTOT02.020.0010_1" localSheetId="11">[36]MEMORIAL!#REF!</definedName>
    <definedName name="MTOT02.020.0010_1" localSheetId="1">[36]MEMORIAL!#REF!</definedName>
    <definedName name="MTOT02.020.0010_1" localSheetId="2">[36]MEMORIAL!#REF!</definedName>
    <definedName name="MTOT02.020.0010_1">[36]MEMORIAL!#REF!</definedName>
    <definedName name="MTOT02.020.0070" localSheetId="10">[35]MEMORIAL!#REF!</definedName>
    <definedName name="MTOT02.020.0070" localSheetId="11">[35]MEMORIAL!#REF!</definedName>
    <definedName name="MTOT02.020.0070" localSheetId="1">[35]MEMORIAL!#REF!</definedName>
    <definedName name="MTOT02.020.0070" localSheetId="2">[35]MEMORIAL!#REF!</definedName>
    <definedName name="MTOT02.020.0070">[35]MEMORIAL!#REF!</definedName>
    <definedName name="MTOT02.020.0070_1" localSheetId="10">[36]MEMORIAL!#REF!</definedName>
    <definedName name="MTOT02.020.0070_1">[36]MEMORIAL!#REF!</definedName>
    <definedName name="MTOT02.030.0090" localSheetId="10">[35]MEMORIAL!#REF!</definedName>
    <definedName name="MTOT02.030.0090">[35]MEMORIAL!#REF!</definedName>
    <definedName name="MTOT02.030.0090_1" localSheetId="10">[36]MEMORIAL!#REF!</definedName>
    <definedName name="MTOT02.030.0090_1">[36]MEMORIAL!#REF!</definedName>
    <definedName name="MTOT02.030.0100" localSheetId="10">[35]MEMORIAL!#REF!</definedName>
    <definedName name="MTOT02.030.0100">[35]MEMORIAL!#REF!</definedName>
    <definedName name="MTOT02.030.0100_1" localSheetId="10">[36]MEMORIAL!#REF!</definedName>
    <definedName name="MTOT02.030.0100_1">[36]MEMORIAL!#REF!</definedName>
    <definedName name="MTOT02.040.0200" localSheetId="10">[35]MEMORIAL!#REF!</definedName>
    <definedName name="MTOT02.040.0200">[35]MEMORIAL!#REF!</definedName>
    <definedName name="MTOT02.040.0200_1" localSheetId="10">[36]MEMORIAL!#REF!</definedName>
    <definedName name="MTOT02.040.0200_1">[36]MEMORIAL!#REF!</definedName>
    <definedName name="MTOT02.040.0280" localSheetId="10">[35]MEMORIAL!#REF!</definedName>
    <definedName name="MTOT02.040.0280">[35]MEMORIAL!#REF!</definedName>
    <definedName name="MTOT02.040.0280_1" localSheetId="10">[36]MEMORIAL!#REF!</definedName>
    <definedName name="MTOT02.040.0280_1">[36]MEMORIAL!#REF!</definedName>
    <definedName name="MTOT02.040.0921" localSheetId="10">[35]MEMORIAL!#REF!</definedName>
    <definedName name="MTOT02.040.0921">[35]MEMORIAL!#REF!</definedName>
    <definedName name="MTOT02.040.0921_1" localSheetId="10">[36]MEMORIAL!#REF!</definedName>
    <definedName name="MTOT02.040.0921_1">[36]MEMORIAL!#REF!</definedName>
    <definedName name="MTOT02.040.1055" localSheetId="10">[35]MEMORIAL!#REF!</definedName>
    <definedName name="MTOT02.040.1055">[35]MEMORIAL!#REF!</definedName>
    <definedName name="MTOT02.040.1055_1" localSheetId="10">[36]MEMORIAL!#REF!</definedName>
    <definedName name="MTOT02.040.1055_1">[36]MEMORIAL!#REF!</definedName>
    <definedName name="MTOT02.040.1060" localSheetId="10">[35]MEMORIAL!#REF!</definedName>
    <definedName name="MTOT02.040.1060">[35]MEMORIAL!#REF!</definedName>
    <definedName name="MTOT02.040.1060_1" localSheetId="10">[36]MEMORIAL!#REF!</definedName>
    <definedName name="MTOT02.040.1060_1">[36]MEMORIAL!#REF!</definedName>
    <definedName name="MTOT02.040.3790" localSheetId="10">[35]MEMORIAL!#REF!</definedName>
    <definedName name="MTOT02.040.3790">[35]MEMORIAL!#REF!</definedName>
    <definedName name="MTOT02.040.3790_1" localSheetId="10">[36]MEMORIAL!#REF!</definedName>
    <definedName name="MTOT02.040.3790_1">[36]MEMORIAL!#REF!</definedName>
    <definedName name="MTOT02.040.3800" localSheetId="10">[35]MEMORIAL!#REF!</definedName>
    <definedName name="MTOT02.040.3800">[35]MEMORIAL!#REF!</definedName>
    <definedName name="MTOT02.040.3800_1" localSheetId="10">[36]MEMORIAL!#REF!</definedName>
    <definedName name="MTOT02.040.3800_1">[36]MEMORIAL!#REF!</definedName>
    <definedName name="MTOT02.040.3810" localSheetId="10">[35]MEMORIAL!#REF!</definedName>
    <definedName name="MTOT02.040.3810">[35]MEMORIAL!#REF!</definedName>
    <definedName name="MTOT02.040.3810_1" localSheetId="10">[36]MEMORIAL!#REF!</definedName>
    <definedName name="MTOT02.040.3810_1">[36]MEMORIAL!#REF!</definedName>
    <definedName name="MTOT02.040.4510" localSheetId="10">[35]MEMORIAL!#REF!</definedName>
    <definedName name="MTOT02.040.4510">[35]MEMORIAL!#REF!</definedName>
    <definedName name="MTOT02.040.4510_1" localSheetId="10">[36]MEMORIAL!#REF!</definedName>
    <definedName name="MTOT02.040.4510_1">[36]MEMORIAL!#REF!</definedName>
    <definedName name="MTOT02.040.4520" localSheetId="10">[35]MEMORIAL!#REF!</definedName>
    <definedName name="MTOT02.040.4520">[35]MEMORIAL!#REF!</definedName>
    <definedName name="MTOT02.040.4520_1" localSheetId="10">[36]MEMORIAL!#REF!</definedName>
    <definedName name="MTOT02.040.4520_1">[36]MEMORIAL!#REF!</definedName>
    <definedName name="MTOT02.040.4550" localSheetId="10">[35]MEMORIAL!#REF!</definedName>
    <definedName name="MTOT02.040.4550">[35]MEMORIAL!#REF!</definedName>
    <definedName name="MTOT02.040.4550_1" localSheetId="10">[36]MEMORIAL!#REF!</definedName>
    <definedName name="MTOT02.040.4550_1">[36]MEMORIAL!#REF!</definedName>
    <definedName name="MTOT02.040.4620" localSheetId="10">[35]MEMORIAL!#REF!</definedName>
    <definedName name="MTOT02.040.4620">[35]MEMORIAL!#REF!</definedName>
    <definedName name="MTOT02.040.4620_1" localSheetId="10">[36]MEMORIAL!#REF!</definedName>
    <definedName name="MTOT02.040.4620_1">[36]MEMORIAL!#REF!</definedName>
    <definedName name="MTOT02.040.4630" localSheetId="10">[35]MEMORIAL!#REF!</definedName>
    <definedName name="MTOT02.040.4630">[35]MEMORIAL!#REF!</definedName>
    <definedName name="MTOT02.040.4630_1" localSheetId="10">[36]MEMORIAL!#REF!</definedName>
    <definedName name="MTOT02.040.4630_1">[36]MEMORIAL!#REF!</definedName>
    <definedName name="MTOT02.040.4636" localSheetId="10">[35]MEMORIAL!#REF!</definedName>
    <definedName name="MTOT02.040.4636">[35]MEMORIAL!#REF!</definedName>
    <definedName name="MTOT02.040.4636_1" localSheetId="10">[36]MEMORIAL!#REF!</definedName>
    <definedName name="MTOT02.040.4636_1">[36]MEMORIAL!#REF!</definedName>
    <definedName name="MTOT02.040.4690" localSheetId="10">[35]MEMORIAL!#REF!</definedName>
    <definedName name="MTOT02.040.4690">[35]MEMORIAL!#REF!</definedName>
    <definedName name="MTOT02.040.4690_1" localSheetId="10">[36]MEMORIAL!#REF!</definedName>
    <definedName name="MTOT02.040.4690_1">[36]MEMORIAL!#REF!</definedName>
    <definedName name="MTOT02.040.7402" localSheetId="10">[35]MEMORIAL!#REF!</definedName>
    <definedName name="MTOT02.040.7402">[35]MEMORIAL!#REF!</definedName>
    <definedName name="MTOT02.040.7402_1" localSheetId="10">[36]MEMORIAL!#REF!</definedName>
    <definedName name="MTOT02.040.7402_1">[36]MEMORIAL!#REF!</definedName>
    <definedName name="MTOT02.040.9800" localSheetId="10">[35]MEMORIAL!#REF!</definedName>
    <definedName name="MTOT02.040.9800">[35]MEMORIAL!#REF!</definedName>
    <definedName name="MTOT02.040.9800_1" localSheetId="10">[36]MEMORIAL!#REF!</definedName>
    <definedName name="MTOT02.040.9800_1">[36]MEMORIAL!#REF!</definedName>
    <definedName name="MTOT02.040.9802" localSheetId="10">[35]MEMORIAL!#REF!</definedName>
    <definedName name="MTOT02.040.9802">[35]MEMORIAL!#REF!</definedName>
    <definedName name="MTOT02.040.9802_1" localSheetId="10">[36]MEMORIAL!#REF!</definedName>
    <definedName name="MTOT02.040.9802_1">[36]MEMORIAL!#REF!</definedName>
    <definedName name="MTOT02.040.9804" localSheetId="10">[35]MEMORIAL!#REF!</definedName>
    <definedName name="MTOT02.040.9804">[35]MEMORIAL!#REF!</definedName>
    <definedName name="MTOT02.040.9804_1" localSheetId="10">[36]MEMORIAL!#REF!</definedName>
    <definedName name="MTOT02.040.9804_1">[36]MEMORIAL!#REF!</definedName>
    <definedName name="MTOT02.110.0014" localSheetId="10">[35]MEMORIAL!#REF!</definedName>
    <definedName name="MTOT02.110.0014">[35]MEMORIAL!#REF!</definedName>
    <definedName name="MTOT02.110.0014_1" localSheetId="10">[36]MEMORIAL!#REF!</definedName>
    <definedName name="MTOT02.110.0014_1">[36]MEMORIAL!#REF!</definedName>
    <definedName name="MTOT02.110.0054" localSheetId="10">[35]MEMORIAL!#REF!</definedName>
    <definedName name="MTOT02.110.0054">[35]MEMORIAL!#REF!</definedName>
    <definedName name="MTOT02.110.0054_1" localSheetId="10">[36]MEMORIAL!#REF!</definedName>
    <definedName name="MTOT02.110.0054_1">[36]MEMORIAL!#REF!</definedName>
    <definedName name="MTOT02.110.0066" localSheetId="10">[35]MEMORIAL!#REF!</definedName>
    <definedName name="MTOT02.110.0066">[35]MEMORIAL!#REF!</definedName>
    <definedName name="MTOT02.110.0066_1" localSheetId="10">[36]MEMORIAL!#REF!</definedName>
    <definedName name="MTOT02.110.0066_1">[36]MEMORIAL!#REF!</definedName>
    <definedName name="MTOT02.110.0094" localSheetId="10">[35]MEMORIAL!#REF!</definedName>
    <definedName name="MTOT02.110.0094">[35]MEMORIAL!#REF!</definedName>
    <definedName name="MTOT02.110.0094_1" localSheetId="10">[36]MEMORIAL!#REF!</definedName>
    <definedName name="MTOT02.110.0094_1">[36]MEMORIAL!#REF!</definedName>
    <definedName name="MTOT02.110.0106" localSheetId="10">[35]MEMORIAL!#REF!</definedName>
    <definedName name="MTOT02.110.0106">[35]MEMORIAL!#REF!</definedName>
    <definedName name="MTOT02.110.0106_1" localSheetId="10">[36]MEMORIAL!#REF!</definedName>
    <definedName name="MTOT02.110.0106_1">[36]MEMORIAL!#REF!</definedName>
    <definedName name="MTOT02.110.0110" localSheetId="10">[35]MEMORIAL!#REF!</definedName>
    <definedName name="MTOT02.110.0110">[35]MEMORIAL!#REF!</definedName>
    <definedName name="MTOT02.110.0110_1" localSheetId="10">[36]MEMORIAL!#REF!</definedName>
    <definedName name="MTOT02.110.0110_1">[36]MEMORIAL!#REF!</definedName>
    <definedName name="MTOT02.110.0134" localSheetId="10">[35]MEMORIAL!#REF!</definedName>
    <definedName name="MTOT02.110.0134">[35]MEMORIAL!#REF!</definedName>
    <definedName name="MTOT02.110.0134_1" localSheetId="10">[36]MEMORIAL!#REF!</definedName>
    <definedName name="MTOT02.110.0134_1">[36]MEMORIAL!#REF!</definedName>
    <definedName name="MTOT02.110.0146" localSheetId="10">[35]MEMORIAL!#REF!</definedName>
    <definedName name="MTOT02.110.0146">[35]MEMORIAL!#REF!</definedName>
    <definedName name="MTOT02.110.0146_1" localSheetId="10">[36]MEMORIAL!#REF!</definedName>
    <definedName name="MTOT02.110.0146_1">[36]MEMORIAL!#REF!</definedName>
    <definedName name="MTOT02.110.0150" localSheetId="10">[35]MEMORIAL!#REF!</definedName>
    <definedName name="MTOT02.110.0150">[35]MEMORIAL!#REF!</definedName>
    <definedName name="MTOT02.110.0150_1" localSheetId="10">[36]MEMORIAL!#REF!</definedName>
    <definedName name="MTOT02.110.0150_1">[36]MEMORIAL!#REF!</definedName>
    <definedName name="MTOT02.110.0610" localSheetId="10">[35]MEMORIAL!#REF!</definedName>
    <definedName name="MTOT02.110.0610">[35]MEMORIAL!#REF!</definedName>
    <definedName name="MTOT02.110.0610_1" localSheetId="10">[36]MEMORIAL!#REF!</definedName>
    <definedName name="MTOT02.110.0610_1">[36]MEMORIAL!#REF!</definedName>
    <definedName name="MTOT02.110.0620" localSheetId="10">[35]MEMORIAL!#REF!</definedName>
    <definedName name="MTOT02.110.0620">[35]MEMORIAL!#REF!</definedName>
    <definedName name="MTOT02.110.0620_1" localSheetId="10">[36]MEMORIAL!#REF!</definedName>
    <definedName name="MTOT02.110.0620_1">[36]MEMORIAL!#REF!</definedName>
    <definedName name="MTOT02.110.0734" localSheetId="10">[35]MEMORIAL!#REF!</definedName>
    <definedName name="MTOT02.110.0734">[35]MEMORIAL!#REF!</definedName>
    <definedName name="MTOT02.110.0734_1" localSheetId="10">[36]MEMORIAL!#REF!</definedName>
    <definedName name="MTOT02.110.0734_1">[36]MEMORIAL!#REF!</definedName>
    <definedName name="MTOT02.110.0738" localSheetId="10">[35]MEMORIAL!#REF!</definedName>
    <definedName name="MTOT02.110.0738">[35]MEMORIAL!#REF!</definedName>
    <definedName name="MTOT02.110.0738_1" localSheetId="10">[36]MEMORIAL!#REF!</definedName>
    <definedName name="MTOT02.110.0738_1">[36]MEMORIAL!#REF!</definedName>
    <definedName name="MTOT02.110.0750" localSheetId="10">[35]MEMORIAL!#REF!</definedName>
    <definedName name="MTOT02.110.0750">[35]MEMORIAL!#REF!</definedName>
    <definedName name="MTOT02.110.0750_1" localSheetId="10">[36]MEMORIAL!#REF!</definedName>
    <definedName name="MTOT02.110.0750_1">[36]MEMORIAL!#REF!</definedName>
    <definedName name="MTOT02.110.1014" localSheetId="10">[35]MEMORIAL!#REF!</definedName>
    <definedName name="MTOT02.110.1014">[35]MEMORIAL!#REF!</definedName>
    <definedName name="MTOT02.110.1014_1" localSheetId="10">[36]MEMORIAL!#REF!</definedName>
    <definedName name="MTOT02.110.1014_1">[36]MEMORIAL!#REF!</definedName>
    <definedName name="MTOT02.110.1020" localSheetId="10">[35]MEMORIAL!#REF!</definedName>
    <definedName name="MTOT02.110.1020">[35]MEMORIAL!#REF!</definedName>
    <definedName name="MTOT02.110.1020_1" localSheetId="10">[36]MEMORIAL!#REF!</definedName>
    <definedName name="MTOT02.110.1020_1">[36]MEMORIAL!#REF!</definedName>
    <definedName name="MTOT02.110.1164" localSheetId="10">[35]MEMORIAL!#REF!</definedName>
    <definedName name="MTOT02.110.1164">[35]MEMORIAL!#REF!</definedName>
    <definedName name="MTOT02.110.1164_1" localSheetId="10">[36]MEMORIAL!#REF!</definedName>
    <definedName name="MTOT02.110.1164_1">[36]MEMORIAL!#REF!</definedName>
    <definedName name="MTOT02.110.1166" localSheetId="10">[35]MEMORIAL!#REF!</definedName>
    <definedName name="MTOT02.110.1166">[35]MEMORIAL!#REF!</definedName>
    <definedName name="MTOT02.110.1166_1" localSheetId="10">[36]MEMORIAL!#REF!</definedName>
    <definedName name="MTOT02.110.1166_1">[36]MEMORIAL!#REF!</definedName>
    <definedName name="MTOT02.110.1420" localSheetId="10">[35]MEMORIAL!#REF!</definedName>
    <definedName name="MTOT02.110.1420">[35]MEMORIAL!#REF!</definedName>
    <definedName name="MTOT02.110.1420_1" localSheetId="10">[36]MEMORIAL!#REF!</definedName>
    <definedName name="MTOT02.110.1420_1">[36]MEMORIAL!#REF!</definedName>
    <definedName name="MTOT02.110.1426" localSheetId="10">[35]MEMORIAL!#REF!</definedName>
    <definedName name="MTOT02.110.1426">[35]MEMORIAL!#REF!</definedName>
    <definedName name="MTOT02.110.1426_1" localSheetId="10">[36]MEMORIAL!#REF!</definedName>
    <definedName name="MTOT02.110.1426_1">[36]MEMORIAL!#REF!</definedName>
    <definedName name="MTOT02.110.1654" localSheetId="10">[35]MEMORIAL!#REF!</definedName>
    <definedName name="MTOT02.110.1654">[35]MEMORIAL!#REF!</definedName>
    <definedName name="MTOT02.110.1654_1" localSheetId="10">[36]MEMORIAL!#REF!</definedName>
    <definedName name="MTOT02.110.1654_1">[36]MEMORIAL!#REF!</definedName>
    <definedName name="MTOT02.110.1880" localSheetId="10">[35]MEMORIAL!#REF!</definedName>
    <definedName name="MTOT02.110.1880">[35]MEMORIAL!#REF!</definedName>
    <definedName name="MTOT02.110.1880_1" localSheetId="10">[36]MEMORIAL!#REF!</definedName>
    <definedName name="MTOT02.110.1880_1">[36]MEMORIAL!#REF!</definedName>
    <definedName name="MTOT02.110.1974" localSheetId="10">[35]MEMORIAL!#REF!</definedName>
    <definedName name="MTOT02.110.1974">[35]MEMORIAL!#REF!</definedName>
    <definedName name="MTOT02.110.1974_1" localSheetId="10">[36]MEMORIAL!#REF!</definedName>
    <definedName name="MTOT02.110.1974_1">[36]MEMORIAL!#REF!</definedName>
    <definedName name="MTOT02.110.1996" localSheetId="10">[35]MEMORIAL!#REF!</definedName>
    <definedName name="MTOT02.110.1996">[35]MEMORIAL!#REF!</definedName>
    <definedName name="MTOT02.110.1996_1" localSheetId="10">[36]MEMORIAL!#REF!</definedName>
    <definedName name="MTOT02.110.1996_1">[36]MEMORIAL!#REF!</definedName>
    <definedName name="MTOT02.110.2012" localSheetId="10">[35]MEMORIAL!#REF!</definedName>
    <definedName name="MTOT02.110.2012">[35]MEMORIAL!#REF!</definedName>
    <definedName name="MTOT02.110.2012_1" localSheetId="10">[36]MEMORIAL!#REF!</definedName>
    <definedName name="MTOT02.110.2012_1">[36]MEMORIAL!#REF!</definedName>
    <definedName name="MTOT02.110.2016" localSheetId="10">[35]MEMORIAL!#REF!</definedName>
    <definedName name="MTOT02.110.2016">[35]MEMORIAL!#REF!</definedName>
    <definedName name="MTOT02.110.2016_1" localSheetId="10">[36]MEMORIAL!#REF!</definedName>
    <definedName name="MTOT02.110.2016_1">[36]MEMORIAL!#REF!</definedName>
    <definedName name="MTOT02.110.2024" localSheetId="10">[35]MEMORIAL!#REF!</definedName>
    <definedName name="MTOT02.110.2024">[35]MEMORIAL!#REF!</definedName>
    <definedName name="MTOT02.110.2024_1" localSheetId="10">[36]MEMORIAL!#REF!</definedName>
    <definedName name="MTOT02.110.2024_1">[36]MEMORIAL!#REF!</definedName>
    <definedName name="MTOT02.110.2026" localSheetId="10">[35]MEMORIAL!#REF!</definedName>
    <definedName name="MTOT02.110.2026">[35]MEMORIAL!#REF!</definedName>
    <definedName name="MTOT02.110.2026_1" localSheetId="10">[36]MEMORIAL!#REF!</definedName>
    <definedName name="MTOT02.110.2026_1">[36]MEMORIAL!#REF!</definedName>
    <definedName name="MTOT02.110.2310" localSheetId="10">[35]MEMORIAL!#REF!</definedName>
    <definedName name="MTOT02.110.2310">[35]MEMORIAL!#REF!</definedName>
    <definedName name="MTOT02.110.2310_1" localSheetId="10">[36]MEMORIAL!#REF!</definedName>
    <definedName name="MTOT02.110.2310_1">[36]MEMORIAL!#REF!</definedName>
    <definedName name="MTOT02.110.2480" localSheetId="10">[35]MEMORIAL!#REF!</definedName>
    <definedName name="MTOT02.110.2480">[35]MEMORIAL!#REF!</definedName>
    <definedName name="MTOT02.110.2480_1" localSheetId="10">[36]MEMORIAL!#REF!</definedName>
    <definedName name="MTOT02.110.2480_1">[36]MEMORIAL!#REF!</definedName>
    <definedName name="MTOT02.110.2798" localSheetId="10">[35]MEMORIAL!#REF!</definedName>
    <definedName name="MTOT02.110.2798">[35]MEMORIAL!#REF!</definedName>
    <definedName name="MTOT02.110.2798_1" localSheetId="10">[36]MEMORIAL!#REF!</definedName>
    <definedName name="MTOT02.110.2798_1">[36]MEMORIAL!#REF!</definedName>
    <definedName name="MTOT02.110.2806" localSheetId="10">[35]MEMORIAL!#REF!</definedName>
    <definedName name="MTOT02.110.2806">[35]MEMORIAL!#REF!</definedName>
    <definedName name="MTOT02.110.2806_1" localSheetId="10">[36]MEMORIAL!#REF!</definedName>
    <definedName name="MTOT02.110.2806_1">[36]MEMORIAL!#REF!</definedName>
    <definedName name="MTOT02.110.2868" localSheetId="10">[35]MEMORIAL!#REF!</definedName>
    <definedName name="MTOT02.110.2868">[35]MEMORIAL!#REF!</definedName>
    <definedName name="MTOT02.110.2868_1" localSheetId="10">[36]MEMORIAL!#REF!</definedName>
    <definedName name="MTOT02.110.2868_1">[36]MEMORIAL!#REF!</definedName>
    <definedName name="MTOT02.110.3856" localSheetId="10">[35]MEMORIAL!#REF!</definedName>
    <definedName name="MTOT02.110.3856">[35]MEMORIAL!#REF!</definedName>
    <definedName name="MTOT02.110.3856_1" localSheetId="10">[36]MEMORIAL!#REF!</definedName>
    <definedName name="MTOT02.110.3856_1">[36]MEMORIAL!#REF!</definedName>
    <definedName name="MTOT02.110.3908" localSheetId="10">[35]MEMORIAL!#REF!</definedName>
    <definedName name="MTOT02.110.3908">[35]MEMORIAL!#REF!</definedName>
    <definedName name="MTOT02.110.3908_1" localSheetId="10">[36]MEMORIAL!#REF!</definedName>
    <definedName name="MTOT02.110.3908_1">[36]MEMORIAL!#REF!</definedName>
    <definedName name="MTOT02.110.3926" localSheetId="10">[35]MEMORIAL!#REF!</definedName>
    <definedName name="MTOT02.110.3926">[35]MEMORIAL!#REF!</definedName>
    <definedName name="MTOT02.110.3926_1" localSheetId="10">[36]MEMORIAL!#REF!</definedName>
    <definedName name="MTOT02.110.3926_1">[36]MEMORIAL!#REF!</definedName>
    <definedName name="MTOT02.110.4288" localSheetId="10">[35]MEMORIAL!#REF!</definedName>
    <definedName name="MTOT02.110.4288">[35]MEMORIAL!#REF!</definedName>
    <definedName name="MTOT02.110.4288_1" localSheetId="10">[36]MEMORIAL!#REF!</definedName>
    <definedName name="MTOT02.110.4288_1">[36]MEMORIAL!#REF!</definedName>
    <definedName name="MTOT02.110.4296" localSheetId="10">[35]MEMORIAL!#REF!</definedName>
    <definedName name="MTOT02.110.4296">[35]MEMORIAL!#REF!</definedName>
    <definedName name="MTOT02.110.4296_1" localSheetId="10">[36]MEMORIAL!#REF!</definedName>
    <definedName name="MTOT02.110.4296_1">[36]MEMORIAL!#REF!</definedName>
    <definedName name="MTOT02.110.4308" localSheetId="10">[35]MEMORIAL!#REF!</definedName>
    <definedName name="MTOT02.110.4308">[35]MEMORIAL!#REF!</definedName>
    <definedName name="MTOT02.110.4308_1" localSheetId="10">[36]MEMORIAL!#REF!</definedName>
    <definedName name="MTOT02.110.4308_1">[36]MEMORIAL!#REF!</definedName>
    <definedName name="MTOT02.110.4312" localSheetId="10">[35]MEMORIAL!#REF!</definedName>
    <definedName name="MTOT02.110.4312">[35]MEMORIAL!#REF!</definedName>
    <definedName name="MTOT02.110.4312_1" localSheetId="10">[36]MEMORIAL!#REF!</definedName>
    <definedName name="MTOT02.110.4312_1">[36]MEMORIAL!#REF!</definedName>
    <definedName name="MTOT02.110.4320" localSheetId="10">[35]MEMORIAL!#REF!</definedName>
    <definedName name="MTOT02.110.4320">[35]MEMORIAL!#REF!</definedName>
    <definedName name="MTOT02.110.4320_1" localSheetId="10">[36]MEMORIAL!#REF!</definedName>
    <definedName name="MTOT02.110.4320_1">[36]MEMORIAL!#REF!</definedName>
    <definedName name="MTOT02.110.4780" localSheetId="10">[35]MEMORIAL!#REF!</definedName>
    <definedName name="MTOT02.110.4780">[35]MEMORIAL!#REF!</definedName>
    <definedName name="MTOT02.110.4780_1" localSheetId="10">[36]MEMORIAL!#REF!</definedName>
    <definedName name="MTOT02.110.4780_1">[36]MEMORIAL!#REF!</definedName>
    <definedName name="MTOT02.110.610" localSheetId="10">[35]MEMORIAL!#REF!</definedName>
    <definedName name="MTOT02.110.610">[35]MEMORIAL!#REF!</definedName>
    <definedName name="MTOT02.110.610_1" localSheetId="10">[36]MEMORIAL!#REF!</definedName>
    <definedName name="MTOT02.110.610_1">[36]MEMORIAL!#REF!</definedName>
    <definedName name="MTOT02.120.0050" localSheetId="10">[35]MEMORIAL!#REF!</definedName>
    <definedName name="MTOT02.120.0050">[35]MEMORIAL!#REF!</definedName>
    <definedName name="MTOT02.120.0050_1" localSheetId="10">[36]MEMORIAL!#REF!</definedName>
    <definedName name="MTOT02.120.0050_1">[36]MEMORIAL!#REF!</definedName>
    <definedName name="MTOT02.120.0060" localSheetId="10">[35]MEMORIAL!#REF!</definedName>
    <definedName name="MTOT02.120.0060">[35]MEMORIAL!#REF!</definedName>
    <definedName name="MTOT02.120.0060_1" localSheetId="10">[36]MEMORIAL!#REF!</definedName>
    <definedName name="MTOT02.120.0060_1">[36]MEMORIAL!#REF!</definedName>
    <definedName name="MTOT02.120.0140" localSheetId="10">[35]MEMORIAL!#REF!</definedName>
    <definedName name="MTOT02.120.0140">[35]MEMORIAL!#REF!</definedName>
    <definedName name="MTOT02.120.0140_1" localSheetId="10">[36]MEMORIAL!#REF!</definedName>
    <definedName name="MTOT02.120.0140_1">[36]MEMORIAL!#REF!</definedName>
    <definedName name="MTOT02.130.0070" localSheetId="10">[35]MEMORIAL!#REF!</definedName>
    <definedName name="MTOT02.130.0070">[35]MEMORIAL!#REF!</definedName>
    <definedName name="MTOT02.130.0070_1" localSheetId="10">[36]MEMORIAL!#REF!</definedName>
    <definedName name="MTOT02.130.0070_1">[36]MEMORIAL!#REF!</definedName>
    <definedName name="MTOT02.130.0080" localSheetId="10">[35]MEMORIAL!#REF!</definedName>
    <definedName name="MTOT02.130.0080">[35]MEMORIAL!#REF!</definedName>
    <definedName name="MTOT02.130.0080_1" localSheetId="10">[36]MEMORIAL!#REF!</definedName>
    <definedName name="MTOT02.130.0080_1">[36]MEMORIAL!#REF!</definedName>
    <definedName name="MTOT02.130.0100" localSheetId="10">[35]MEMORIAL!#REF!</definedName>
    <definedName name="MTOT02.130.0100">[35]MEMORIAL!#REF!</definedName>
    <definedName name="MTOT02.130.0100_1" localSheetId="10">[36]MEMORIAL!#REF!</definedName>
    <definedName name="MTOT02.130.0100_1">[36]MEMORIAL!#REF!</definedName>
    <definedName name="MTOT02.140.0030" localSheetId="10">[35]MEMORIAL!#REF!</definedName>
    <definedName name="MTOT02.140.0030">[35]MEMORIAL!#REF!</definedName>
    <definedName name="MTOT02.140.0030_1" localSheetId="10">[36]MEMORIAL!#REF!</definedName>
    <definedName name="MTOT02.140.0030_1">[36]MEMORIAL!#REF!</definedName>
    <definedName name="MTOT02.140.0080" localSheetId="10">[35]MEMORIAL!#REF!</definedName>
    <definedName name="MTOT02.140.0080">[35]MEMORIAL!#REF!</definedName>
    <definedName name="MTOT02.140.0080_1" localSheetId="10">[36]MEMORIAL!#REF!</definedName>
    <definedName name="MTOT02.140.0080_1">[36]MEMORIAL!#REF!</definedName>
    <definedName name="MTOT02.140.0090" localSheetId="10">[35]MEMORIAL!#REF!</definedName>
    <definedName name="MTOT02.140.0090">[35]MEMORIAL!#REF!</definedName>
    <definedName name="MTOT02.140.0090_1" localSheetId="10">[36]MEMORIAL!#REF!</definedName>
    <definedName name="MTOT02.140.0090_1">[36]MEMORIAL!#REF!</definedName>
    <definedName name="MTOT02.160.0010" localSheetId="10">[35]MEMORIAL!#REF!</definedName>
    <definedName name="MTOT02.160.0010">[35]MEMORIAL!#REF!</definedName>
    <definedName name="MTOT02.160.0010_1" localSheetId="10">[36]MEMORIAL!#REF!</definedName>
    <definedName name="MTOT02.160.0010_1">[36]MEMORIAL!#REF!</definedName>
    <definedName name="MTOT02.160.0110" localSheetId="10">[35]MEMORIAL!#REF!</definedName>
    <definedName name="MTOT02.160.0110">[35]MEMORIAL!#REF!</definedName>
    <definedName name="MTOT02.160.0110_1" localSheetId="10">[36]MEMORIAL!#REF!</definedName>
    <definedName name="MTOT02.160.0110_1">[36]MEMORIAL!#REF!</definedName>
    <definedName name="MTOT02.180.0010" localSheetId="10">[35]MEMORIAL!#REF!</definedName>
    <definedName name="MTOT02.180.0010">[35]MEMORIAL!#REF!</definedName>
    <definedName name="MTOT02.180.0010_1" localSheetId="10">[36]MEMORIAL!#REF!</definedName>
    <definedName name="MTOT02.180.0010_1">[36]MEMORIAL!#REF!</definedName>
    <definedName name="MTOT02.210.0020" localSheetId="10">[35]MEMORIAL!#REF!</definedName>
    <definedName name="MTOT02.210.0020">[35]MEMORIAL!#REF!</definedName>
    <definedName name="MTOT02.210.0020_1" localSheetId="10">[36]MEMORIAL!#REF!</definedName>
    <definedName name="MTOT02.210.0020_1">[36]MEMORIAL!#REF!</definedName>
    <definedName name="MTOT02.210.0030" localSheetId="10">[35]MEMORIAL!#REF!</definedName>
    <definedName name="MTOT02.210.0030">[35]MEMORIAL!#REF!</definedName>
    <definedName name="MTOT02.210.0030_1" localSheetId="10">[36]MEMORIAL!#REF!</definedName>
    <definedName name="MTOT02.210.0030_1">[36]MEMORIAL!#REF!</definedName>
    <definedName name="MTOT02.210.0090" localSheetId="10">[35]MEMORIAL!#REF!</definedName>
    <definedName name="MTOT02.210.0090">[35]MEMORIAL!#REF!</definedName>
    <definedName name="MTOT02.210.0090_1" localSheetId="10">[36]MEMORIAL!#REF!</definedName>
    <definedName name="MTOT02.210.0090_1">[36]MEMORIAL!#REF!</definedName>
    <definedName name="MTOT02.210.0110" localSheetId="10">[35]MEMORIAL!#REF!</definedName>
    <definedName name="MTOT02.210.0110">[35]MEMORIAL!#REF!</definedName>
    <definedName name="MTOT02.210.0110_1" localSheetId="10">[36]MEMORIAL!#REF!</definedName>
    <definedName name="MTOT02.210.0110_1">[36]MEMORIAL!#REF!</definedName>
    <definedName name="MTOT02.210.0310" localSheetId="10">[35]MEMORIAL!#REF!</definedName>
    <definedName name="MTOT02.210.0310">[35]MEMORIAL!#REF!</definedName>
    <definedName name="MTOT02.210.0310_1" localSheetId="10">[36]MEMORIAL!#REF!</definedName>
    <definedName name="MTOT02.210.0310_1">[36]MEMORIAL!#REF!</definedName>
    <definedName name="MTOT02.210.0340" localSheetId="10">[35]MEMORIAL!#REF!</definedName>
    <definedName name="MTOT02.210.0340">[35]MEMORIAL!#REF!</definedName>
    <definedName name="MTOT02.210.0340_1" localSheetId="10">[36]MEMORIAL!#REF!</definedName>
    <definedName name="MTOT02.210.0340_1">[36]MEMORIAL!#REF!</definedName>
    <definedName name="MTOT02.210.0350" localSheetId="10">[35]MEMORIAL!#REF!</definedName>
    <definedName name="MTOT02.210.0350">[35]MEMORIAL!#REF!</definedName>
    <definedName name="MTOT02.210.0350_1" localSheetId="10">[36]MEMORIAL!#REF!</definedName>
    <definedName name="MTOT02.210.0350_1">[36]MEMORIAL!#REF!</definedName>
    <definedName name="MTOT02.210.0360" localSheetId="10">[35]MEMORIAL!#REF!</definedName>
    <definedName name="MTOT02.210.0360">[35]MEMORIAL!#REF!</definedName>
    <definedName name="MTOT02.210.0360_1" localSheetId="10">[36]MEMORIAL!#REF!</definedName>
    <definedName name="MTOT02.210.0360_1">[36]MEMORIAL!#REF!</definedName>
    <definedName name="MTOT02.210.0370" localSheetId="10">[35]MEMORIAL!#REF!</definedName>
    <definedName name="MTOT02.210.0370">[35]MEMORIAL!#REF!</definedName>
    <definedName name="MTOT02.210.0370_1" localSheetId="10">[36]MEMORIAL!#REF!</definedName>
    <definedName name="MTOT02.210.0370_1">[36]MEMORIAL!#REF!</definedName>
    <definedName name="MTOT02.210.0380" localSheetId="10">[35]MEMORIAL!#REF!</definedName>
    <definedName name="MTOT02.210.0380">[35]MEMORIAL!#REF!</definedName>
    <definedName name="MTOT02.210.0380_1" localSheetId="10">[36]MEMORIAL!#REF!</definedName>
    <definedName name="MTOT02.210.0380_1">[36]MEMORIAL!#REF!</definedName>
    <definedName name="MTOT02.210.1620" localSheetId="10">[35]MEMORIAL!#REF!</definedName>
    <definedName name="MTOT02.210.1620">[35]MEMORIAL!#REF!</definedName>
    <definedName name="MTOT02.210.1620_1" localSheetId="10">[36]MEMORIAL!#REF!</definedName>
    <definedName name="MTOT02.210.1620_1">[36]MEMORIAL!#REF!</definedName>
    <definedName name="MTOT02.210.1625" localSheetId="10">[35]MEMORIAL!#REF!</definedName>
    <definedName name="MTOT02.210.1625">[35]MEMORIAL!#REF!</definedName>
    <definedName name="MTOT02.210.1625_1" localSheetId="10">[36]MEMORIAL!#REF!</definedName>
    <definedName name="MTOT02.210.1625_1">[36]MEMORIAL!#REF!</definedName>
    <definedName name="MTOT02.210.1635" localSheetId="10">[35]MEMORIAL!#REF!</definedName>
    <definedName name="MTOT02.210.1635">[35]MEMORIAL!#REF!</definedName>
    <definedName name="MTOT02.210.1635_1" localSheetId="10">[36]MEMORIAL!#REF!</definedName>
    <definedName name="MTOT02.210.1635_1">[36]MEMORIAL!#REF!</definedName>
    <definedName name="MTOT02.210.1637" localSheetId="10">[35]MEMORIAL!#REF!</definedName>
    <definedName name="MTOT02.210.1637">[35]MEMORIAL!#REF!</definedName>
    <definedName name="MTOT02.210.1637_1" localSheetId="10">[36]MEMORIAL!#REF!</definedName>
    <definedName name="MTOT02.210.1637_1">[36]MEMORIAL!#REF!</definedName>
    <definedName name="MTOT02.2140." localSheetId="10">[35]MEMORIAL!#REF!</definedName>
    <definedName name="MTOT02.2140.">[35]MEMORIAL!#REF!</definedName>
    <definedName name="MTOT02.2140._1" localSheetId="10">[36]MEMORIAL!#REF!</definedName>
    <definedName name="MTOT02.2140._1">[36]MEMORIAL!#REF!</definedName>
    <definedName name="MTOT03.020.0020" localSheetId="10">[35]MEMORIAL!#REF!</definedName>
    <definedName name="MTOT03.020.0020">[35]MEMORIAL!#REF!</definedName>
    <definedName name="MTOT03.020.0020_1" localSheetId="10">[36]MEMORIAL!#REF!</definedName>
    <definedName name="MTOT03.020.0020_1">[36]MEMORIAL!#REF!</definedName>
    <definedName name="MTOT05.150.0830" localSheetId="10">[35]MEMORIAL!#REF!</definedName>
    <definedName name="MTOT05.150.0830">[35]MEMORIAL!#REF!</definedName>
    <definedName name="MTOT05.150.0830_1" localSheetId="10">[36]MEMORIAL!#REF!</definedName>
    <definedName name="MTOT05.150.0830_1">[36]MEMORIAL!#REF!</definedName>
    <definedName name="MTOT05.150.0840" localSheetId="10">[35]MEMORIAL!#REF!</definedName>
    <definedName name="MTOT05.150.0840">[35]MEMORIAL!#REF!</definedName>
    <definedName name="MTOT05.150.0840_1" localSheetId="10">[36]MEMORIAL!#REF!</definedName>
    <definedName name="MTOT05.150.0840_1">[36]MEMORIAL!#REF!</definedName>
    <definedName name="MTOTCOTADO01" localSheetId="10">[35]MEMORIAL!#REF!</definedName>
    <definedName name="MTOTCOTADO01">[35]MEMORIAL!#REF!</definedName>
    <definedName name="MTOTCOTADO01_1" localSheetId="10">[36]MEMORIAL!#REF!</definedName>
    <definedName name="MTOTCOTADO01_1">[36]MEMORIAL!#REF!</definedName>
    <definedName name="MTOTCOTADO02" localSheetId="10">[35]MEMORIAL!#REF!</definedName>
    <definedName name="MTOTCOTADO02">[35]MEMORIAL!#REF!</definedName>
    <definedName name="MTOTCOTADO02_1" localSheetId="10">[36]MEMORIAL!#REF!</definedName>
    <definedName name="MTOTCOTADO02_1">[36]MEMORIAL!#REF!</definedName>
    <definedName name="MTOTCOTADO03" localSheetId="10">[35]MEMORIAL!#REF!</definedName>
    <definedName name="MTOTCOTADO03">[35]MEMORIAL!#REF!</definedName>
    <definedName name="MTOTCOTADO03_1" localSheetId="10">[36]MEMORIAL!#REF!</definedName>
    <definedName name="MTOTCOTADO03_1">[36]MEMORIAL!#REF!</definedName>
    <definedName name="MTOTCOTADO04" localSheetId="10">[35]MEMORIAL!#REF!</definedName>
    <definedName name="MTOTCOTADO04">[35]MEMORIAL!#REF!</definedName>
    <definedName name="MTOTCOTADO04_1" localSheetId="10">[36]MEMORIAL!#REF!</definedName>
    <definedName name="MTOTCOTADO04_1">[36]MEMORIAL!#REF!</definedName>
    <definedName name="MTOTCOTADO05" localSheetId="10">[35]MEMORIAL!#REF!</definedName>
    <definedName name="MTOTCOTADO05">[35]MEMORIAL!#REF!</definedName>
    <definedName name="MTOTCOTADO05_1" localSheetId="10">[36]MEMORIAL!#REF!</definedName>
    <definedName name="MTOTCOTADO05_1">[36]MEMORIAL!#REF!</definedName>
    <definedName name="MTOTCOTADO21" localSheetId="10">[17]MEMORIAL!#REF!</definedName>
    <definedName name="MTOTCOTADO21">[17]MEMORIAL!#REF!</definedName>
    <definedName name="MTOTCOTADO21_1" localSheetId="10">[17]MEMORIAL!#REF!</definedName>
    <definedName name="MTOTCOTADO21_1">[17]MEMORIAL!#REF!</definedName>
    <definedName name="MTOTVERBA" localSheetId="10">[17]MEMORIAL!#REF!</definedName>
    <definedName name="MTOTVERBA">[17]MEMORIAL!#REF!</definedName>
    <definedName name="MTOTVERBA_1" localSheetId="10">[17]MEMORIAL!#REF!</definedName>
    <definedName name="MTOTVERBA_1">[17]MEMORIAL!#REF!</definedName>
    <definedName name="MULT" localSheetId="7">'[39]BAIXO GUANDU ITAIMBE'!#REF!</definedName>
    <definedName name="MULT" localSheetId="8">'[39]BAIXO GUANDU ITAIMBE'!#REF!</definedName>
    <definedName name="MULT" localSheetId="9">'[39]BAIXO GUANDU ITAIMBE'!#REF!</definedName>
    <definedName name="MULT" localSheetId="10">'[39]BAIXO GUANDU ITAIMBE'!#REF!</definedName>
    <definedName name="MULT" localSheetId="14">'[40]BAIXO GUANDU ITAIMBE'!#REF!</definedName>
    <definedName name="MULT">'[40]BAIXO GUANDU ITAIMBE'!#REF!</definedName>
    <definedName name="MULT_2" localSheetId="10">'[13]BAIXO GUANDU ITAIMBE'!#REF!</definedName>
    <definedName name="MULT_2">'[13]BAIXO GUANDU ITAIMBE'!#REF!</definedName>
    <definedName name="N" localSheetId="4">#REF!</definedName>
    <definedName name="N" localSheetId="7">#REF!</definedName>
    <definedName name="N" localSheetId="8">#REF!</definedName>
    <definedName name="N" localSheetId="9">#REF!</definedName>
    <definedName name="N" localSheetId="10">#REF!</definedName>
    <definedName name="N" localSheetId="11">#REF!</definedName>
    <definedName name="N" localSheetId="12">#REF!</definedName>
    <definedName name="N">#REF!</definedName>
    <definedName name="N__EPC" localSheetId="10">#REF!</definedName>
    <definedName name="N__EPC" localSheetId="11">#REF!</definedName>
    <definedName name="N__EPC">#REF!</definedName>
    <definedName name="nb" localSheetId="7" hidden="1">{#N/A,#N/A,FALSE,"MO (2)"}</definedName>
    <definedName name="nb" localSheetId="8" hidden="1">{#N/A,#N/A,FALSE,"MO (2)"}</definedName>
    <definedName name="nb" localSheetId="9" hidden="1">{#N/A,#N/A,FALSE,"MO (2)"}</definedName>
    <definedName name="nb" localSheetId="10" hidden="1">{#N/A,#N/A,FALSE,"MO (2)"}</definedName>
    <definedName name="nb" localSheetId="11" hidden="1">{#N/A,#N/A,FALSE,"MO (2)"}</definedName>
    <definedName name="nb" localSheetId="2" hidden="1">{#N/A,#N/A,FALSE,"MO (2)"}</definedName>
    <definedName name="nb" hidden="1">{#N/A,#N/A,FALSE,"MO (2)"}</definedName>
    <definedName name="nil" localSheetId="7">#REF!</definedName>
    <definedName name="nil" localSheetId="8">#REF!</definedName>
    <definedName name="nil" localSheetId="9">#REF!</definedName>
    <definedName name="nil" localSheetId="10">#REF!</definedName>
    <definedName name="nil" localSheetId="11">#REF!</definedName>
    <definedName name="nil">#REF!</definedName>
    <definedName name="NN" localSheetId="10">#REF!</definedName>
    <definedName name="NN" localSheetId="11">#REF!</definedName>
    <definedName name="NN">#REF!</definedName>
    <definedName name="NOME">#N/A</definedName>
    <definedName name="NOME1" localSheetId="7">#REF!</definedName>
    <definedName name="NOME1" localSheetId="8">#REF!</definedName>
    <definedName name="NOME1" localSheetId="9">#REF!</definedName>
    <definedName name="NOME1" localSheetId="10">#REF!</definedName>
    <definedName name="NOME1" localSheetId="11">#REF!</definedName>
    <definedName name="NOME1">#REF!</definedName>
    <definedName name="NOME1_6" localSheetId="10">#REF!</definedName>
    <definedName name="NOME1_6" localSheetId="11">#REF!</definedName>
    <definedName name="NOME1_6">#REF!</definedName>
    <definedName name="Novo" localSheetId="10">#REF!</definedName>
    <definedName name="Novo">#REF!</definedName>
    <definedName name="OBJETIVO" localSheetId="10">[14]Plan1!$A$2:$A$7</definedName>
    <definedName name="OBJETIVO" localSheetId="11">[15]Plan1!$A$2:$A$7</definedName>
    <definedName name="OBJETIVO" localSheetId="1">[16]Plan1!$A$2:$A$7</definedName>
    <definedName name="OBJETIVO" localSheetId="2">[16]Plan1!$A$2:$A$7</definedName>
    <definedName name="OBJETIVO">[15]Plan1!$A$2:$A$7</definedName>
    <definedName name="OBRA" localSheetId="7">#REF!</definedName>
    <definedName name="OBRA" localSheetId="8">#REF!</definedName>
    <definedName name="OBRA" localSheetId="9">#REF!</definedName>
    <definedName name="OBRA" localSheetId="10">#REF!</definedName>
    <definedName name="OBRA" localSheetId="11">#REF!</definedName>
    <definedName name="OBRA" localSheetId="1">#REF!</definedName>
    <definedName name="OBRA" localSheetId="2">#REF!</definedName>
    <definedName name="OBRA">#REF!</definedName>
    <definedName name="OCUPACAO" localSheetId="10">[14]Plan1!$A$153:$A$158</definedName>
    <definedName name="OCUPACAO" localSheetId="11">[15]Plan1!$A$153:$A$158</definedName>
    <definedName name="OCUPACAO" localSheetId="1">[16]Plan1!$A$153:$A$158</definedName>
    <definedName name="OCUPACAO" localSheetId="2">[16]Plan1!$A$153:$A$158</definedName>
    <definedName name="OCUPACAO">[15]Plan1!$A$153:$A$158</definedName>
    <definedName name="OFERTAS" localSheetId="10">[14]Plan1!$A$175:$A$179</definedName>
    <definedName name="OFERTAS" localSheetId="11">[15]Plan1!$A$175:$A$179</definedName>
    <definedName name="OFERTAS" localSheetId="1">[16]Plan1!$A$175:$A$179</definedName>
    <definedName name="OFERTAS" localSheetId="2">[16]Plan1!$A$175:$A$179</definedName>
    <definedName name="OFERTAS">[15]Plan1!$A$175:$A$179</definedName>
    <definedName name="oh" localSheetId="4">#REF!</definedName>
    <definedName name="oh" localSheetId="7">#REF!</definedName>
    <definedName name="oh" localSheetId="8">#REF!</definedName>
    <definedName name="oh" localSheetId="9">#REF!</definedName>
    <definedName name="oh" localSheetId="10">#REF!</definedName>
    <definedName name="oh" localSheetId="11">#REF!</definedName>
    <definedName name="oh" localSheetId="12">#REF!</definedName>
    <definedName name="oh">#REF!</definedName>
    <definedName name="Ok" localSheetId="10">#REF!</definedName>
    <definedName name="Ok" localSheetId="11">#REF!</definedName>
    <definedName name="Ok">#REF!</definedName>
    <definedName name="onde" localSheetId="10">'[13]BAIXO GUANDU ITAIMBE'!#REF!</definedName>
    <definedName name="onde" localSheetId="11">'[13]BAIXO GUANDU ITAIMBE'!#REF!</definedName>
    <definedName name="onde" localSheetId="1">'[13]BAIXO GUANDU ITAIMBE'!#REF!</definedName>
    <definedName name="onde" localSheetId="2">'[13]BAIXO GUANDU ITAIMBE'!#REF!</definedName>
    <definedName name="onde">'[13]BAIXO GUANDU ITAIMBE'!#REF!</definedName>
    <definedName name="opções">'[41]FRE '!$AM$248:$AM$250</definedName>
    <definedName name="Orçamento" localSheetId="7">#REF!</definedName>
    <definedName name="Orçamento" localSheetId="8">#REF!</definedName>
    <definedName name="Orçamento" localSheetId="9">#REF!</definedName>
    <definedName name="Orçamento" localSheetId="10">#REF!</definedName>
    <definedName name="Orçamento" localSheetId="11">#REF!</definedName>
    <definedName name="Orçamento" localSheetId="1">#REF!</definedName>
    <definedName name="Orçamento" localSheetId="2">#REF!</definedName>
    <definedName name="Orçamento">#REF!</definedName>
    <definedName name="Orçamento_Básico" localSheetId="10">#REF!</definedName>
    <definedName name="Orçamento_Básico" localSheetId="11">#REF!</definedName>
    <definedName name="Orçamento_Básico">#REF!</definedName>
    <definedName name="p" localSheetId="10">#REF!</definedName>
    <definedName name="p" localSheetId="11">#REF!</definedName>
    <definedName name="p">#REF!</definedName>
    <definedName name="PADRAO_ACABAMENTO" localSheetId="10">[14]Plan1!$A$126:$A$133</definedName>
    <definedName name="PADRAO_ACABAMENTO" localSheetId="11">[15]Plan1!$A$126:$A$133</definedName>
    <definedName name="PADRAO_ACABAMENTO" localSheetId="1">[16]Plan1!$A$126:$A$133</definedName>
    <definedName name="PADRAO_ACABAMENTO" localSheetId="2">[16]Plan1!$A$126:$A$133</definedName>
    <definedName name="PADRAO_ACABAMENTO">[15]Plan1!$A$126:$A$133</definedName>
    <definedName name="PADRAO_CONST_PREDOM" localSheetId="10">[14]Plan1!$A$21:$A$25</definedName>
    <definedName name="PADRAO_CONST_PREDOM" localSheetId="11">[15]Plan1!$A$21:$A$25</definedName>
    <definedName name="PADRAO_CONST_PREDOM" localSheetId="1">[16]Plan1!$A$21:$A$25</definedName>
    <definedName name="PADRAO_CONST_PREDOM" localSheetId="2">[16]Plan1!$A$21:$A$25</definedName>
    <definedName name="PADRAO_CONST_PREDOM">[15]Plan1!$A$21:$A$25</definedName>
    <definedName name="PARALELO" localSheetId="7">#REF!</definedName>
    <definedName name="PARALELO" localSheetId="8">#REF!</definedName>
    <definedName name="PARALELO" localSheetId="9">#REF!</definedName>
    <definedName name="PARALELO" localSheetId="10">#REF!</definedName>
    <definedName name="PARALELO" localSheetId="11">#REF!</definedName>
    <definedName name="PARALELO" localSheetId="1">#REF!</definedName>
    <definedName name="PARALELO" localSheetId="2">#REF!</definedName>
    <definedName name="PARALELO">#REF!</definedName>
    <definedName name="PARALELO_1" localSheetId="10">#REF!</definedName>
    <definedName name="PARALELO_1" localSheetId="11">#REF!</definedName>
    <definedName name="PARALELO_1">#REF!</definedName>
    <definedName name="Parcial" localSheetId="10">#REF!</definedName>
    <definedName name="Parcial" localSheetId="11">#REF!</definedName>
    <definedName name="Parcial">#REF!</definedName>
    <definedName name="PassaExtenso">"#NAME!PassaExtenso"</definedName>
    <definedName name="PASSARELAS" localSheetId="7">'[3]Bm 8'!#REF!</definedName>
    <definedName name="PASSARELAS" localSheetId="8">'[3]Bm 8'!#REF!</definedName>
    <definedName name="PASSARELAS" localSheetId="9">'[3]Bm 8'!#REF!</definedName>
    <definedName name="PASSARELAS" localSheetId="10">'[3]Bm 8'!#REF!</definedName>
    <definedName name="PASSARELAS" localSheetId="11">'[3]Bm 8'!#REF!</definedName>
    <definedName name="PASSARELAS">'[3]Bm 8'!#REF!</definedName>
    <definedName name="PAULO" localSheetId="4">#REF!</definedName>
    <definedName name="PAULO" localSheetId="7">#REF!</definedName>
    <definedName name="PAULO" localSheetId="8">#REF!</definedName>
    <definedName name="PAULO" localSheetId="9">#REF!</definedName>
    <definedName name="PAULO" localSheetId="10">#REF!</definedName>
    <definedName name="PAULO" localSheetId="11">#REF!</definedName>
    <definedName name="PAULO" localSheetId="12">#REF!</definedName>
    <definedName name="PAULO">#REF!</definedName>
    <definedName name="pav" localSheetId="10">#REF!</definedName>
    <definedName name="pav" localSheetId="11">#REF!</definedName>
    <definedName name="pav">#REF!</definedName>
    <definedName name="PAVIM" localSheetId="4">#REF!</definedName>
    <definedName name="PAVIM" localSheetId="10">#REF!</definedName>
    <definedName name="PAVIM" localSheetId="12">#REF!</definedName>
    <definedName name="PAVIM">#REF!</definedName>
    <definedName name="PAVIM_17" localSheetId="4">#REF!</definedName>
    <definedName name="PAVIM_17" localSheetId="10">#REF!</definedName>
    <definedName name="PAVIM_17" localSheetId="12">#REF!</definedName>
    <definedName name="PAVIM_17">#REF!</definedName>
    <definedName name="PAVIM_8" localSheetId="10">#REF!</definedName>
    <definedName name="PAVIM_8">#REF!</definedName>
    <definedName name="pavimen" localSheetId="10">#REF!</definedName>
    <definedName name="pavimen">#REF!</definedName>
    <definedName name="paviment" localSheetId="10">#REF!</definedName>
    <definedName name="paviment">#REF!</definedName>
    <definedName name="pelicano" localSheetId="7">#REF!,#REF!</definedName>
    <definedName name="pelicano" localSheetId="8">#REF!,#REF!</definedName>
    <definedName name="pelicano" localSheetId="9">#REF!,#REF!</definedName>
    <definedName name="pelicano" localSheetId="10">#REF!,#REF!</definedName>
    <definedName name="pelicano" localSheetId="11">#REF!,#REF!</definedName>
    <definedName name="pelicano">#REF!,#REF!</definedName>
    <definedName name="pEZZIN" localSheetId="7">#REF!</definedName>
    <definedName name="pEZZIN" localSheetId="8">#REF!</definedName>
    <definedName name="pEZZIN" localSheetId="9">#REF!</definedName>
    <definedName name="pEZZIN" localSheetId="10">#REF!</definedName>
    <definedName name="pEZZIN" localSheetId="11">#REF!</definedName>
    <definedName name="pEZZIN">#REF!</definedName>
    <definedName name="pinheiros" localSheetId="7">#REF!,#REF!</definedName>
    <definedName name="pinheiros" localSheetId="8">#REF!,#REF!</definedName>
    <definedName name="pinheiros" localSheetId="9">#REF!,#REF!</definedName>
    <definedName name="pinheiros" localSheetId="10">#REF!,#REF!</definedName>
    <definedName name="pinheiros" localSheetId="11">#REF!,#REF!</definedName>
    <definedName name="pinheiros">#REF!,#REF!</definedName>
    <definedName name="PISOS" localSheetId="10">[14]Plan1!$A$111:$A$120</definedName>
    <definedName name="PISOS" localSheetId="11">[15]Plan1!$A$111:$A$120</definedName>
    <definedName name="PISOS" localSheetId="1">[16]Plan1!$A$111:$A$120</definedName>
    <definedName name="PISOS" localSheetId="2">[16]Plan1!$A$111:$A$120</definedName>
    <definedName name="PISOS">[15]Plan1!$A$111:$A$120</definedName>
    <definedName name="pl" localSheetId="7">#REF!,#REF!</definedName>
    <definedName name="pl" localSheetId="8">#REF!,#REF!</definedName>
    <definedName name="pl" localSheetId="9">#REF!,#REF!</definedName>
    <definedName name="pl" localSheetId="10">#REF!,#REF!</definedName>
    <definedName name="pl" localSheetId="11">#REF!,#REF!</definedName>
    <definedName name="pl">#REF!,#REF!</definedName>
    <definedName name="Plan" localSheetId="7">#REF!</definedName>
    <definedName name="Plan" localSheetId="8">#REF!</definedName>
    <definedName name="Plan" localSheetId="9">#REF!</definedName>
    <definedName name="Plan" localSheetId="10">#REF!</definedName>
    <definedName name="Plan" localSheetId="11">#REF!</definedName>
    <definedName name="Plan" localSheetId="1">#REF!</definedName>
    <definedName name="Plan" localSheetId="2">#REF!</definedName>
    <definedName name="Plan">#REF!</definedName>
    <definedName name="PLANILHA" localSheetId="10">#REF!</definedName>
    <definedName name="PLANILHA" localSheetId="11">#REF!</definedName>
    <definedName name="PLANILHA">#REF!</definedName>
    <definedName name="POOO" localSheetId="10">#REF!</definedName>
    <definedName name="POOO" localSheetId="11">#REF!</definedName>
    <definedName name="POOO">#REF!</definedName>
    <definedName name="POSICAO" localSheetId="10">[14]Plan1!$A$87:$A$93</definedName>
    <definedName name="POSICAO" localSheetId="11">[15]Plan1!$A$87:$A$93</definedName>
    <definedName name="POSICAO" localSheetId="1">[16]Plan1!$A$87:$A$93</definedName>
    <definedName name="POSICAO" localSheetId="2">[16]Plan1!$A$87:$A$93</definedName>
    <definedName name="POSICAO">[15]Plan1!$A$87:$A$93</definedName>
    <definedName name="PREÇO">("$#REF!.$A$1:$H$65198~$#REF!.$A$1:$AMJ$14)))))))")</definedName>
    <definedName name="PRINT_AREA_MI" localSheetId="7">#REF!</definedName>
    <definedName name="PRINT_AREA_MI" localSheetId="8">#REF!</definedName>
    <definedName name="PRINT_AREA_MI" localSheetId="9">#REF!</definedName>
    <definedName name="PRINT_AREA_MI" localSheetId="10">#REF!</definedName>
    <definedName name="PRINT_AREA_MI" localSheetId="11">#REF!</definedName>
    <definedName name="PRINT_AREA_MI" localSheetId="1">#REF!</definedName>
    <definedName name="PRINT_AREA_MI" localSheetId="2">#REF!</definedName>
    <definedName name="PRINT_AREA_MI">#REF!</definedName>
    <definedName name="PRINT_TITLES_MI" localSheetId="10">#REF!</definedName>
    <definedName name="PRINT_TITLES_MI" localSheetId="11">#REF!</definedName>
    <definedName name="PRINT_TITLES_MI">#REF!</definedName>
    <definedName name="PROFISSIONAIS" localSheetId="10">[14]LISTAS!$A$1:$A$13</definedName>
    <definedName name="PROFISSIONAIS" localSheetId="11">[15]LISTAS!$A$1:$A$13</definedName>
    <definedName name="PROFISSIONAIS" localSheetId="1">[16]LISTAS!$A$1:$A$13</definedName>
    <definedName name="PROFISSIONAIS" localSheetId="2">[16]LISTAS!$A$1:$A$13</definedName>
    <definedName name="PROFISSIONAIS">[15]LISTAS!$A$1:$A$13</definedName>
    <definedName name="PROJETO" localSheetId="7">[4]PLANILHA!#REF!</definedName>
    <definedName name="PROJETO" localSheetId="8">[4]PLANILHA!#REF!</definedName>
    <definedName name="PROJETO" localSheetId="9">[4]PLANILHA!#REF!</definedName>
    <definedName name="PROJETO" localSheetId="10">[4]PLANILHA!#REF!</definedName>
    <definedName name="PROJETO" localSheetId="11">[4]PLANILHA!#REF!</definedName>
    <definedName name="PROJETO">[4]PLANILHA!#REF!</definedName>
    <definedName name="putzjngirla" localSheetId="7">#REF!</definedName>
    <definedName name="putzjngirla" localSheetId="8">#REF!</definedName>
    <definedName name="putzjngirla" localSheetId="9">#REF!</definedName>
    <definedName name="putzjngirla" localSheetId="10">#REF!</definedName>
    <definedName name="putzjngirla" localSheetId="11">#REF!</definedName>
    <definedName name="putzjngirla" localSheetId="12">#REF!</definedName>
    <definedName name="putzjngirla" localSheetId="14">#REF!</definedName>
    <definedName name="putzjngirla">#REF!</definedName>
    <definedName name="Q" localSheetId="10">#REF!</definedName>
    <definedName name="Q" localSheetId="11">#REF!</definedName>
    <definedName name="Q" localSheetId="12">#REF!</definedName>
    <definedName name="Q">#REF!</definedName>
    <definedName name="QQ" localSheetId="10">#REF!</definedName>
    <definedName name="QQ" localSheetId="11">#REF!</definedName>
    <definedName name="QQ">#REF!</definedName>
    <definedName name="Quadra" localSheetId="3" hidden="1">{#N/A,#N/A,FALSE,"MO (2)"}</definedName>
    <definedName name="Quadra" localSheetId="7" hidden="1">{#N/A,#N/A,FALSE,"MO (2)"}</definedName>
    <definedName name="Quadra" localSheetId="8" hidden="1">{#N/A,#N/A,FALSE,"MO (2)"}</definedName>
    <definedName name="Quadra" localSheetId="9" hidden="1">{#N/A,#N/A,FALSE,"MO (2)"}</definedName>
    <definedName name="Quadra" localSheetId="10" hidden="1">{#N/A,#N/A,FALSE,"MO (2)"}</definedName>
    <definedName name="Quadra" localSheetId="11" hidden="1">{#N/A,#N/A,FALSE,"MO (2)"}</definedName>
    <definedName name="Quadra" localSheetId="1" hidden="1">{#N/A,#N/A,FALSE,"MO (2)"}</definedName>
    <definedName name="Quadra" localSheetId="2" hidden="1">{#N/A,#N/A,FALSE,"MO (2)"}</definedName>
    <definedName name="Quadra" hidden="1">{#N/A,#N/A,FALSE,"MO (2)"}</definedName>
    <definedName name="Quant." localSheetId="7">#REF!</definedName>
    <definedName name="Quant." localSheetId="8">#REF!</definedName>
    <definedName name="Quant." localSheetId="9">#REF!</definedName>
    <definedName name="Quant." localSheetId="10">#REF!</definedName>
    <definedName name="Quant." localSheetId="11">#REF!</definedName>
    <definedName name="Quant." localSheetId="1">#REF!</definedName>
    <definedName name="Quant." localSheetId="2">#REF!</definedName>
    <definedName name="Quant.">#REF!</definedName>
    <definedName name="Quantidades" localSheetId="3" hidden="1">{#N/A,#N/A,FALSE,"MO (2)"}</definedName>
    <definedName name="Quantidades" localSheetId="7" hidden="1">{#N/A,#N/A,FALSE,"MO (2)"}</definedName>
    <definedName name="Quantidades" localSheetId="8" hidden="1">{#N/A,#N/A,FALSE,"MO (2)"}</definedName>
    <definedName name="Quantidades" localSheetId="9" hidden="1">{#N/A,#N/A,FALSE,"MO (2)"}</definedName>
    <definedName name="Quantidades" localSheetId="10" hidden="1">{#N/A,#N/A,FALSE,"MO (2)"}</definedName>
    <definedName name="Quantidades" localSheetId="11" hidden="1">{#N/A,#N/A,FALSE,"MO (2)"}</definedName>
    <definedName name="Quantidades" localSheetId="1" hidden="1">{#N/A,#N/A,FALSE,"MO (2)"}</definedName>
    <definedName name="Quantidades" localSheetId="2" hidden="1">{#N/A,#N/A,FALSE,"MO (2)"}</definedName>
    <definedName name="Quantidades" hidden="1">{#N/A,#N/A,FALSE,"MO (2)"}</definedName>
    <definedName name="quebGYmkknd" localSheetId="7">#REF!</definedName>
    <definedName name="quebGYmkknd" localSheetId="8">#REF!</definedName>
    <definedName name="quebGYmkknd" localSheetId="9">#REF!</definedName>
    <definedName name="quebGYmkknd" localSheetId="10">#REF!</definedName>
    <definedName name="quebGYmkknd" localSheetId="11">#REF!</definedName>
    <definedName name="quebGYmkknd" localSheetId="14">#REF!</definedName>
    <definedName name="quebGYmkknd">#REF!</definedName>
    <definedName name="QUELI" localSheetId="10">#REF!</definedName>
    <definedName name="QUELI" localSheetId="11">#REF!</definedName>
    <definedName name="QUELI">#REF!</definedName>
    <definedName name="qwer" localSheetId="10">#REF!</definedName>
    <definedName name="qwer" localSheetId="11">#REF!</definedName>
    <definedName name="qwer" localSheetId="1">#REF!</definedName>
    <definedName name="qwer" localSheetId="2">#REF!</definedName>
    <definedName name="qwer">#REF!</definedName>
    <definedName name="RAH" localSheetId="10">#REF!</definedName>
    <definedName name="RAH">#REF!</definedName>
    <definedName name="RAH_1" localSheetId="10">#REF!</definedName>
    <definedName name="RAH_1">#REF!</definedName>
    <definedName name="RE" localSheetId="10">#REF!</definedName>
    <definedName name="RE">#REF!</definedName>
    <definedName name="REATERRO" localSheetId="10">#REF!</definedName>
    <definedName name="REATERRO">#REF!</definedName>
    <definedName name="REATERRO_DE_VALAS_COMPACTADO_MECANICAMENTE" localSheetId="10">#REF!</definedName>
    <definedName name="REATERRO_DE_VALAS_COMPACTADO_MECANICAMENTE">#REF!</definedName>
    <definedName name="rec" localSheetId="7">#REF!,#REF!</definedName>
    <definedName name="rec" localSheetId="8">#REF!,#REF!</definedName>
    <definedName name="rec" localSheetId="9">#REF!,#REF!</definedName>
    <definedName name="rec" localSheetId="10">#REF!,#REF!</definedName>
    <definedName name="rec" localSheetId="11">#REF!,#REF!</definedName>
    <definedName name="rec">#REF!,#REF!</definedName>
    <definedName name="REC.ATE." localSheetId="7">[18]MEMORIAL!#REF!</definedName>
    <definedName name="REC.ATE." localSheetId="8">[18]MEMORIAL!#REF!</definedName>
    <definedName name="REC.ATE." localSheetId="9">[18]MEMORIAL!#REF!</definedName>
    <definedName name="REC.ATE." localSheetId="10">[18]MEMORIAL!#REF!</definedName>
    <definedName name="REC.ATE." localSheetId="11">[18]MEMORIAL!#REF!</definedName>
    <definedName name="REC.ATE.">[18]MEMORIAL!#REF!</definedName>
    <definedName name="recuper" localSheetId="7">#REF!,#REF!</definedName>
    <definedName name="recuper" localSheetId="8">#REF!,#REF!</definedName>
    <definedName name="recuper" localSheetId="9">#REF!,#REF!</definedName>
    <definedName name="recuper" localSheetId="10">#REF!,#REF!</definedName>
    <definedName name="recuper" localSheetId="11">#REF!,#REF!</definedName>
    <definedName name="recuper">#REF!,#REF!</definedName>
    <definedName name="REFORMA" localSheetId="10">[14]Plan1!$A$149:$A$152</definedName>
    <definedName name="REFORMA" localSheetId="11">[15]Plan1!$A$149:$A$152</definedName>
    <definedName name="REFORMA" localSheetId="1">[16]Plan1!$A$149:$A$152</definedName>
    <definedName name="REFORMA" localSheetId="2">[16]Plan1!$A$149:$A$152</definedName>
    <definedName name="REFORMA">[15]Plan1!$A$149:$A$152</definedName>
    <definedName name="REGISTRO" localSheetId="7">#REF!</definedName>
    <definedName name="REGISTRO" localSheetId="8">#REF!</definedName>
    <definedName name="REGISTRO" localSheetId="9">#REF!</definedName>
    <definedName name="REGISTRO" localSheetId="10">#REF!</definedName>
    <definedName name="REGISTRO" localSheetId="11">#REF!</definedName>
    <definedName name="REGISTRO" localSheetId="14">#REF!</definedName>
    <definedName name="REGISTRO">#REF!</definedName>
    <definedName name="rere" localSheetId="10">#REF!</definedName>
    <definedName name="rere" localSheetId="11">#REF!</definedName>
    <definedName name="rere">#REF!</definedName>
    <definedName name="RES" localSheetId="10">#REF!</definedName>
    <definedName name="RES" localSheetId="11">#REF!</definedName>
    <definedName name="RES" localSheetId="1">#REF!</definedName>
    <definedName name="RES" localSheetId="2">#REF!</definedName>
    <definedName name="RES">#REF!</definedName>
    <definedName name="RESTRICOES" localSheetId="10">[14]Plan1!$A$38:$A$43</definedName>
    <definedName name="RESTRICOES" localSheetId="11">[15]Plan1!$A$38:$A$43</definedName>
    <definedName name="RESTRICOES" localSheetId="1">[16]Plan1!$A$38:$A$43</definedName>
    <definedName name="RESTRICOES" localSheetId="2">[16]Plan1!$A$38:$A$43</definedName>
    <definedName name="RESTRICOES">[15]Plan1!$A$38:$A$43</definedName>
    <definedName name="rfv" localSheetId="7">#REF!</definedName>
    <definedName name="rfv" localSheetId="8">#REF!</definedName>
    <definedName name="rfv" localSheetId="9">#REF!</definedName>
    <definedName name="rfv" localSheetId="10">#REF!</definedName>
    <definedName name="rfv" localSheetId="11">#REF!</definedName>
    <definedName name="rfv" localSheetId="1">#REF!</definedName>
    <definedName name="rfv" localSheetId="2">#REF!</definedName>
    <definedName name="rfv">#REF!</definedName>
    <definedName name="rfv_1" localSheetId="10">#REF!</definedName>
    <definedName name="rfv_1" localSheetId="11">#REF!</definedName>
    <definedName name="rfv_1">#REF!</definedName>
    <definedName name="rocha" localSheetId="10">#REF!</definedName>
    <definedName name="rocha" localSheetId="11">#REF!</definedName>
    <definedName name="rocha">#REF!</definedName>
    <definedName name="rpa" localSheetId="10">#REF!</definedName>
    <definedName name="rpa">#REF!</definedName>
    <definedName name="rpa_1" localSheetId="10">#REF!</definedName>
    <definedName name="rpa_1">#REF!</definedName>
    <definedName name="rpb" localSheetId="10">#REF!</definedName>
    <definedName name="rpb">#REF!</definedName>
    <definedName name="rpb_1" localSheetId="10">#REF!</definedName>
    <definedName name="rpb_1">#REF!</definedName>
    <definedName name="rpp" localSheetId="10">#REF!</definedName>
    <definedName name="rpp">#REF!</definedName>
    <definedName name="rpp_1" localSheetId="10">#REF!</definedName>
    <definedName name="rpp_1">#REF!</definedName>
    <definedName name="rr" localSheetId="10">#REF!</definedName>
    <definedName name="rr">#REF!</definedName>
    <definedName name="rrrrrrr" localSheetId="10">#REF!</definedName>
    <definedName name="rrrrrrr">#REF!</definedName>
    <definedName name="rwgnkd" localSheetId="10">#REF!</definedName>
    <definedName name="rwgnkd">#REF!</definedName>
    <definedName name="s" localSheetId="10">#REF!</definedName>
    <definedName name="s">#REF!</definedName>
    <definedName name="saconhyuu5977962" localSheetId="10">#REF!</definedName>
    <definedName name="saconhyuu5977962">#REF!</definedName>
    <definedName name="SAD" localSheetId="10">#REF!</definedName>
    <definedName name="SAD">#REF!</definedName>
    <definedName name="SCO" localSheetId="10">#REF!</definedName>
    <definedName name="SCO">#REF!</definedName>
    <definedName name="SCOD02.010.0020" localSheetId="10">#REF!</definedName>
    <definedName name="SCOD02.010.0020">#REF!</definedName>
    <definedName name="SCOD02.010.0020_1" localSheetId="10">#REF!</definedName>
    <definedName name="SCOD02.010.0020_1">#REF!</definedName>
    <definedName name="SCOD02.010.0050" localSheetId="10">[35]MEMORIAL!#REF!</definedName>
    <definedName name="SCOD02.010.0050">[35]MEMORIAL!#REF!</definedName>
    <definedName name="SCOD02.010.0050_1" localSheetId="10">[36]MEMORIAL!#REF!</definedName>
    <definedName name="SCOD02.010.0050_1">[36]MEMORIAL!#REF!</definedName>
    <definedName name="SCOD02.010.0065" localSheetId="10">[35]MEMORIAL!#REF!</definedName>
    <definedName name="SCOD02.010.0065">[35]MEMORIAL!#REF!</definedName>
    <definedName name="SCOD02.010.0065_1" localSheetId="10">[36]MEMORIAL!#REF!</definedName>
    <definedName name="SCOD02.010.0065_1">[36]MEMORIAL!#REF!</definedName>
    <definedName name="SCOD02.010.0130" localSheetId="10">[35]MEMORIAL!#REF!</definedName>
    <definedName name="SCOD02.010.0130">[35]MEMORIAL!#REF!</definedName>
    <definedName name="SCOD02.010.0130_1" localSheetId="10">[36]MEMORIAL!#REF!</definedName>
    <definedName name="SCOD02.010.0130_1">[36]MEMORIAL!#REF!</definedName>
    <definedName name="SCOD03.010.0020" localSheetId="10">[35]MEMORIAL!#REF!</definedName>
    <definedName name="SCOD03.010.0020">[35]MEMORIAL!#REF!</definedName>
    <definedName name="SCOD03.010.0020_1" localSheetId="10">[36]MEMORIAL!#REF!</definedName>
    <definedName name="SCOD03.010.0020_1">[36]MEMORIAL!#REF!</definedName>
    <definedName name="SCOD03.010.0025" localSheetId="10">[35]MEMORIAL!#REF!</definedName>
    <definedName name="SCOD03.010.0025">[35]MEMORIAL!#REF!</definedName>
    <definedName name="SCOD03.010.0025_1" localSheetId="10">[36]MEMORIAL!#REF!</definedName>
    <definedName name="SCOD03.010.0025_1">[36]MEMORIAL!#REF!</definedName>
    <definedName name="SCOD03.010.0040" localSheetId="10">[35]MEMORIAL!#REF!</definedName>
    <definedName name="SCOD03.010.0040">[35]MEMORIAL!#REF!</definedName>
    <definedName name="SCOD03.010.0040_1" localSheetId="10">[36]MEMORIAL!#REF!</definedName>
    <definedName name="SCOD03.010.0040_1">[36]MEMORIAL!#REF!</definedName>
    <definedName name="SCOD03.010.0050" localSheetId="10">[35]MEMORIAL!#REF!</definedName>
    <definedName name="SCOD03.010.0050">[35]MEMORIAL!#REF!</definedName>
    <definedName name="SCOD03.010.0050_1" localSheetId="10">[36]MEMORIAL!#REF!</definedName>
    <definedName name="SCOD03.010.0050_1">[36]MEMORIAL!#REF!</definedName>
    <definedName name="SCOD03.010.0100" localSheetId="10">[35]MEMORIAL!#REF!</definedName>
    <definedName name="SCOD03.010.0100">[35]MEMORIAL!#REF!</definedName>
    <definedName name="SCOD03.010.0100_1" localSheetId="10">[36]MEMORIAL!#REF!</definedName>
    <definedName name="SCOD03.010.0100_1">[36]MEMORIAL!#REF!</definedName>
    <definedName name="SCOD03.010.0180" localSheetId="10">[35]MEMORIAL!#REF!</definedName>
    <definedName name="SCOD03.010.0180">[35]MEMORIAL!#REF!</definedName>
    <definedName name="SCOD03.010.0180_1" localSheetId="10">[36]MEMORIAL!#REF!</definedName>
    <definedName name="SCOD03.010.0180_1">[36]MEMORIAL!#REF!</definedName>
    <definedName name="SCOD03.010.0200" localSheetId="10">[35]MEMORIAL!#REF!</definedName>
    <definedName name="SCOD03.010.0200">[35]MEMORIAL!#REF!</definedName>
    <definedName name="SCOD03.010.0200_1" localSheetId="10">[36]MEMORIAL!#REF!</definedName>
    <definedName name="SCOD03.010.0200_1">[36]MEMORIAL!#REF!</definedName>
    <definedName name="SCOD04.010.0010" localSheetId="10">[18]MEMORIAL!#REF!</definedName>
    <definedName name="SCOD04.010.0010">[18]MEMORIAL!#REF!</definedName>
    <definedName name="SCOD04.010.0010_1" localSheetId="10">[18]MEMORIAL!#REF!</definedName>
    <definedName name="SCOD04.010.0010_1">[18]MEMORIAL!#REF!</definedName>
    <definedName name="SCOD04.010.0040" localSheetId="10">[18]MEMORIAL!#REF!</definedName>
    <definedName name="SCOD04.010.0040">[18]MEMORIAL!#REF!</definedName>
    <definedName name="SCOD04.010.0040_1" localSheetId="10">[18]MEMORIAL!#REF!</definedName>
    <definedName name="SCOD04.010.0040_1">[18]MEMORIAL!#REF!</definedName>
    <definedName name="SCOD04.010.0070" localSheetId="10">[18]MEMORIAL!#REF!</definedName>
    <definedName name="SCOD04.010.0070">[18]MEMORIAL!#REF!</definedName>
    <definedName name="SCOD04.010.0070_1" localSheetId="10">[18]MEMORIAL!#REF!</definedName>
    <definedName name="SCOD04.010.0070_1">[18]MEMORIAL!#REF!</definedName>
    <definedName name="SCOD04.010.0150" localSheetId="10">[18]MEMORIAL!#REF!</definedName>
    <definedName name="SCOD04.010.0150">[18]MEMORIAL!#REF!</definedName>
    <definedName name="SCOD04.010.0150_1" localSheetId="10">[18]MEMORIAL!#REF!</definedName>
    <definedName name="SCOD04.010.0150_1">[18]MEMORIAL!#REF!</definedName>
    <definedName name="SCOD04.010.0190" localSheetId="10">[18]MEMORIAL!#REF!</definedName>
    <definedName name="SCOD04.010.0190">[18]MEMORIAL!#REF!</definedName>
    <definedName name="SCOD04.010.0190_1" localSheetId="10">[18]MEMORIAL!#REF!</definedName>
    <definedName name="SCOD04.010.0190_1">[18]MEMORIAL!#REF!</definedName>
    <definedName name="SCOD04.010.0200" localSheetId="10">[18]MEMORIAL!#REF!</definedName>
    <definedName name="SCOD04.010.0200">[18]MEMORIAL!#REF!</definedName>
    <definedName name="SCOD04.010.0200_1" localSheetId="10">[18]MEMORIAL!#REF!</definedName>
    <definedName name="SCOD04.010.0200_1">[18]MEMORIAL!#REF!</definedName>
    <definedName name="SCOD04.010.0320" localSheetId="10">[35]MEMORIAL!#REF!</definedName>
    <definedName name="SCOD04.010.0320">[35]MEMORIAL!#REF!</definedName>
    <definedName name="SCOD04.010.0320_1" localSheetId="10">[18]MEMORIAL!#REF!</definedName>
    <definedName name="SCOD04.010.0320_1">[18]MEMORIAL!#REF!</definedName>
    <definedName name="SCOD04.010.0330" localSheetId="10">[35]MEMORIAL!#REF!</definedName>
    <definedName name="SCOD04.010.0330">[35]MEMORIAL!#REF!</definedName>
    <definedName name="SCOD04.010.0330_1" localSheetId="10">[18]MEMORIAL!#REF!</definedName>
    <definedName name="SCOD04.010.0330_1">[18]MEMORIAL!#REF!</definedName>
    <definedName name="SCOD04.010.0371" localSheetId="10">[35]MEMORIAL!#REF!</definedName>
    <definedName name="SCOD04.010.0371">[35]MEMORIAL!#REF!</definedName>
    <definedName name="SCOD04.010.0371_1" localSheetId="10">[36]MEMORIAL!#REF!</definedName>
    <definedName name="SCOD04.010.0371_1">[36]MEMORIAL!#REF!</definedName>
    <definedName name="SCOD04.010.0375" localSheetId="10">[35]MEMORIAL!#REF!</definedName>
    <definedName name="SCOD04.010.0375">[35]MEMORIAL!#REF!</definedName>
    <definedName name="SCOD04.010.0375_1" localSheetId="10">[18]MEMORIAL!#REF!</definedName>
    <definedName name="SCOD04.010.0375_1">[18]MEMORIAL!#REF!</definedName>
    <definedName name="SCOD04.010.0395" localSheetId="10">[35]MEMORIAL!#REF!</definedName>
    <definedName name="SCOD04.010.0395">[35]MEMORIAL!#REF!</definedName>
    <definedName name="SCOD04.010.0395_1" localSheetId="10">[18]MEMORIAL!#REF!</definedName>
    <definedName name="SCOD04.010.0395_1">[18]MEMORIAL!#REF!</definedName>
    <definedName name="SCOD04.010.0420" localSheetId="10">[18]MEMORIAL!#REF!</definedName>
    <definedName name="SCOD04.010.0420">[18]MEMORIAL!#REF!</definedName>
    <definedName name="SCOD04.010.0420_1" localSheetId="10">[18]MEMORIAL!#REF!</definedName>
    <definedName name="SCOD04.010.0420_1">[18]MEMORIAL!#REF!</definedName>
    <definedName name="SCOD04.010.0430" localSheetId="10">[18]MEMORIAL!#REF!</definedName>
    <definedName name="SCOD04.010.0430">[18]MEMORIAL!#REF!</definedName>
    <definedName name="SCOD04.010.0430_1" localSheetId="10">[18]MEMORIAL!#REF!</definedName>
    <definedName name="SCOD04.010.0430_1">[18]MEMORIAL!#REF!</definedName>
    <definedName name="SCOD05.010.0020" localSheetId="10">[35]MEMORIAL!#REF!</definedName>
    <definedName name="SCOD05.010.0020">[35]MEMORIAL!#REF!</definedName>
    <definedName name="SCOD05.010.0020_1" localSheetId="10">[18]MEMORIAL!#REF!</definedName>
    <definedName name="SCOD05.010.0020_1">[18]MEMORIAL!#REF!</definedName>
    <definedName name="SCOD08.010.0010" localSheetId="10">[18]MEMORIAL!#REF!</definedName>
    <definedName name="SCOD08.010.0010">[18]MEMORIAL!#REF!</definedName>
    <definedName name="SCOD08.010.0010_1" localSheetId="10">[18]MEMORIAL!#REF!</definedName>
    <definedName name="SCOD08.010.0010_1">[18]MEMORIAL!#REF!</definedName>
    <definedName name="SCOD08.010.0040" localSheetId="10">[18]MEMORIAL!#REF!</definedName>
    <definedName name="SCOD08.010.0040">[18]MEMORIAL!#REF!</definedName>
    <definedName name="SCOD08.010.0040_1" localSheetId="10">[18]MEMORIAL!#REF!</definedName>
    <definedName name="SCOD08.010.0040_1">[18]MEMORIAL!#REF!</definedName>
    <definedName name="SCOD08.010.0060" localSheetId="10">[35]MEMORIAL!#REF!</definedName>
    <definedName name="SCOD08.010.0060">[35]MEMORIAL!#REF!</definedName>
    <definedName name="SCOD08.010.0060_1" localSheetId="10">[36]MEMORIAL!#REF!</definedName>
    <definedName name="SCOD08.010.0060_1">[36]MEMORIAL!#REF!</definedName>
    <definedName name="SCOD08.010.0130" localSheetId="10">[18]MEMORIAL!#REF!</definedName>
    <definedName name="SCOD08.010.0130">[18]MEMORIAL!#REF!</definedName>
    <definedName name="SCOD08.010.0130_1" localSheetId="10">[18]MEMORIAL!#REF!</definedName>
    <definedName name="SCOD08.010.0130_1">[18]MEMORIAL!#REF!</definedName>
    <definedName name="SCOD08.010.0135" localSheetId="10">[35]MEMORIAL!#REF!</definedName>
    <definedName name="SCOD08.010.0135">[35]MEMORIAL!#REF!</definedName>
    <definedName name="SCOD08.010.0135_1" localSheetId="10">[18]MEMORIAL!#REF!</definedName>
    <definedName name="SCOD08.010.0135_1">[18]MEMORIAL!#REF!</definedName>
    <definedName name="SCOD08.010.0270" localSheetId="10">[35]MEMORIAL!#REF!</definedName>
    <definedName name="SCOD08.010.0270">[35]MEMORIAL!#REF!</definedName>
    <definedName name="SCOD08.010.0270_1" localSheetId="10">[18]MEMORIAL!#REF!</definedName>
    <definedName name="SCOD08.010.0270_1">[18]MEMORIAL!#REF!</definedName>
    <definedName name="SCOD09.010.0060" localSheetId="10">[35]MEMORIAL!#REF!</definedName>
    <definedName name="SCOD09.010.0060">[35]MEMORIAL!#REF!</definedName>
    <definedName name="SCOD09.010.0060_1" localSheetId="10">[18]MEMORIAL!#REF!</definedName>
    <definedName name="SCOD09.010.0060_1">[18]MEMORIAL!#REF!</definedName>
    <definedName name="SCOD09.010.0240" localSheetId="10">[35]MEMORIAL!#REF!</definedName>
    <definedName name="SCOD09.010.0240">[35]MEMORIAL!#REF!</definedName>
    <definedName name="SCOD09.010.0240_1" localSheetId="10">[36]MEMORIAL!#REF!</definedName>
    <definedName name="SCOD09.010.0240_1">[36]MEMORIAL!#REF!</definedName>
    <definedName name="SCOD09.010.0430" localSheetId="10">[35]MEMORIAL!#REF!</definedName>
    <definedName name="SCOD09.010.0430">[35]MEMORIAL!#REF!</definedName>
    <definedName name="SCOD09.010.0430_1" localSheetId="10">[36]MEMORIAL!#REF!</definedName>
    <definedName name="SCOD09.010.0430_1">[36]MEMORIAL!#REF!</definedName>
    <definedName name="SCOD09.010.0470" localSheetId="10">[35]MEMORIAL!#REF!</definedName>
    <definedName name="SCOD09.010.0470">[35]MEMORIAL!#REF!</definedName>
    <definedName name="SCOD09.010.0470_1" localSheetId="10">[36]MEMORIAL!#REF!</definedName>
    <definedName name="SCOD09.010.0470_1">[36]MEMORIAL!#REF!</definedName>
    <definedName name="SCOD09.010.0700" localSheetId="10">[35]MEMORIAL!#REF!</definedName>
    <definedName name="SCOD09.010.0700">[35]MEMORIAL!#REF!</definedName>
    <definedName name="SCOD09.010.0700_1" localSheetId="10">[36]MEMORIAL!#REF!</definedName>
    <definedName name="SCOD09.010.0700_1">[36]MEMORIAL!#REF!</definedName>
    <definedName name="SCOD10.010.0140" localSheetId="10">[35]MEMORIAL!#REF!</definedName>
    <definedName name="SCOD10.010.0140">[35]MEMORIAL!#REF!</definedName>
    <definedName name="SCOD10.010.0140_1" localSheetId="10">[18]MEMORIAL!#REF!</definedName>
    <definedName name="SCOD10.010.0140_1">[18]MEMORIAL!#REF!</definedName>
    <definedName name="SCOD10.010.0180" localSheetId="10">[35]MEMORIAL!#REF!</definedName>
    <definedName name="SCOD10.010.0180">[35]MEMORIAL!#REF!</definedName>
    <definedName name="SCOD10.010.0180_1" localSheetId="10">[18]MEMORIAL!#REF!</definedName>
    <definedName name="SCOD10.010.0180_1">[18]MEMORIAL!#REF!</definedName>
    <definedName name="SCOD10.010.0270" localSheetId="10">[35]MEMORIAL!#REF!</definedName>
    <definedName name="SCOD10.010.0270">[35]MEMORIAL!#REF!</definedName>
    <definedName name="SCOD10.010.0270_1" localSheetId="10">[36]MEMORIAL!#REF!</definedName>
    <definedName name="SCOD10.010.0270_1">[36]MEMORIAL!#REF!</definedName>
    <definedName name="SCOD10.010.0280" localSheetId="10">[35]MEMORIAL!#REF!</definedName>
    <definedName name="SCOD10.010.0280">[35]MEMORIAL!#REF!</definedName>
    <definedName name="SCOD10.010.0280_1" localSheetId="10">[36]MEMORIAL!#REF!</definedName>
    <definedName name="SCOD10.010.0280_1">[36]MEMORIAL!#REF!</definedName>
    <definedName name="SCOD10.010.0298" localSheetId="10">[18]MEMORIAL!#REF!</definedName>
    <definedName name="SCOD10.010.0298">[18]MEMORIAL!#REF!</definedName>
    <definedName name="SCOD10.010.0298_1" localSheetId="10">[18]MEMORIAL!#REF!</definedName>
    <definedName name="SCOD10.010.0298_1">[18]MEMORIAL!#REF!</definedName>
    <definedName name="SCOD10.010.0307" localSheetId="10">[35]MEMORIAL!#REF!</definedName>
    <definedName name="SCOD10.010.0307">[35]MEMORIAL!#REF!</definedName>
    <definedName name="SCOD10.010.0307_1" localSheetId="10">[36]MEMORIAL!#REF!</definedName>
    <definedName name="SCOD10.010.0307_1">[36]MEMORIAL!#REF!</definedName>
    <definedName name="SCOD10.010.0308" localSheetId="10">[35]MEMORIAL!#REF!</definedName>
    <definedName name="SCOD10.010.0308">[35]MEMORIAL!#REF!</definedName>
    <definedName name="SCOD10.010.0308_1" localSheetId="10">[36]MEMORIAL!#REF!</definedName>
    <definedName name="SCOD10.010.0308_1">[36]MEMORIAL!#REF!</definedName>
    <definedName name="SCOD10.010.0310" localSheetId="10">[35]MEMORIAL!#REF!</definedName>
    <definedName name="SCOD10.010.0310">[35]MEMORIAL!#REF!</definedName>
    <definedName name="SCOD10.010.0310_1" localSheetId="10">[18]MEMORIAL!#REF!</definedName>
    <definedName name="SCOD10.010.0310_1">[18]MEMORIAL!#REF!</definedName>
    <definedName name="SCOD10.010.0330" localSheetId="10">[35]MEMORIAL!#REF!</definedName>
    <definedName name="SCOD10.010.0330">[35]MEMORIAL!#REF!</definedName>
    <definedName name="SCOD10.010.0330_1" localSheetId="10">[36]MEMORIAL!#REF!</definedName>
    <definedName name="SCOD10.010.0330_1">[36]MEMORIAL!#REF!</definedName>
    <definedName name="SCOD10.010.0333" localSheetId="10">[35]MEMORIAL!#REF!</definedName>
    <definedName name="SCOD10.010.0333">[35]MEMORIAL!#REF!</definedName>
    <definedName name="SCOD10.010.0333_1" localSheetId="10">[36]MEMORIAL!#REF!</definedName>
    <definedName name="SCOD10.010.0333_1">[36]MEMORIAL!#REF!</definedName>
    <definedName name="SCOD10.010.0380" localSheetId="10">[35]MEMORIAL!#REF!</definedName>
    <definedName name="SCOD10.010.0380">[35]MEMORIAL!#REF!</definedName>
    <definedName name="SCOD10.010.0380_1" localSheetId="10">[36]MEMORIAL!#REF!</definedName>
    <definedName name="SCOD10.010.0380_1">[36]MEMORIAL!#REF!</definedName>
    <definedName name="SCOD10.010.0400" localSheetId="10">[35]MEMORIAL!#REF!</definedName>
    <definedName name="SCOD10.010.0400">[35]MEMORIAL!#REF!</definedName>
    <definedName name="SCOD10.010.0400_1" localSheetId="10">[36]MEMORIAL!#REF!</definedName>
    <definedName name="SCOD10.010.0400_1">[36]MEMORIAL!#REF!</definedName>
    <definedName name="SCOD10.010.0431" localSheetId="10">[35]MEMORIAL!#REF!</definedName>
    <definedName name="SCOD10.010.0431">[35]MEMORIAL!#REF!</definedName>
    <definedName name="SCOD10.010.0431_1" localSheetId="10">[36]MEMORIAL!#REF!</definedName>
    <definedName name="SCOD10.010.0431_1">[36]MEMORIAL!#REF!</definedName>
    <definedName name="SCOD10.010.1110" localSheetId="10">[18]MEMORIAL!#REF!</definedName>
    <definedName name="SCOD10.010.1110">[18]MEMORIAL!#REF!</definedName>
    <definedName name="SCOD10.010.1110_1" localSheetId="10">[18]MEMORIAL!#REF!</definedName>
    <definedName name="SCOD10.010.1110_1">[18]MEMORIAL!#REF!</definedName>
    <definedName name="SCOD12.010.0010" localSheetId="10">[18]MEMORIAL!#REF!</definedName>
    <definedName name="SCOD12.010.0010">[18]MEMORIAL!#REF!</definedName>
    <definedName name="SCOD12.010.0010_1" localSheetId="10">[18]MEMORIAL!#REF!</definedName>
    <definedName name="SCOD12.010.0010_1">[18]MEMORIAL!#REF!</definedName>
    <definedName name="SCOD12.010.0060" localSheetId="10">[35]MEMORIAL!#REF!</definedName>
    <definedName name="SCOD12.010.0060">[35]MEMORIAL!#REF!</definedName>
    <definedName name="SCOD12.010.0060_1" localSheetId="10">[36]MEMORIAL!#REF!</definedName>
    <definedName name="SCOD12.010.0060_1">[36]MEMORIAL!#REF!</definedName>
    <definedName name="SCOD12.010.0210" localSheetId="10">[35]MEMORIAL!#REF!</definedName>
    <definedName name="SCOD12.010.0210">[35]MEMORIAL!#REF!</definedName>
    <definedName name="SCOD12.010.0210_1" localSheetId="10">[36]MEMORIAL!#REF!</definedName>
    <definedName name="SCOD12.010.0210_1">[36]MEMORIAL!#REF!</definedName>
    <definedName name="SCOD12.010.0360" localSheetId="10">[35]MEMORIAL!#REF!</definedName>
    <definedName name="SCOD12.010.0360">[35]MEMORIAL!#REF!</definedName>
    <definedName name="SCOD12.010.0360_1" localSheetId="10">[36]MEMORIAL!#REF!</definedName>
    <definedName name="SCOD12.010.0360_1">[36]MEMORIAL!#REF!</definedName>
    <definedName name="SCOD12.010.0550" localSheetId="10">[35]MEMORIAL!#REF!</definedName>
    <definedName name="SCOD12.010.0550">[35]MEMORIAL!#REF!</definedName>
    <definedName name="SCOD12.010.0550_1" localSheetId="10">[36]MEMORIAL!#REF!</definedName>
    <definedName name="SCOD12.010.0550_1">[36]MEMORIAL!#REF!</definedName>
    <definedName name="SCOD13.010.0030" localSheetId="10">[35]MEMORIAL!#REF!</definedName>
    <definedName name="SCOD13.010.0030">[35]MEMORIAL!#REF!</definedName>
    <definedName name="SCOD13.010.0030_1" localSheetId="10">[36]MEMORIAL!#REF!</definedName>
    <definedName name="SCOD13.010.0030_1">[36]MEMORIAL!#REF!</definedName>
    <definedName name="SCOD13.010.0090" localSheetId="10">[35]MEMORIAL!#REF!</definedName>
    <definedName name="SCOD13.010.0090">[35]MEMORIAL!#REF!</definedName>
    <definedName name="SCOD13.010.0090_1" localSheetId="10">[36]MEMORIAL!#REF!</definedName>
    <definedName name="SCOD13.010.0090_1">[36]MEMORIAL!#REF!</definedName>
    <definedName name="SCOD13.010.0100" localSheetId="10">[18]MEMORIAL!#REF!</definedName>
    <definedName name="SCOD13.010.0100">[18]MEMORIAL!#REF!</definedName>
    <definedName name="SCOD13.010.0100_1" localSheetId="10">[18]MEMORIAL!#REF!</definedName>
    <definedName name="SCOD13.010.0100_1">[18]MEMORIAL!#REF!</definedName>
    <definedName name="SCOD13.010.0110" localSheetId="10">[35]MEMORIAL!#REF!</definedName>
    <definedName name="SCOD13.010.0110">[35]MEMORIAL!#REF!</definedName>
    <definedName name="SCOD13.010.0110_1" localSheetId="10">[36]MEMORIAL!#REF!</definedName>
    <definedName name="SCOD13.010.0110_1">[36]MEMORIAL!#REF!</definedName>
    <definedName name="SCOD13.010.1200" localSheetId="10">[35]MEMORIAL!#REF!</definedName>
    <definedName name="SCOD13.010.1200">[35]MEMORIAL!#REF!</definedName>
    <definedName name="SCOD13.010.1200_1" localSheetId="10">[36]MEMORIAL!#REF!</definedName>
    <definedName name="SCOD13.010.1200_1">[36]MEMORIAL!#REF!</definedName>
    <definedName name="SCOD15.010.0010" localSheetId="10">[35]MEMORIAL!#REF!</definedName>
    <definedName name="SCOD15.010.0010">[35]MEMORIAL!#REF!</definedName>
    <definedName name="SCOD15.010.0010_1" localSheetId="10">[36]MEMORIAL!#REF!</definedName>
    <definedName name="SCOD15.010.0010_1">[36]MEMORIAL!#REF!</definedName>
    <definedName name="SCOD15.010.0055" localSheetId="10">[35]MEMORIAL!#REF!</definedName>
    <definedName name="SCOD15.010.0055">[35]MEMORIAL!#REF!</definedName>
    <definedName name="SCOD15.010.0055_1" localSheetId="10">[36]MEMORIAL!#REF!</definedName>
    <definedName name="SCOD15.010.0055_1">[36]MEMORIAL!#REF!</definedName>
    <definedName name="SCOD15.010.0140" localSheetId="10">[35]MEMORIAL!#REF!</definedName>
    <definedName name="SCOD15.010.0140">[35]MEMORIAL!#REF!</definedName>
    <definedName name="SCOD15.010.0140_1" localSheetId="10">[36]MEMORIAL!#REF!</definedName>
    <definedName name="SCOD15.010.0140_1">[36]MEMORIAL!#REF!</definedName>
    <definedName name="SCOD15.010.0181" localSheetId="10">[35]MEMORIAL!#REF!</definedName>
    <definedName name="SCOD15.010.0181">[35]MEMORIAL!#REF!</definedName>
    <definedName name="SCOD15.010.0181_1" localSheetId="10">[36]MEMORIAL!#REF!</definedName>
    <definedName name="SCOD15.010.0181_1">[36]MEMORIAL!#REF!</definedName>
    <definedName name="SCOD15.010.0270" localSheetId="10">[35]MEMORIAL!#REF!</definedName>
    <definedName name="SCOD15.010.0270">[35]MEMORIAL!#REF!</definedName>
    <definedName name="SCOD15.010.0270_1" localSheetId="10">[36]MEMORIAL!#REF!</definedName>
    <definedName name="SCOD15.010.0270_1">[36]MEMORIAL!#REF!</definedName>
    <definedName name="SCOD15.010.0280" localSheetId="10">[35]MEMORIAL!#REF!</definedName>
    <definedName name="SCOD15.010.0280">[35]MEMORIAL!#REF!</definedName>
    <definedName name="SCOD15.010.0280_1" localSheetId="10">[18]MEMORIAL!#REF!</definedName>
    <definedName name="SCOD15.010.0280_1">[18]MEMORIAL!#REF!</definedName>
    <definedName name="SCOD15.010.0290" localSheetId="10">[18]MEMORIAL!#REF!</definedName>
    <definedName name="SCOD15.010.0290">[18]MEMORIAL!#REF!</definedName>
    <definedName name="SCOD15.010.0290_1" localSheetId="10">[18]MEMORIAL!#REF!</definedName>
    <definedName name="SCOD15.010.0290_1">[18]MEMORIAL!#REF!</definedName>
    <definedName name="SCOD16.010.0010" localSheetId="10">[35]MEMORIAL!#REF!</definedName>
    <definedName name="SCOD16.010.0010">[35]MEMORIAL!#REF!</definedName>
    <definedName name="SCOD16.010.0010_1" localSheetId="10">[18]MEMORIAL!#REF!</definedName>
    <definedName name="SCOD16.010.0010_1">[18]MEMORIAL!#REF!</definedName>
    <definedName name="SCOD16.010.0060" localSheetId="10">[35]MEMORIAL!#REF!</definedName>
    <definedName name="SCOD16.010.0060">[35]MEMORIAL!#REF!</definedName>
    <definedName name="SCOD16.010.0060_1" localSheetId="10">[36]MEMORIAL!#REF!</definedName>
    <definedName name="SCOD16.010.0060_1">[36]MEMORIAL!#REF!</definedName>
    <definedName name="SCOD16.010.0110" localSheetId="10">[35]MEMORIAL!#REF!</definedName>
    <definedName name="SCOD16.010.0110">[35]MEMORIAL!#REF!</definedName>
    <definedName name="SCOD16.010.0110_1" localSheetId="10">[36]MEMORIAL!#REF!</definedName>
    <definedName name="SCOD16.010.0110_1">[36]MEMORIAL!#REF!</definedName>
    <definedName name="SCOD16.010.0120" localSheetId="10">[35]MEMORIAL!#REF!</definedName>
    <definedName name="SCOD16.010.0120">[35]MEMORIAL!#REF!</definedName>
    <definedName name="SCOD16.010.0120_1" localSheetId="10">[36]MEMORIAL!#REF!</definedName>
    <definedName name="SCOD16.010.0120_1">[36]MEMORIAL!#REF!</definedName>
    <definedName name="SCOD16.010.0170" localSheetId="10">[35]MEMORIAL!#REF!</definedName>
    <definedName name="SCOD16.010.0170">[35]MEMORIAL!#REF!</definedName>
    <definedName name="SCOD16.010.0170_1" localSheetId="10">[36]MEMORIAL!#REF!</definedName>
    <definedName name="SCOD16.010.0170_1">[36]MEMORIAL!#REF!</definedName>
    <definedName name="SCOD17.010.0080" localSheetId="10">[35]MEMORIAL!#REF!</definedName>
    <definedName name="SCOD17.010.0080">[35]MEMORIAL!#REF!</definedName>
    <definedName name="SCOD17.010.0080_1" localSheetId="10">[36]MEMORIAL!#REF!</definedName>
    <definedName name="SCOD17.010.0080_1">[36]MEMORIAL!#REF!</definedName>
    <definedName name="SCOD17.010.0100" localSheetId="10">[18]MEMORIAL!#REF!</definedName>
    <definedName name="SCOD17.010.0100">[18]MEMORIAL!#REF!</definedName>
    <definedName name="SCOD17.010.0100_1" localSheetId="10">[18]MEMORIAL!#REF!</definedName>
    <definedName name="SCOD17.010.0100_1">[18]MEMORIAL!#REF!</definedName>
    <definedName name="SCOD17.010.0150" localSheetId="10">[35]MEMORIAL!#REF!</definedName>
    <definedName name="SCOD17.010.0150">[35]MEMORIAL!#REF!</definedName>
    <definedName name="SCOD17.010.0150_1" localSheetId="10">[36]MEMORIAL!#REF!</definedName>
    <definedName name="SCOD17.010.0150_1">[36]MEMORIAL!#REF!</definedName>
    <definedName name="SCOD17.010.0290" localSheetId="10">[35]MEMORIAL!#REF!</definedName>
    <definedName name="SCOD17.010.0290">[35]MEMORIAL!#REF!</definedName>
    <definedName name="SCOD17.010.0290_1" localSheetId="10">[36]MEMORIAL!#REF!</definedName>
    <definedName name="SCOD17.010.0290_1">[36]MEMORIAL!#REF!</definedName>
    <definedName name="SCOD17.010.0390" localSheetId="10">[35]MEMORIAL!#REF!</definedName>
    <definedName name="SCOD17.010.0390">[35]MEMORIAL!#REF!</definedName>
    <definedName name="SCOD17.010.0390_1" localSheetId="10">[36]MEMORIAL!#REF!</definedName>
    <definedName name="SCOD17.010.0390_1">[36]MEMORIAL!#REF!</definedName>
    <definedName name="SCOD17.010.0436" localSheetId="10">[18]MEMORIAL!#REF!</definedName>
    <definedName name="SCOD17.010.0436">[18]MEMORIAL!#REF!</definedName>
    <definedName name="SCOD17.010.0436_1" localSheetId="10">[18]MEMORIAL!#REF!</definedName>
    <definedName name="SCOD17.010.0436_1">[18]MEMORIAL!#REF!</definedName>
    <definedName name="SCOD17.010.0437" localSheetId="10">[35]MEMORIAL!#REF!</definedName>
    <definedName name="SCOD17.010.0437">[35]MEMORIAL!#REF!</definedName>
    <definedName name="SCOD17.010.0437_1" localSheetId="10">[36]MEMORIAL!#REF!</definedName>
    <definedName name="SCOD17.010.0437_1">[36]MEMORIAL!#REF!</definedName>
    <definedName name="SCOD17.010.0602" localSheetId="10">[35]MEMORIAL!#REF!</definedName>
    <definedName name="SCOD17.010.0602">[35]MEMORIAL!#REF!</definedName>
    <definedName name="SCOD17.010.0602_1" localSheetId="10">[36]MEMORIAL!#REF!</definedName>
    <definedName name="SCOD17.010.0602_1">[36]MEMORIAL!#REF!</definedName>
    <definedName name="SCODCOMPOSIÇÃO01" localSheetId="10">[24]MEMORIAL!#REF!</definedName>
    <definedName name="SCODCOMPOSIÇÃO01">[24]MEMORIAL!#REF!</definedName>
    <definedName name="SCODCOMPOSIÇÃO01A" localSheetId="10">[17]MEMORIAL!#REF!</definedName>
    <definedName name="SCODCOMPOSIÇÃO01A">[17]MEMORIAL!#REF!</definedName>
    <definedName name="SCODCOMPOSIÇÃO02" localSheetId="10">[17]MEMORIAL!#REF!</definedName>
    <definedName name="SCODCOMPOSIÇÃO02">[17]MEMORIAL!#REF!</definedName>
    <definedName name="SCODCOTADO01" localSheetId="10">[18]MEMORIAL!#REF!</definedName>
    <definedName name="SCODCOTADO01">[18]MEMORIAL!#REF!</definedName>
    <definedName name="SCODCOTADO01_1" localSheetId="10">[18]MEMORIAL!#REF!</definedName>
    <definedName name="SCODCOTADO01_1">[18]MEMORIAL!#REF!</definedName>
    <definedName name="SCODCOTADO02" localSheetId="10">[18]MEMORIAL!#REF!</definedName>
    <definedName name="SCODCOTADO02">[18]MEMORIAL!#REF!</definedName>
    <definedName name="SCODCOTADO02_1" localSheetId="10">[18]MEMORIAL!#REF!</definedName>
    <definedName name="SCODCOTADO02_1">[18]MEMORIAL!#REF!</definedName>
    <definedName name="SCODCOTADO03" localSheetId="10">[18]MEMORIAL!#REF!</definedName>
    <definedName name="SCODCOTADO03">[18]MEMORIAL!#REF!</definedName>
    <definedName name="SCODCOTADO03_1" localSheetId="10">[18]MEMORIAL!#REF!</definedName>
    <definedName name="SCODCOTADO03_1">[18]MEMORIAL!#REF!</definedName>
    <definedName name="SCODCOTADO04" localSheetId="10">[18]MEMORIAL!#REF!</definedName>
    <definedName name="SCODCOTADO04">[18]MEMORIAL!#REF!</definedName>
    <definedName name="SCODCOTADO04_1" localSheetId="10">[18]MEMORIAL!#REF!</definedName>
    <definedName name="SCODCOTADO04_1">[18]MEMORIAL!#REF!</definedName>
    <definedName name="SCODCOTADO05" localSheetId="10">[18]MEMORIAL!#REF!</definedName>
    <definedName name="SCODCOTADO05">[18]MEMORIAL!#REF!</definedName>
    <definedName name="SCODCOTADO05_1" localSheetId="10">[18]MEMORIAL!#REF!</definedName>
    <definedName name="SCODCOTADO05_1">[18]MEMORIAL!#REF!</definedName>
    <definedName name="SCODCOTADO06" localSheetId="10">[18]MEMORIAL!#REF!</definedName>
    <definedName name="SCODCOTADO06">[18]MEMORIAL!#REF!</definedName>
    <definedName name="SCODCOTADO06_1" localSheetId="10">[18]MEMORIAL!#REF!</definedName>
    <definedName name="SCODCOTADO06_1">[18]MEMORIAL!#REF!</definedName>
    <definedName name="SCODVERBA01" localSheetId="10">[17]MEMORIAL!#REF!</definedName>
    <definedName name="SCODVERBA01">[17]MEMORIAL!#REF!</definedName>
    <definedName name="SCODVERBA01_1" localSheetId="10">[18]MEMORIAL!#REF!</definedName>
    <definedName name="SCODVERBA01_1">[18]MEMORIAL!#REF!</definedName>
    <definedName name="SCOMPOS01" localSheetId="10">[17]MEMORIAL!#REF!</definedName>
    <definedName name="SCOMPOS01">[17]MEMORIAL!#REF!</definedName>
    <definedName name="SCOMPOS01_1" localSheetId="10">[18]MEMORIAL!#REF!</definedName>
    <definedName name="SCOMPOS01_1">[18]MEMORIAL!#REF!</definedName>
    <definedName name="sdaa" localSheetId="7">#REF!</definedName>
    <definedName name="sdaa" localSheetId="8">#REF!</definedName>
    <definedName name="sdaa" localSheetId="9">#REF!</definedName>
    <definedName name="sdaa" localSheetId="10">#REF!</definedName>
    <definedName name="sdaa" localSheetId="11">#REF!</definedName>
    <definedName name="sdaa">#REF!</definedName>
    <definedName name="SEM">[19]SEM!$C$3:$D$535</definedName>
    <definedName name="SEMANAS" localSheetId="7">'[42]Gauss Civil'!#REF!</definedName>
    <definedName name="SEMANAS" localSheetId="8">'[42]Gauss Civil'!#REF!</definedName>
    <definedName name="SEMANAS" localSheetId="9">'[42]Gauss Civil'!#REF!</definedName>
    <definedName name="SEMANAS" localSheetId="10">'[42]Gauss Civil'!#REF!</definedName>
    <definedName name="SEMANAS" localSheetId="11">'[42]Gauss Civil'!#REF!</definedName>
    <definedName name="SEMANAS">'[42]Gauss Civil'!#REF!</definedName>
    <definedName name="SERVIX" localSheetId="7">'[11]PLANILHA DE QUANT. E CUSTOS A'!#REF!</definedName>
    <definedName name="SERVIX" localSheetId="8">'[11]PLANILHA DE QUANT. E CUSTOS A'!#REF!</definedName>
    <definedName name="SERVIX" localSheetId="9">'[11]PLANILHA DE QUANT. E CUSTOS A'!#REF!</definedName>
    <definedName name="SERVIX" localSheetId="10">'[11]PLANILHA DE QUANT. E CUSTOS A'!#REF!</definedName>
    <definedName name="SERVIX" localSheetId="11">'[11]PLANILHA DE QUANT. E CUSTOS A'!#REF!</definedName>
    <definedName name="SERVIX" localSheetId="12">'[11]PLANILHA DE QUANT. E CUSTOS A'!#REF!</definedName>
    <definedName name="SERVIX">'[11]PLANILHA DE QUANT. E CUSTOS A'!#REF!</definedName>
    <definedName name="SERVIX_17" localSheetId="10">'[11]PLANILHA DE QUANT_ E CUSTOS A'!#REF!</definedName>
    <definedName name="SERVIX_17" localSheetId="11">'[11]PLANILHA DE QUANT_ E CUSTOS A'!#REF!</definedName>
    <definedName name="SERVIX_17" localSheetId="12">'[11]PLANILHA DE QUANT_ E CUSTOS A'!#REF!</definedName>
    <definedName name="SERVIX_17">'[11]PLANILHA DE QUANT_ E CUSTOS A'!#REF!</definedName>
    <definedName name="SERVIX_8" localSheetId="10">'[11]PLANILHA DE QUANT_ E CUSTOS A'!#REF!</definedName>
    <definedName name="SERVIX_8" localSheetId="11">'[11]PLANILHA DE QUANT_ E CUSTOS A'!#REF!</definedName>
    <definedName name="SERVIX_8" localSheetId="12">'[11]PLANILHA DE QUANT_ E CUSTOS A'!#REF!</definedName>
    <definedName name="SERVIX_8">'[11]PLANILHA DE QUANT_ E CUSTOS A'!#REF!</definedName>
    <definedName name="sh" localSheetId="4">#REF!</definedName>
    <definedName name="sh" localSheetId="7">#REF!</definedName>
    <definedName name="sh" localSheetId="8">#REF!</definedName>
    <definedName name="sh" localSheetId="9">#REF!</definedName>
    <definedName name="sh" localSheetId="10">#REF!</definedName>
    <definedName name="sh" localSheetId="11">#REF!</definedName>
    <definedName name="sh" localSheetId="12">#REF!</definedName>
    <definedName name="sh">#REF!</definedName>
    <definedName name="SISTEMA_ESTRUTURAL" localSheetId="10">[14]Plan1!$A$94:$A$100</definedName>
    <definedName name="SISTEMA_ESTRUTURAL" localSheetId="11">[15]Plan1!$A$94:$A$100</definedName>
    <definedName name="SISTEMA_ESTRUTURAL" localSheetId="1">[16]Plan1!$A$94:$A$100</definedName>
    <definedName name="SISTEMA_ESTRUTURAL" localSheetId="2">[16]Plan1!$A$94:$A$100</definedName>
    <definedName name="SISTEMA_ESTRUTURAL">[15]Plan1!$A$94:$A$100</definedName>
    <definedName name="SITUACAO" localSheetId="10">[14]Plan1!$A$60:$A$64</definedName>
    <definedName name="SITUACAO" localSheetId="11">[15]Plan1!$A$60:$A$64</definedName>
    <definedName name="SITUACAO" localSheetId="1">[16]Plan1!$A$60:$A$64</definedName>
    <definedName name="SITUACAO" localSheetId="2">[16]Plan1!$A$60:$A$64</definedName>
    <definedName name="SITUACAO">[15]Plan1!$A$60:$A$64</definedName>
    <definedName name="SS" localSheetId="4">#REF!</definedName>
    <definedName name="SS" localSheetId="7">#REF!</definedName>
    <definedName name="SS" localSheetId="8">#REF!</definedName>
    <definedName name="SS" localSheetId="9">#REF!</definedName>
    <definedName name="SS" localSheetId="10">#REF!</definedName>
    <definedName name="SS" localSheetId="11">#REF!</definedName>
    <definedName name="SS" localSheetId="12">#REF!</definedName>
    <definedName name="SS">#REF!</definedName>
    <definedName name="SSS" localSheetId="10">#REF!</definedName>
    <definedName name="SSS" localSheetId="11">#REF!</definedName>
    <definedName name="SSS">#REF!</definedName>
    <definedName name="sssss" localSheetId="10">#REF!</definedName>
    <definedName name="sssss" localSheetId="11">#REF!</definedName>
    <definedName name="sssss">#REF!</definedName>
    <definedName name="STOT01.010.0020" localSheetId="10">[18]MEMORIAL!#REF!</definedName>
    <definedName name="STOT01.010.0020" localSheetId="11">[18]MEMORIAL!#REF!</definedName>
    <definedName name="STOT01.010.0020">[18]MEMORIAL!#REF!</definedName>
    <definedName name="STOT01.010.0020_1" localSheetId="10">[18]MEMORIAL!#REF!</definedName>
    <definedName name="STOT01.010.0020_1" localSheetId="11">[18]MEMORIAL!#REF!</definedName>
    <definedName name="STOT01.010.0020_1">[18]MEMORIAL!#REF!</definedName>
    <definedName name="STOT01.050.0040" localSheetId="10">[18]MEMORIAL!#REF!</definedName>
    <definedName name="STOT01.050.0040" localSheetId="11">[18]MEMORIAL!#REF!</definedName>
    <definedName name="STOT01.050.0040">[18]MEMORIAL!#REF!</definedName>
    <definedName name="STOT01.050.0040_1" localSheetId="10">[18]MEMORIAL!#REF!</definedName>
    <definedName name="STOT01.050.0040_1" localSheetId="11">[18]MEMORIAL!#REF!</definedName>
    <definedName name="STOT01.050.0040_1">[18]MEMORIAL!#REF!</definedName>
    <definedName name="STOT01.110.0010" localSheetId="10">[18]MEMORIAL!#REF!</definedName>
    <definedName name="STOT01.110.0010">[18]MEMORIAL!#REF!</definedName>
    <definedName name="STOT01.110.0010_1" localSheetId="10">[18]MEMORIAL!#REF!</definedName>
    <definedName name="STOT01.110.0010_1">[18]MEMORIAL!#REF!</definedName>
    <definedName name="STOT01.110.0295" localSheetId="10">[18]MEMORIAL!#REF!</definedName>
    <definedName name="STOT01.110.0295">[18]MEMORIAL!#REF!</definedName>
    <definedName name="STOT01.110.0295_1" localSheetId="10">[18]MEMORIAL!#REF!</definedName>
    <definedName name="STOT01.110.0295_1">[18]MEMORIAL!#REF!</definedName>
    <definedName name="STOT01.110.0720" localSheetId="10">[18]MEMORIAL!#REF!</definedName>
    <definedName name="STOT01.110.0720">[18]MEMORIAL!#REF!</definedName>
    <definedName name="STOT01.110.0720_1" localSheetId="10">[18]MEMORIAL!#REF!</definedName>
    <definedName name="STOT01.110.0720_1">[18]MEMORIAL!#REF!</definedName>
    <definedName name="STOT01.120.O22O" localSheetId="10">[18]MEMORIAL!#REF!</definedName>
    <definedName name="STOT01.120.O22O">[18]MEMORIAL!#REF!</definedName>
    <definedName name="STOT01.120.O22O_1" localSheetId="10">[18]MEMORIAL!#REF!</definedName>
    <definedName name="STOT01.120.O22O_1">[18]MEMORIAL!#REF!</definedName>
    <definedName name="STOT01.150.0130" localSheetId="10">[18]MEMORIAL!#REF!</definedName>
    <definedName name="STOT01.150.0130">[18]MEMORIAL!#REF!</definedName>
    <definedName name="STOT01.150.0190" localSheetId="10">[18]MEMORIAL!#REF!</definedName>
    <definedName name="STOT01.150.0190">[18]MEMORIAL!#REF!</definedName>
    <definedName name="STOT01.150.0190_1" localSheetId="10">[18]MEMORIAL!#REF!</definedName>
    <definedName name="STOT01.150.0190_1">[18]MEMORIAL!#REF!</definedName>
    <definedName name="STOT01.250.0020" localSheetId="10">[18]MEMORIAL!#REF!</definedName>
    <definedName name="STOT01.250.0020">[18]MEMORIAL!#REF!</definedName>
    <definedName name="STOT01.250.0020_1" localSheetId="10">[18]MEMORIAL!#REF!</definedName>
    <definedName name="STOT01.250.0020_1">[18]MEMORIAL!#REF!</definedName>
    <definedName name="STOT01.250.0040" localSheetId="10">[18]MEMORIAL!#REF!</definedName>
    <definedName name="STOT01.250.0040">[18]MEMORIAL!#REF!</definedName>
    <definedName name="STOT01.250.0040_1" localSheetId="10">[18]MEMORIAL!#REF!</definedName>
    <definedName name="STOT01.250.0040_1">[18]MEMORIAL!#REF!</definedName>
    <definedName name="STOT01.250.0340" localSheetId="10">[18]MEMORIAL!#REF!</definedName>
    <definedName name="STOT01.250.0340">[18]MEMORIAL!#REF!</definedName>
    <definedName name="STOT01.250.0340_1" localSheetId="10">[18]MEMORIAL!#REF!</definedName>
    <definedName name="STOT01.250.0340_1">[18]MEMORIAL!#REF!</definedName>
    <definedName name="STOT01.2500040" localSheetId="10">[18]MEMORIAL!#REF!</definedName>
    <definedName name="STOT01.2500040">[18]MEMORIAL!#REF!</definedName>
    <definedName name="STOT01.2500040_1" localSheetId="10">[18]MEMORIAL!#REF!</definedName>
    <definedName name="STOT01.2500040_1">[18]MEMORIAL!#REF!</definedName>
    <definedName name="STOT02.010.0020" localSheetId="7">#REF!</definedName>
    <definedName name="STOT02.010.0020" localSheetId="8">#REF!</definedName>
    <definedName name="STOT02.010.0020" localSheetId="9">#REF!</definedName>
    <definedName name="STOT02.010.0020" localSheetId="10">#REF!</definedName>
    <definedName name="STOT02.010.0020" localSheetId="11">#REF!</definedName>
    <definedName name="STOT02.010.0020" localSheetId="1">#REF!</definedName>
    <definedName name="STOT02.010.0020" localSheetId="2">#REF!</definedName>
    <definedName name="STOT02.010.0020">#REF!</definedName>
    <definedName name="STOT02.010.0020_1" localSheetId="7">[18]MEMORIAL!#REF!</definedName>
    <definedName name="STOT02.010.0020_1" localSheetId="8">[18]MEMORIAL!#REF!</definedName>
    <definedName name="STOT02.010.0020_1" localSheetId="9">[18]MEMORIAL!#REF!</definedName>
    <definedName name="STOT02.010.0020_1" localSheetId="10">[18]MEMORIAL!#REF!</definedName>
    <definedName name="STOT02.010.0020_1" localSheetId="11">[18]MEMORIAL!#REF!</definedName>
    <definedName name="STOT02.010.0020_1" localSheetId="1">[18]MEMORIAL!#REF!</definedName>
    <definedName name="STOT02.010.0020_1" localSheetId="2">[18]MEMORIAL!#REF!</definedName>
    <definedName name="STOT02.010.0020_1">[18]MEMORIAL!#REF!</definedName>
    <definedName name="STOT02.010.0030" localSheetId="10">[18]MEMORIAL!#REF!</definedName>
    <definedName name="STOT02.010.0030" localSheetId="1">[18]MEMORIAL!#REF!</definedName>
    <definedName name="STOT02.010.0030" localSheetId="2">[18]MEMORIAL!#REF!</definedName>
    <definedName name="STOT02.010.0030">[18]MEMORIAL!#REF!</definedName>
    <definedName name="STOT02.010.0030_1" localSheetId="10">[18]MEMORIAL!#REF!</definedName>
    <definedName name="STOT02.010.0030_1">[18]MEMORIAL!#REF!</definedName>
    <definedName name="STOT02.010.0050" localSheetId="10">[35]MEMORIAL!#REF!</definedName>
    <definedName name="STOT02.010.0050">[35]MEMORIAL!#REF!</definedName>
    <definedName name="STOT02.010.0050_1" localSheetId="10">[35]MEMORIAL!#REF!</definedName>
    <definedName name="STOT02.010.0050_1">[35]MEMORIAL!#REF!</definedName>
    <definedName name="STOT02.010.0060" localSheetId="10">[18]MEMORIAL!#REF!</definedName>
    <definedName name="STOT02.010.0060">[18]MEMORIAL!#REF!</definedName>
    <definedName name="STOT02.010.0060_1" localSheetId="10">[18]MEMORIAL!#REF!</definedName>
    <definedName name="STOT02.010.0060_1">[18]MEMORIAL!#REF!</definedName>
    <definedName name="STOT02.010.0065" localSheetId="10">[35]MEMORIAL!#REF!</definedName>
    <definedName name="STOT02.010.0065">[35]MEMORIAL!#REF!</definedName>
    <definedName name="STOT02.010.0065_1" localSheetId="10">[18]MEMORIAL!#REF!</definedName>
    <definedName name="STOT02.010.0065_1">[18]MEMORIAL!#REF!</definedName>
    <definedName name="STOT02.010.0080" localSheetId="10">[18]MEMORIAL!#REF!</definedName>
    <definedName name="STOT02.010.0080">[18]MEMORIAL!#REF!</definedName>
    <definedName name="STOT02.010.0080_1" localSheetId="10">[18]MEMORIAL!#REF!</definedName>
    <definedName name="STOT02.010.0080_1">[18]MEMORIAL!#REF!</definedName>
    <definedName name="STOT02.010.0090" localSheetId="10">[18]MEMORIAL!#REF!</definedName>
    <definedName name="STOT02.010.0090">[18]MEMORIAL!#REF!</definedName>
    <definedName name="STOT02.010.0090_1" localSheetId="10">[18]MEMORIAL!#REF!</definedName>
    <definedName name="STOT02.010.0090_1">[18]MEMORIAL!#REF!</definedName>
    <definedName name="STOT02.010.0130" localSheetId="10">[35]MEMORIAL!#REF!</definedName>
    <definedName name="STOT02.010.0130">[35]MEMORIAL!#REF!</definedName>
    <definedName name="STOT02.010.0130_1" localSheetId="10">[35]MEMORIAL!#REF!</definedName>
    <definedName name="STOT02.010.0130_1">[35]MEMORIAL!#REF!</definedName>
    <definedName name="STOT02.010.0140" localSheetId="10">[18]MEMORIAL!#REF!</definedName>
    <definedName name="STOT02.010.0140">[18]MEMORIAL!#REF!</definedName>
    <definedName name="STOT02.010.0140_1" localSheetId="10">[18]MEMORIAL!#REF!</definedName>
    <definedName name="STOT02.010.0140_1">[18]MEMORIAL!#REF!</definedName>
    <definedName name="STOT02.010.0150" localSheetId="10">[18]MEMORIAL!#REF!</definedName>
    <definedName name="STOT02.010.0150">[18]MEMORIAL!#REF!</definedName>
    <definedName name="STOT02.010.0150_1" localSheetId="10">[18]MEMORIAL!#REF!</definedName>
    <definedName name="STOT02.010.0150_1">[18]MEMORIAL!#REF!</definedName>
    <definedName name="STOT02.020.0020" localSheetId="10">[18]MEMORIAL!#REF!</definedName>
    <definedName name="STOT02.020.0020">[18]MEMORIAL!#REF!</definedName>
    <definedName name="STOT02.020.0020_1" localSheetId="10">[18]MEMORIAL!#REF!</definedName>
    <definedName name="STOT02.020.0020_1">[18]MEMORIAL!#REF!</definedName>
    <definedName name="STOT02.040.0320" localSheetId="10">[18]MEMORIAL!#REF!</definedName>
    <definedName name="STOT02.040.0320">[18]MEMORIAL!#REF!</definedName>
    <definedName name="STOT02.040.0320_1" localSheetId="10">[18]MEMORIAL!#REF!</definedName>
    <definedName name="STOT02.040.0320_1">[18]MEMORIAL!#REF!</definedName>
    <definedName name="STOT02.040.3910" localSheetId="10">[18]MEMORIAL!#REF!</definedName>
    <definedName name="STOT02.040.3910">[18]MEMORIAL!#REF!</definedName>
    <definedName name="STOT02.040.3910_1" localSheetId="10">[18]MEMORIAL!#REF!</definedName>
    <definedName name="STOT02.040.3910_1">[18]MEMORIAL!#REF!</definedName>
    <definedName name="STOT02.040.3930" localSheetId="10">[18]MEMORIAL!#REF!</definedName>
    <definedName name="STOT02.040.3930">[18]MEMORIAL!#REF!</definedName>
    <definedName name="STOT02.040.3930_1" localSheetId="10">[18]MEMORIAL!#REF!</definedName>
    <definedName name="STOT02.040.3930_1">[18]MEMORIAL!#REF!</definedName>
    <definedName name="STOT02.040.7438" localSheetId="10">[18]MEMORIAL!#REF!</definedName>
    <definedName name="STOT02.040.7438">[18]MEMORIAL!#REF!</definedName>
    <definedName name="STOT02.040.7438_1" localSheetId="10">[18]MEMORIAL!#REF!</definedName>
    <definedName name="STOT02.040.7438_1">[18]MEMORIAL!#REF!</definedName>
    <definedName name="STOT02.110.0136" localSheetId="10">[18]MEMORIAL!#REF!</definedName>
    <definedName name="STOT02.110.0136">[18]MEMORIAL!#REF!</definedName>
    <definedName name="STOT02.110.0136_1" localSheetId="10">[18]MEMORIAL!#REF!</definedName>
    <definedName name="STOT02.110.0136_1">[18]MEMORIAL!#REF!</definedName>
    <definedName name="STOT02.110.0736" localSheetId="10">[18]MEMORIAL!#REF!</definedName>
    <definedName name="STOT02.110.0736">[18]MEMORIAL!#REF!</definedName>
    <definedName name="STOT02.110.0736_1" localSheetId="10">[18]MEMORIAL!#REF!</definedName>
    <definedName name="STOT02.110.0736_1">[18]MEMORIAL!#REF!</definedName>
    <definedName name="STOT02.110.1866" localSheetId="10">[18]MEMORIAL!#REF!</definedName>
    <definedName name="STOT02.110.1866">[18]MEMORIAL!#REF!</definedName>
    <definedName name="STOT02.110.1866_1" localSheetId="10">[18]MEMORIAL!#REF!</definedName>
    <definedName name="STOT02.110.1866_1">[18]MEMORIAL!#REF!</definedName>
    <definedName name="STOT02.110.2021" localSheetId="10">[18]MEMORIAL!#REF!</definedName>
    <definedName name="STOT02.110.2021">[18]MEMORIAL!#REF!</definedName>
    <definedName name="STOT02.110.2021_1" localSheetId="10">[18]MEMORIAL!#REF!</definedName>
    <definedName name="STOT02.110.2021_1">[18]MEMORIAL!#REF!</definedName>
    <definedName name="STOT02.110.2070" localSheetId="10">[18]MEMORIAL!#REF!</definedName>
    <definedName name="STOT02.110.2070">[18]MEMORIAL!#REF!</definedName>
    <definedName name="STOT02.110.2070_1" localSheetId="10">[18]MEMORIAL!#REF!</definedName>
    <definedName name="STOT02.110.2070_1">[18]MEMORIAL!#REF!</definedName>
    <definedName name="STOT02.110.2284" localSheetId="10">[18]MEMORIAL!#REF!</definedName>
    <definedName name="STOT02.110.2284">[18]MEMORIAL!#REF!</definedName>
    <definedName name="STOT02.110.2284_1" localSheetId="10">[18]MEMORIAL!#REF!</definedName>
    <definedName name="STOT02.110.2284_1">[18]MEMORIAL!#REF!</definedName>
    <definedName name="STOT02.110.2758" localSheetId="10">[18]MEMORIAL!#REF!</definedName>
    <definedName name="STOT02.110.2758">[18]MEMORIAL!#REF!</definedName>
    <definedName name="STOT02.110.2758_1" localSheetId="10">[18]MEMORIAL!#REF!</definedName>
    <definedName name="STOT02.110.2758_1">[18]MEMORIAL!#REF!</definedName>
    <definedName name="STOT02.110.3862" localSheetId="10">[18]MEMORIAL!#REF!</definedName>
    <definedName name="STOT02.110.3862">[18]MEMORIAL!#REF!</definedName>
    <definedName name="STOT02.110.3862_1" localSheetId="10">[18]MEMORIAL!#REF!</definedName>
    <definedName name="STOT02.110.3862_1">[18]MEMORIAL!#REF!</definedName>
    <definedName name="STOT02.110.3868" localSheetId="10">[18]MEMORIAL!#REF!</definedName>
    <definedName name="STOT02.110.3868">[18]MEMORIAL!#REF!</definedName>
    <definedName name="STOT02.110.3926" localSheetId="10">[18]MEMORIAL!#REF!</definedName>
    <definedName name="STOT02.110.3926">[18]MEMORIAL!#REF!</definedName>
    <definedName name="STOT02.110.3926_1" localSheetId="10">[18]MEMORIAL!#REF!</definedName>
    <definedName name="STOT02.110.3926_1">[18]MEMORIAL!#REF!</definedName>
    <definedName name="STOT02.110.4292" localSheetId="10">[18]MEMORIAL!#REF!</definedName>
    <definedName name="STOT02.110.4292">[18]MEMORIAL!#REF!</definedName>
    <definedName name="STOT02.110.4292_1" localSheetId="10">[18]MEMORIAL!#REF!</definedName>
    <definedName name="STOT02.110.4292_1">[18]MEMORIAL!#REF!</definedName>
    <definedName name="STOT02.110.4760" localSheetId="10">[18]MEMORIAL!#REF!</definedName>
    <definedName name="STOT02.110.4760">[18]MEMORIAL!#REF!</definedName>
    <definedName name="STOT02.110.4760_1" localSheetId="10">[18]MEMORIAL!#REF!</definedName>
    <definedName name="STOT02.110.4760_1">[18]MEMORIAL!#REF!</definedName>
    <definedName name="STOT02.120.0010" localSheetId="10">[18]MEMORIAL!#REF!</definedName>
    <definedName name="STOT02.120.0010">[18]MEMORIAL!#REF!</definedName>
    <definedName name="STOT02.120.0010_1" localSheetId="10">[18]MEMORIAL!#REF!</definedName>
    <definedName name="STOT02.120.0010_1">[18]MEMORIAL!#REF!</definedName>
    <definedName name="STOT02.120.0040" localSheetId="10">[18]MEMORIAL!#REF!</definedName>
    <definedName name="STOT02.120.0040">[18]MEMORIAL!#REF!</definedName>
    <definedName name="STOT02.120.0040_1" localSheetId="10">[18]MEMORIAL!#REF!</definedName>
    <definedName name="STOT02.120.0040_1">[18]MEMORIAL!#REF!</definedName>
    <definedName name="STOT02.140.0040" localSheetId="10">[18]MEMORIAL!#REF!</definedName>
    <definedName name="STOT02.140.0040">[18]MEMORIAL!#REF!</definedName>
    <definedName name="STOT02.140.0040_1" localSheetId="10">[18]MEMORIAL!#REF!</definedName>
    <definedName name="STOT02.140.0040_1">[18]MEMORIAL!#REF!</definedName>
    <definedName name="STOT02.160.0010" localSheetId="10">[18]MEMORIAL!#REF!</definedName>
    <definedName name="STOT02.160.0010">[18]MEMORIAL!#REF!</definedName>
    <definedName name="STOT02.160.0010_1" localSheetId="10">[18]MEMORIAL!#REF!</definedName>
    <definedName name="STOT02.160.0010_1">[18]MEMORIAL!#REF!</definedName>
    <definedName name="STOT02.160.0075" localSheetId="10">[18]MEMORIAL!#REF!</definedName>
    <definedName name="STOT02.160.0075">[18]MEMORIAL!#REF!</definedName>
    <definedName name="STOT02.160.0075_1" localSheetId="10">[18]MEMORIAL!#REF!</definedName>
    <definedName name="STOT02.160.0075_1">[18]MEMORIAL!#REF!</definedName>
    <definedName name="STOT02.210.0030" localSheetId="10">[18]MEMORIAL!#REF!</definedName>
    <definedName name="STOT02.210.0030">[18]MEMORIAL!#REF!</definedName>
    <definedName name="STOT02.210.0030_1" localSheetId="10">[18]MEMORIAL!#REF!</definedName>
    <definedName name="STOT02.210.0030_1">[18]MEMORIAL!#REF!</definedName>
    <definedName name="STOT02.210.0110" localSheetId="10">[18]MEMORIAL!#REF!</definedName>
    <definedName name="STOT02.210.0110">[18]MEMORIAL!#REF!</definedName>
    <definedName name="STOT02.210.0110_1" localSheetId="10">[18]MEMORIAL!#REF!</definedName>
    <definedName name="STOT02.210.0110_1">[18]MEMORIAL!#REF!</definedName>
    <definedName name="STOT02.210.0290" localSheetId="10">[18]MEMORIAL!#REF!</definedName>
    <definedName name="STOT02.210.0290">[18]MEMORIAL!#REF!</definedName>
    <definedName name="STOT02.210.0290_1" localSheetId="10">[18]MEMORIAL!#REF!</definedName>
    <definedName name="STOT02.210.0290_1">[18]MEMORIAL!#REF!</definedName>
    <definedName name="STOT02.210.0320" localSheetId="10">[18]MEMORIAL!#REF!</definedName>
    <definedName name="STOT02.210.0320">[18]MEMORIAL!#REF!</definedName>
    <definedName name="STOT02.210.0320_1" localSheetId="10">[18]MEMORIAL!#REF!</definedName>
    <definedName name="STOT02.210.0320_1">[18]MEMORIAL!#REF!</definedName>
    <definedName name="STOT03.010.0020" localSheetId="10">[35]MEMORIAL!#REF!</definedName>
    <definedName name="STOT03.010.0020">[35]MEMORIAL!#REF!</definedName>
    <definedName name="STOT03.010.0020_1" localSheetId="10">[18]MEMORIAL!#REF!</definedName>
    <definedName name="STOT03.010.0020_1">[18]MEMORIAL!#REF!</definedName>
    <definedName name="STOT03.010.0025" localSheetId="10">[35]MEMORIAL!#REF!</definedName>
    <definedName name="STOT03.010.0025">[35]MEMORIAL!#REF!</definedName>
    <definedName name="STOT03.010.0025_1" localSheetId="10">[18]MEMORIAL!#REF!</definedName>
    <definedName name="STOT03.010.0025_1">[18]MEMORIAL!#REF!</definedName>
    <definedName name="STOT03.010.0040" localSheetId="10">[35]MEMORIAL!#REF!</definedName>
    <definedName name="STOT03.010.0040">[35]MEMORIAL!#REF!</definedName>
    <definedName name="STOT03.010.0040_1" localSheetId="10">[36]MEMORIAL!#REF!</definedName>
    <definedName name="STOT03.010.0040_1">[36]MEMORIAL!#REF!</definedName>
    <definedName name="STOT03.010.0050" localSheetId="10">[35]MEMORIAL!#REF!</definedName>
    <definedName name="STOT03.010.0050">[35]MEMORIAL!#REF!</definedName>
    <definedName name="STOT03.010.0050_1" localSheetId="10">[36]MEMORIAL!#REF!</definedName>
    <definedName name="STOT03.010.0050_1">[36]MEMORIAL!#REF!</definedName>
    <definedName name="STOT03.010.0100" localSheetId="10">[35]MEMORIAL!#REF!</definedName>
    <definedName name="STOT03.010.0100">[35]MEMORIAL!#REF!</definedName>
    <definedName name="STOT03.010.0100_1" localSheetId="10">[35]MEMORIAL!#REF!</definedName>
    <definedName name="STOT03.010.0100_1">[35]MEMORIAL!#REF!</definedName>
    <definedName name="STOT03.010.0140" localSheetId="10">[18]MEMORIAL!#REF!</definedName>
    <definedName name="STOT03.010.0140">[18]MEMORIAL!#REF!</definedName>
    <definedName name="STOT03.010.0140_1" localSheetId="10">[18]MEMORIAL!#REF!</definedName>
    <definedName name="STOT03.010.0140_1">[18]MEMORIAL!#REF!</definedName>
    <definedName name="STOT03.010.0160" localSheetId="10">[18]MEMORIAL!#REF!</definedName>
    <definedName name="STOT03.010.0160">[18]MEMORIAL!#REF!</definedName>
    <definedName name="STOT03.010.0160_1" localSheetId="10">[18]MEMORIAL!#REF!</definedName>
    <definedName name="STOT03.010.0160_1">[18]MEMORIAL!#REF!</definedName>
    <definedName name="STOT03.010.0170" localSheetId="10">[18]MEMORIAL!#REF!</definedName>
    <definedName name="STOT03.010.0170">[18]MEMORIAL!#REF!</definedName>
    <definedName name="STOT03.010.0170_1" localSheetId="10">[18]MEMORIAL!#REF!</definedName>
    <definedName name="STOT03.010.0170_1">[18]MEMORIAL!#REF!</definedName>
    <definedName name="STOT03.010.0180" localSheetId="10">[35]MEMORIAL!#REF!</definedName>
    <definedName name="STOT03.010.0180">[35]MEMORIAL!#REF!</definedName>
    <definedName name="STOT03.010.0180_1" localSheetId="10">[18]MEMORIAL!#REF!</definedName>
    <definedName name="STOT03.010.0180_1">[18]MEMORIAL!#REF!</definedName>
    <definedName name="STOT03.010.0190" localSheetId="10">[18]MEMORIAL!#REF!</definedName>
    <definedName name="STOT03.010.0190">[18]MEMORIAL!#REF!</definedName>
    <definedName name="STOT03.010.0190_1" localSheetId="10">[18]MEMORIAL!#REF!</definedName>
    <definedName name="STOT03.010.0190_1">[18]MEMORIAL!#REF!</definedName>
    <definedName name="STOT03.010.0200" localSheetId="10">[35]MEMORIAL!#REF!</definedName>
    <definedName name="STOT03.010.0200">[35]MEMORIAL!#REF!</definedName>
    <definedName name="STOT03.010.0200_1" localSheetId="10">[18]MEMORIAL!#REF!</definedName>
    <definedName name="STOT03.010.0200_1">[18]MEMORIAL!#REF!</definedName>
    <definedName name="STOT04.010.0010" localSheetId="10">[18]MEMORIAL!#REF!</definedName>
    <definedName name="STOT04.010.0010">[18]MEMORIAL!#REF!</definedName>
    <definedName name="STOT04.010.0010_1" localSheetId="10">[18]MEMORIAL!#REF!</definedName>
    <definedName name="STOT04.010.0010_1">[18]MEMORIAL!#REF!</definedName>
    <definedName name="STOT04.010.0040" localSheetId="10">[18]MEMORIAL!#REF!</definedName>
    <definedName name="STOT04.010.0040">[18]MEMORIAL!#REF!</definedName>
    <definedName name="STOT04.010.0040_1" localSheetId="10">[18]MEMORIAL!#REF!</definedName>
    <definedName name="STOT04.010.0040_1">[18]MEMORIAL!#REF!</definedName>
    <definedName name="STOT04.010.0070" localSheetId="10">[18]MEMORIAL!#REF!</definedName>
    <definedName name="STOT04.010.0070">[18]MEMORIAL!#REF!</definedName>
    <definedName name="STOT04.010.0070_1" localSheetId="10">[18]MEMORIAL!#REF!</definedName>
    <definedName name="STOT04.010.0070_1">[18]MEMORIAL!#REF!</definedName>
    <definedName name="STOT04.010.0150" localSheetId="10">[18]MEMORIAL!#REF!</definedName>
    <definedName name="STOT04.010.0150">[18]MEMORIAL!#REF!</definedName>
    <definedName name="STOT04.010.0150_1" localSheetId="10">[18]MEMORIAL!#REF!</definedName>
    <definedName name="STOT04.010.0150_1">[18]MEMORIAL!#REF!</definedName>
    <definedName name="STOT04.010.0190" localSheetId="10">[18]MEMORIAL!#REF!</definedName>
    <definedName name="STOT04.010.0190">[18]MEMORIAL!#REF!</definedName>
    <definedName name="STOT04.010.0190_1" localSheetId="10">[18]MEMORIAL!#REF!</definedName>
    <definedName name="STOT04.010.0190_1">[18]MEMORIAL!#REF!</definedName>
    <definedName name="STOT04.010.0200" localSheetId="10">[18]MEMORIAL!#REF!</definedName>
    <definedName name="STOT04.010.0200">[18]MEMORIAL!#REF!</definedName>
    <definedName name="STOT04.010.0200_1" localSheetId="10">[18]MEMORIAL!#REF!</definedName>
    <definedName name="STOT04.010.0200_1">[18]MEMORIAL!#REF!</definedName>
    <definedName name="STOT04.010.0290" localSheetId="7">#REF!</definedName>
    <definedName name="STOT04.010.0290" localSheetId="8">#REF!</definedName>
    <definedName name="STOT04.010.0290" localSheetId="9">#REF!</definedName>
    <definedName name="STOT04.010.0290" localSheetId="10">#REF!</definedName>
    <definedName name="STOT04.010.0290" localSheetId="11">#REF!</definedName>
    <definedName name="STOT04.010.0290" localSheetId="1">#REF!</definedName>
    <definedName name="STOT04.010.0290" localSheetId="2">#REF!</definedName>
    <definedName name="STOT04.010.0290">#REF!</definedName>
    <definedName name="STOT04.010.0290_1" localSheetId="7">[43]MEMORIAL!#REF!</definedName>
    <definedName name="STOT04.010.0290_1" localSheetId="8">[43]MEMORIAL!#REF!</definedName>
    <definedName name="STOT04.010.0290_1" localSheetId="9">[43]MEMORIAL!#REF!</definedName>
    <definedName name="STOT04.010.0290_1" localSheetId="10">[43]MEMORIAL!#REF!</definedName>
    <definedName name="STOT04.010.0290_1" localSheetId="11">[43]MEMORIAL!#REF!</definedName>
    <definedName name="STOT04.010.0290_1" localSheetId="1">[43]MEMORIAL!#REF!</definedName>
    <definedName name="STOT04.010.0290_1" localSheetId="2">[43]MEMORIAL!#REF!</definedName>
    <definedName name="STOT04.010.0290_1">[43]MEMORIAL!#REF!</definedName>
    <definedName name="STOT04.010.0320" localSheetId="10">[35]MEMORIAL!#REF!</definedName>
    <definedName name="STOT04.010.0320" localSheetId="1">[35]MEMORIAL!#REF!</definedName>
    <definedName name="STOT04.010.0320" localSheetId="2">[35]MEMORIAL!#REF!</definedName>
    <definedName name="STOT04.010.0320">[35]MEMORIAL!#REF!</definedName>
    <definedName name="STOT04.010.0320_1" localSheetId="10">[18]MEMORIAL!#REF!</definedName>
    <definedName name="STOT04.010.0320_1">[18]MEMORIAL!#REF!</definedName>
    <definedName name="stot04.010.0330" localSheetId="7">#REF!</definedName>
    <definedName name="stot04.010.0330" localSheetId="8">#REF!</definedName>
    <definedName name="stot04.010.0330" localSheetId="9">#REF!</definedName>
    <definedName name="stot04.010.0330" localSheetId="10">#REF!</definedName>
    <definedName name="stot04.010.0330" localSheetId="11">#REF!</definedName>
    <definedName name="stot04.010.0330" localSheetId="1">#REF!</definedName>
    <definedName name="stot04.010.0330" localSheetId="2">#REF!</definedName>
    <definedName name="stot04.010.0330">#REF!</definedName>
    <definedName name="STOT04.010.0330_1" localSheetId="7">[18]MEMORIAL!#REF!</definedName>
    <definedName name="STOT04.010.0330_1" localSheetId="8">[18]MEMORIAL!#REF!</definedName>
    <definedName name="STOT04.010.0330_1" localSheetId="9">[18]MEMORIAL!#REF!</definedName>
    <definedName name="STOT04.010.0330_1" localSheetId="10">[18]MEMORIAL!#REF!</definedName>
    <definedName name="STOT04.010.0330_1" localSheetId="11">[18]MEMORIAL!#REF!</definedName>
    <definedName name="STOT04.010.0330_1" localSheetId="1">[18]MEMORIAL!#REF!</definedName>
    <definedName name="STOT04.010.0330_1" localSheetId="2">[18]MEMORIAL!#REF!</definedName>
    <definedName name="STOT04.010.0330_1">[18]MEMORIAL!#REF!</definedName>
    <definedName name="STOT04.010.0371" localSheetId="10">[35]MEMORIAL!#REF!</definedName>
    <definedName name="STOT04.010.0371" localSheetId="1">[35]MEMORIAL!#REF!</definedName>
    <definedName name="STOT04.010.0371" localSheetId="2">[35]MEMORIAL!#REF!</definedName>
    <definedName name="STOT04.010.0371">[35]MEMORIAL!#REF!</definedName>
    <definedName name="STOT04.010.0371_1" localSheetId="10">[36]MEMORIAL!#REF!</definedName>
    <definedName name="STOT04.010.0371_1">[36]MEMORIAL!#REF!</definedName>
    <definedName name="STOT04.010.0375" localSheetId="10">[35]MEMORIAL!#REF!</definedName>
    <definedName name="STOT04.010.0375">[35]MEMORIAL!#REF!</definedName>
    <definedName name="STOT04.010.0375_1" localSheetId="10">[18]MEMORIAL!#REF!</definedName>
    <definedName name="STOT04.010.0375_1">[18]MEMORIAL!#REF!</definedName>
    <definedName name="STOT04.010.0395" localSheetId="10">[35]MEMORIAL!#REF!</definedName>
    <definedName name="STOT04.010.0395">[35]MEMORIAL!#REF!</definedName>
    <definedName name="STOT04.010.0395_1" localSheetId="10">[18]MEMORIAL!#REF!</definedName>
    <definedName name="STOT04.010.0395_1">[18]MEMORIAL!#REF!</definedName>
    <definedName name="STOT04.010.0420" localSheetId="10">[18]MEMORIAL!#REF!</definedName>
    <definedName name="STOT04.010.0420">[18]MEMORIAL!#REF!</definedName>
    <definedName name="STOT04.010.0420_1" localSheetId="10">[18]MEMORIAL!#REF!</definedName>
    <definedName name="STOT04.010.0420_1">[18]MEMORIAL!#REF!</definedName>
    <definedName name="STOT04.010.0430" localSheetId="10">[18]MEMORIAL!#REF!</definedName>
    <definedName name="STOT04.010.0430">[18]MEMORIAL!#REF!</definedName>
    <definedName name="STOT04.010.0430_1" localSheetId="10">[18]MEMORIAL!#REF!</definedName>
    <definedName name="STOT04.010.0430_1">[18]MEMORIAL!#REF!</definedName>
    <definedName name="STOT05.010.0020" localSheetId="10">[35]MEMORIAL!#REF!</definedName>
    <definedName name="STOT05.010.0020">[35]MEMORIAL!#REF!</definedName>
    <definedName name="STOT05.010.0020_1" localSheetId="10">[18]MEMORIAL!#REF!</definedName>
    <definedName name="STOT05.010.0020_1">[18]MEMORIAL!#REF!</definedName>
    <definedName name="STOT05.110.0005" localSheetId="10">[18]MEMORIAL!#REF!</definedName>
    <definedName name="STOT05.110.0005">[18]MEMORIAL!#REF!</definedName>
    <definedName name="STOT05.110.0005_1" localSheetId="10">[18]MEMORIAL!#REF!</definedName>
    <definedName name="STOT05.110.0005_1">[18]MEMORIAL!#REF!</definedName>
    <definedName name="STOT05.110.0420" localSheetId="10">[18]MEMORIAL!#REF!</definedName>
    <definedName name="STOT05.110.0420">[18]MEMORIAL!#REF!</definedName>
    <definedName name="STOT05.110.0420_1" localSheetId="10">[18]MEMORIAL!#REF!</definedName>
    <definedName name="STOT05.110.0420_1">[18]MEMORIAL!#REF!</definedName>
    <definedName name="STOT05.110.1300" localSheetId="10">[18]MEMORIAL!#REF!</definedName>
    <definedName name="STOT05.110.1300">[18]MEMORIAL!#REF!</definedName>
    <definedName name="STOT05.110.1300_1" localSheetId="10">[18]MEMORIAL!#REF!</definedName>
    <definedName name="STOT05.110.1300_1">[18]MEMORIAL!#REF!</definedName>
    <definedName name="STOT05.110.1565" localSheetId="10">[18]MEMORIAL!#REF!</definedName>
    <definedName name="STOT05.110.1565">[18]MEMORIAL!#REF!</definedName>
    <definedName name="STOT05.110.1565_1" localSheetId="10">[18]MEMORIAL!#REF!</definedName>
    <definedName name="STOT05.110.1565_1">[18]MEMORIAL!#REF!</definedName>
    <definedName name="STOT05.110.1590" localSheetId="10">[18]MEMORIAL!#REF!</definedName>
    <definedName name="STOT05.110.1590">[18]MEMORIAL!#REF!</definedName>
    <definedName name="STOT05.110.1590_1" localSheetId="10">[18]MEMORIAL!#REF!</definedName>
    <definedName name="STOT05.110.1590_1">[18]MEMORIAL!#REF!</definedName>
    <definedName name="STOT05.110.1620" localSheetId="10">[18]MEMORIAL!#REF!</definedName>
    <definedName name="STOT05.110.1620">[18]MEMORIAL!#REF!</definedName>
    <definedName name="STOT05.120.0060" localSheetId="10">[18]MEMORIAL!#REF!</definedName>
    <definedName name="STOT05.120.0060">[18]MEMORIAL!#REF!</definedName>
    <definedName name="STOT05.120.0060_1" localSheetId="10">[18]MEMORIAL!#REF!</definedName>
    <definedName name="STOT05.120.0060_1">[18]MEMORIAL!#REF!</definedName>
    <definedName name="STOT06.010.0010" localSheetId="10">[18]MEMORIAL!#REF!</definedName>
    <definedName name="STOT06.010.0010">[18]MEMORIAL!#REF!</definedName>
    <definedName name="STOT06.010.0010_1" localSheetId="10">[18]MEMORIAL!#REF!</definedName>
    <definedName name="STOT06.010.0010_1">[18]MEMORIAL!#REF!</definedName>
    <definedName name="STOT08.010.0010" localSheetId="10">[18]MEMORIAL!#REF!</definedName>
    <definedName name="STOT08.010.0010">[18]MEMORIAL!#REF!</definedName>
    <definedName name="STOT08.010.0010_1" localSheetId="10">[18]MEMORIAL!#REF!</definedName>
    <definedName name="STOT08.010.0010_1">[18]MEMORIAL!#REF!</definedName>
    <definedName name="STOT08.010.0040" localSheetId="10">[18]MEMORIAL!#REF!</definedName>
    <definedName name="STOT08.010.0040">[18]MEMORIAL!#REF!</definedName>
    <definedName name="STOT08.010.0040_1" localSheetId="10">[18]MEMORIAL!#REF!</definedName>
    <definedName name="STOT08.010.0040_1">[18]MEMORIAL!#REF!</definedName>
    <definedName name="STOT08.010.0060" localSheetId="10">[35]MEMORIAL!#REF!</definedName>
    <definedName name="STOT08.010.0060">[35]MEMORIAL!#REF!</definedName>
    <definedName name="STOT08.010.0060_1" localSheetId="10">[36]MEMORIAL!#REF!</definedName>
    <definedName name="STOT08.010.0060_1">[36]MEMORIAL!#REF!</definedName>
    <definedName name="STOT08.010.0120" localSheetId="10">[35]MEMORIAL!#REF!</definedName>
    <definedName name="STOT08.010.0120">[35]MEMORIAL!#REF!</definedName>
    <definedName name="STOT08.010.0120_1" localSheetId="10">[18]MEMORIAL!#REF!</definedName>
    <definedName name="STOT08.010.0120_1">[18]MEMORIAL!#REF!</definedName>
    <definedName name="STOT08.010.0130" localSheetId="10">[18]MEMORIAL!#REF!</definedName>
    <definedName name="STOT08.010.0130">[18]MEMORIAL!#REF!</definedName>
    <definedName name="STOT08.010.0130_1" localSheetId="10">[18]MEMORIAL!#REF!</definedName>
    <definedName name="STOT08.010.0130_1">[18]MEMORIAL!#REF!</definedName>
    <definedName name="STOT08.010.0135" localSheetId="10">[35]MEMORIAL!#REF!</definedName>
    <definedName name="STOT08.010.0135">[35]MEMORIAL!#REF!</definedName>
    <definedName name="STOT08.010.0135_1" localSheetId="10">[18]MEMORIAL!#REF!</definedName>
    <definedName name="STOT08.010.0135_1">[18]MEMORIAL!#REF!</definedName>
    <definedName name="STOT08.010.0190" localSheetId="10">[18]MEMORIAL!#REF!</definedName>
    <definedName name="STOT08.010.0190">[18]MEMORIAL!#REF!</definedName>
    <definedName name="STOT08.010.0190_1" localSheetId="10">[18]MEMORIAL!#REF!</definedName>
    <definedName name="STOT08.010.0190_1">[18]MEMORIAL!#REF!</definedName>
    <definedName name="STOT08.010.0270" localSheetId="10">[35]MEMORIAL!#REF!</definedName>
    <definedName name="STOT08.010.0270">[35]MEMORIAL!#REF!</definedName>
    <definedName name="STOT08.010.0270_1" localSheetId="10">[18]MEMORIAL!#REF!</definedName>
    <definedName name="STOT08.010.0270_1">[18]MEMORIAL!#REF!</definedName>
    <definedName name="STOT080.010.0350" localSheetId="10">[18]MEMORIAL!#REF!</definedName>
    <definedName name="STOT080.010.0350">[18]MEMORIAL!#REF!</definedName>
    <definedName name="STOT080.010.0350_1" localSheetId="10">[18]MEMORIAL!#REF!</definedName>
    <definedName name="STOT080.010.0350_1">[18]MEMORIAL!#REF!</definedName>
    <definedName name="STOT09.010.0060" localSheetId="10">[35]MEMORIAL!#REF!</definedName>
    <definedName name="STOT09.010.0060">[35]MEMORIAL!#REF!</definedName>
    <definedName name="STOT09.010.0060_1" localSheetId="10">[18]MEMORIAL!#REF!</definedName>
    <definedName name="STOT09.010.0060_1">[18]MEMORIAL!#REF!</definedName>
    <definedName name="STOT09.010.0070" localSheetId="10">[18]MEMORIAL!#REF!</definedName>
    <definedName name="STOT09.010.0070">[18]MEMORIAL!#REF!</definedName>
    <definedName name="STOT09.010.0070_1" localSheetId="10">[18]MEMORIAL!#REF!</definedName>
    <definedName name="STOT09.010.0070_1">[18]MEMORIAL!#REF!</definedName>
    <definedName name="STOT09.010.0240" localSheetId="10">[35]MEMORIAL!#REF!</definedName>
    <definedName name="STOT09.010.0240">[35]MEMORIAL!#REF!</definedName>
    <definedName name="STOT09.010.0240_1" localSheetId="10">[18]MEMORIAL!#REF!</definedName>
    <definedName name="STOT09.010.0240_1">[18]MEMORIAL!#REF!</definedName>
    <definedName name="STOT09.010.0380" localSheetId="10">[18]MEMORIAL!#REF!</definedName>
    <definedName name="STOT09.010.0380">[18]MEMORIAL!#REF!</definedName>
    <definedName name="STOT09.010.0380_1" localSheetId="10">[18]MEMORIAL!#REF!</definedName>
    <definedName name="STOT09.010.0380_1">[18]MEMORIAL!#REF!</definedName>
    <definedName name="STOT09.010.0430" localSheetId="10">[35]MEMORIAL!#REF!</definedName>
    <definedName name="STOT09.010.0430">[35]MEMORIAL!#REF!</definedName>
    <definedName name="STOT09.010.0430_1" localSheetId="10">[18]MEMORIAL!#REF!</definedName>
    <definedName name="STOT09.010.0430_1">[18]MEMORIAL!#REF!</definedName>
    <definedName name="STOT09.010.0470" localSheetId="10">[35]MEMORIAL!#REF!</definedName>
    <definedName name="STOT09.010.0470">[35]MEMORIAL!#REF!</definedName>
    <definedName name="STOT09.010.0470_1" localSheetId="10">[18]MEMORIAL!#REF!</definedName>
    <definedName name="STOT09.010.0470_1">[18]MEMORIAL!#REF!</definedName>
    <definedName name="STOT09.010.0700" localSheetId="10">[35]MEMORIAL!#REF!</definedName>
    <definedName name="STOT09.010.0700">[35]MEMORIAL!#REF!</definedName>
    <definedName name="STOT09.010.0700_1" localSheetId="10">[18]MEMORIAL!#REF!</definedName>
    <definedName name="STOT09.010.0700_1">[18]MEMORIAL!#REF!</definedName>
    <definedName name="STOT10.010.0140" localSheetId="10">[35]MEMORIAL!#REF!</definedName>
    <definedName name="STOT10.010.0140">[35]MEMORIAL!#REF!</definedName>
    <definedName name="STOT10.010.0140_1" localSheetId="10">[18]MEMORIAL!#REF!</definedName>
    <definedName name="STOT10.010.0140_1">[18]MEMORIAL!#REF!</definedName>
    <definedName name="STOT10.010.0150" localSheetId="10">[18]MEMORIAL!#REF!</definedName>
    <definedName name="STOT10.010.0150">[18]MEMORIAL!#REF!</definedName>
    <definedName name="STOT10.010.0150_1" localSheetId="10">[18]MEMORIAL!#REF!</definedName>
    <definedName name="STOT10.010.0150_1">[18]MEMORIAL!#REF!</definedName>
    <definedName name="STOT10.010.0180" localSheetId="10">[35]MEMORIAL!#REF!</definedName>
    <definedName name="STOT10.010.0180">[35]MEMORIAL!#REF!</definedName>
    <definedName name="STOT10.010.0180_1" localSheetId="10">[18]MEMORIAL!#REF!</definedName>
    <definedName name="STOT10.010.0180_1">[18]MEMORIAL!#REF!</definedName>
    <definedName name="STOT10.010.0270" localSheetId="10">[35]MEMORIAL!#REF!</definedName>
    <definedName name="STOT10.010.0270">[35]MEMORIAL!#REF!</definedName>
    <definedName name="STOT10.010.0270_1" localSheetId="10">[36]MEMORIAL!#REF!</definedName>
    <definedName name="STOT10.010.0270_1">[36]MEMORIAL!#REF!</definedName>
    <definedName name="STOT10.010.0280" localSheetId="10">[35]MEMORIAL!#REF!</definedName>
    <definedName name="STOT10.010.0280">[35]MEMORIAL!#REF!</definedName>
    <definedName name="STOT10.010.0280_1" localSheetId="10">[18]MEMORIAL!#REF!</definedName>
    <definedName name="STOT10.010.0280_1">[18]MEMORIAL!#REF!</definedName>
    <definedName name="STOT10.010.0290" localSheetId="10">[18]MEMORIAL!#REF!</definedName>
    <definedName name="STOT10.010.0290">[18]MEMORIAL!#REF!</definedName>
    <definedName name="STOT10.010.0290_1" localSheetId="10">[18]MEMORIAL!#REF!</definedName>
    <definedName name="STOT10.010.0290_1">[18]MEMORIAL!#REF!</definedName>
    <definedName name="STOT10.010.0298" localSheetId="10">[18]MEMORIAL!#REF!</definedName>
    <definedName name="STOT10.010.0298">[18]MEMORIAL!#REF!</definedName>
    <definedName name="STOT10.010.0298_1" localSheetId="10">[18]MEMORIAL!#REF!</definedName>
    <definedName name="STOT10.010.0298_1">[18]MEMORIAL!#REF!</definedName>
    <definedName name="STOT10.010.0307" localSheetId="10">[35]MEMORIAL!#REF!</definedName>
    <definedName name="STOT10.010.0307">[35]MEMORIAL!#REF!</definedName>
    <definedName name="STOT10.010.0307_1" localSheetId="10">[18]MEMORIAL!#REF!</definedName>
    <definedName name="STOT10.010.0307_1">[18]MEMORIAL!#REF!</definedName>
    <definedName name="STOT10.010.0308" localSheetId="10">[35]MEMORIAL!#REF!</definedName>
    <definedName name="STOT10.010.0308">[35]MEMORIAL!#REF!</definedName>
    <definedName name="STOT10.010.0308_1" localSheetId="10">[18]MEMORIAL!#REF!</definedName>
    <definedName name="STOT10.010.0308_1">[18]MEMORIAL!#REF!</definedName>
    <definedName name="STOT10.010.0310" localSheetId="10">[35]MEMORIAL!#REF!</definedName>
    <definedName name="STOT10.010.0310">[35]MEMORIAL!#REF!</definedName>
    <definedName name="STOT10.010.0310_1" localSheetId="10">[18]MEMORIAL!#REF!</definedName>
    <definedName name="STOT10.010.0310_1">[18]MEMORIAL!#REF!</definedName>
    <definedName name="STOT10.010.0330" localSheetId="10">[35]MEMORIAL!#REF!</definedName>
    <definedName name="STOT10.010.0330">[35]MEMORIAL!#REF!</definedName>
    <definedName name="STOT10.010.0330_1" localSheetId="10">[18]MEMORIAL!#REF!</definedName>
    <definedName name="STOT10.010.0330_1">[18]MEMORIAL!#REF!</definedName>
    <definedName name="STOT10.010.0333" localSheetId="10">[35]MEMORIAL!#REF!</definedName>
    <definedName name="STOT10.010.0333">[35]MEMORIAL!#REF!</definedName>
    <definedName name="STOT10.010.0333_1" localSheetId="10">[18]MEMORIAL!#REF!</definedName>
    <definedName name="STOT10.010.0333_1">[18]MEMORIAL!#REF!</definedName>
    <definedName name="STOT10.010.0350" localSheetId="10">[18]MEMORIAL!#REF!</definedName>
    <definedName name="STOT10.010.0350">[18]MEMORIAL!#REF!</definedName>
    <definedName name="STOT10.010.0350_1" localSheetId="10">[18]MEMORIAL!#REF!</definedName>
    <definedName name="STOT10.010.0350_1">[18]MEMORIAL!#REF!</definedName>
    <definedName name="STOT10.010.0380" localSheetId="10">[35]MEMORIAL!#REF!</definedName>
    <definedName name="STOT10.010.0380">[35]MEMORIAL!#REF!</definedName>
    <definedName name="STOT10.010.0380_1" localSheetId="10">[18]MEMORIAL!#REF!</definedName>
    <definedName name="STOT10.010.0380_1">[18]MEMORIAL!#REF!</definedName>
    <definedName name="STOT10.010.0400" localSheetId="10">[35]MEMORIAL!#REF!</definedName>
    <definedName name="STOT10.010.0400">[35]MEMORIAL!#REF!</definedName>
    <definedName name="STOT10.010.0400_1" localSheetId="10">[18]MEMORIAL!#REF!</definedName>
    <definedName name="STOT10.010.0400_1">[18]MEMORIAL!#REF!</definedName>
    <definedName name="STOT10.010.0431" localSheetId="10">[35]MEMORIAL!#REF!</definedName>
    <definedName name="STOT10.010.0431">[35]MEMORIAL!#REF!</definedName>
    <definedName name="STOT10.010.0431_1" localSheetId="10">[18]MEMORIAL!#REF!</definedName>
    <definedName name="STOT10.010.0431_1">[18]MEMORIAL!#REF!</definedName>
    <definedName name="STOT10.010.1100" localSheetId="10">[18]MEMORIAL!#REF!</definedName>
    <definedName name="STOT10.010.1100">[18]MEMORIAL!#REF!</definedName>
    <definedName name="STOT10.010.1100_1" localSheetId="10">[18]MEMORIAL!#REF!</definedName>
    <definedName name="STOT10.010.1100_1">[18]MEMORIAL!#REF!</definedName>
    <definedName name="STOT10.010.1110" localSheetId="10">[18]MEMORIAL!#REF!</definedName>
    <definedName name="STOT10.010.1110">[18]MEMORIAL!#REF!</definedName>
    <definedName name="STOT10.010.1110_1" localSheetId="10">[18]MEMORIAL!#REF!</definedName>
    <definedName name="STOT10.010.1110_1">[18]MEMORIAL!#REF!</definedName>
    <definedName name="STOT12.010.0010" localSheetId="10">[18]MEMORIAL!#REF!</definedName>
    <definedName name="STOT12.010.0010">[18]MEMORIAL!#REF!</definedName>
    <definedName name="STOT12.010.0010_1" localSheetId="10">[18]MEMORIAL!#REF!</definedName>
    <definedName name="STOT12.010.0010_1">[18]MEMORIAL!#REF!</definedName>
    <definedName name="STOT12.010.0050" localSheetId="10">[18]MEMORIAL!#REF!</definedName>
    <definedName name="STOT12.010.0050">[18]MEMORIAL!#REF!</definedName>
    <definedName name="STOT12.010.0050_1" localSheetId="10">[18]MEMORIAL!#REF!</definedName>
    <definedName name="STOT12.010.0050_1">[18]MEMORIAL!#REF!</definedName>
    <definedName name="STOT12.010.0060" localSheetId="10">[35]MEMORIAL!#REF!</definedName>
    <definedName name="STOT12.010.0060">[35]MEMORIAL!#REF!</definedName>
    <definedName name="STOT12.010.0060_1" localSheetId="10">[18]MEMORIAL!#REF!</definedName>
    <definedName name="STOT12.010.0060_1">[18]MEMORIAL!#REF!</definedName>
    <definedName name="STOT12.010.0210" localSheetId="10">[35]MEMORIAL!#REF!</definedName>
    <definedName name="STOT12.010.0210">[35]MEMORIAL!#REF!</definedName>
    <definedName name="STOT12.010.0210_1" localSheetId="10">[18]MEMORIAL!#REF!</definedName>
    <definedName name="STOT12.010.0210_1">[18]MEMORIAL!#REF!</definedName>
    <definedName name="STOT12.010.0300" localSheetId="10">[18]MEMORIAL!#REF!</definedName>
    <definedName name="STOT12.010.0300">[18]MEMORIAL!#REF!</definedName>
    <definedName name="STOT12.010.0300_1" localSheetId="10">[18]MEMORIAL!#REF!</definedName>
    <definedName name="STOT12.010.0300_1">[18]MEMORIAL!#REF!</definedName>
    <definedName name="STOT12.010.0340" localSheetId="10">[18]MEMORIAL!#REF!</definedName>
    <definedName name="STOT12.010.0340">[18]MEMORIAL!#REF!</definedName>
    <definedName name="STOT12.010.0340_1" localSheetId="10">[18]MEMORIAL!#REF!</definedName>
    <definedName name="STOT12.010.0340_1">[18]MEMORIAL!#REF!</definedName>
    <definedName name="STOT12.010.0360" localSheetId="10">[35]MEMORIAL!#REF!</definedName>
    <definedName name="STOT12.010.0360">[35]MEMORIAL!#REF!</definedName>
    <definedName name="STOT12.010.0360_1" localSheetId="10">[18]MEMORIAL!#REF!</definedName>
    <definedName name="STOT12.010.0360_1">[18]MEMORIAL!#REF!</definedName>
    <definedName name="STOT12.010.0550" localSheetId="10">[35]MEMORIAL!#REF!</definedName>
    <definedName name="STOT12.010.0550">[35]MEMORIAL!#REF!</definedName>
    <definedName name="STOT12.010.0550_1" localSheetId="10">[18]MEMORIAL!#REF!</definedName>
    <definedName name="STOT12.010.0550_1">[18]MEMORIAL!#REF!</definedName>
    <definedName name="STOT13.010.0030" localSheetId="10">[35]MEMORIAL!#REF!</definedName>
    <definedName name="STOT13.010.0030">[35]MEMORIAL!#REF!</definedName>
    <definedName name="STOT13.010.0030_1" localSheetId="10">[36]MEMORIAL!#REF!</definedName>
    <definedName name="STOT13.010.0030_1">[36]MEMORIAL!#REF!</definedName>
    <definedName name="STOT13.010.0040" localSheetId="10">[18]MEMORIAL!#REF!</definedName>
    <definedName name="STOT13.010.0040">[18]MEMORIAL!#REF!</definedName>
    <definedName name="STOT13.010.0040_1" localSheetId="10">[18]MEMORIAL!#REF!</definedName>
    <definedName name="STOT13.010.0040_1">[18]MEMORIAL!#REF!</definedName>
    <definedName name="STOT13.010.0090" localSheetId="10">[35]MEMORIAL!#REF!</definedName>
    <definedName name="STOT13.010.0090">[35]MEMORIAL!#REF!</definedName>
    <definedName name="STOT13.010.0090_1" localSheetId="10">[18]MEMORIAL!#REF!</definedName>
    <definedName name="STOT13.010.0090_1">[18]MEMORIAL!#REF!</definedName>
    <definedName name="STOT13.010.0100" localSheetId="10">[18]MEMORIAL!#REF!</definedName>
    <definedName name="STOT13.010.0100">[18]MEMORIAL!#REF!</definedName>
    <definedName name="STOT13.010.0100_1" localSheetId="10">[18]MEMORIAL!#REF!</definedName>
    <definedName name="STOT13.010.0100_1">[18]MEMORIAL!#REF!</definedName>
    <definedName name="STOT13.010.0110" localSheetId="10">[35]MEMORIAL!#REF!</definedName>
    <definedName name="STOT13.010.0110">[35]MEMORIAL!#REF!</definedName>
    <definedName name="STOT13.010.0110_1" localSheetId="10">[18]MEMORIAL!#REF!</definedName>
    <definedName name="STOT13.010.0110_1">[18]MEMORIAL!#REF!</definedName>
    <definedName name="STOT13.010.0350" localSheetId="10">[18]MEMORIAL!#REF!</definedName>
    <definedName name="STOT13.010.0350">[18]MEMORIAL!#REF!</definedName>
    <definedName name="STOT13.010.0350_1" localSheetId="10">[18]MEMORIAL!#REF!</definedName>
    <definedName name="STOT13.010.0350_1">[18]MEMORIAL!#REF!</definedName>
    <definedName name="STOT13.010.0360" localSheetId="10">[18]MEMORIAL!#REF!</definedName>
    <definedName name="STOT13.010.0360">[18]MEMORIAL!#REF!</definedName>
    <definedName name="STOT13.010.0360_1" localSheetId="10">[18]MEMORIAL!#REF!</definedName>
    <definedName name="STOT13.010.0360_1">[18]MEMORIAL!#REF!</definedName>
    <definedName name="STOT13.010.0380" localSheetId="10">[18]MEMORIAL!#REF!</definedName>
    <definedName name="STOT13.010.0380">[18]MEMORIAL!#REF!</definedName>
    <definedName name="STOT13.010.0380_1" localSheetId="10">[18]MEMORIAL!#REF!</definedName>
    <definedName name="STOT13.010.0380_1">[18]MEMORIAL!#REF!</definedName>
    <definedName name="STOT13.010.0410" localSheetId="10">[18]MEMORIAL!#REF!</definedName>
    <definedName name="STOT13.010.0410">[18]MEMORIAL!#REF!</definedName>
    <definedName name="STOT13.010.0410_1" localSheetId="10">[18]MEMORIAL!#REF!</definedName>
    <definedName name="STOT13.010.0410_1">[18]MEMORIAL!#REF!</definedName>
    <definedName name="STOT13.010.0860" localSheetId="10">[18]MEMORIAL!#REF!</definedName>
    <definedName name="STOT13.010.0860">[18]MEMORIAL!#REF!</definedName>
    <definedName name="STOT13.010.0860_1" localSheetId="10">[18]MEMORIAL!#REF!</definedName>
    <definedName name="STOT13.010.0860_1">[18]MEMORIAL!#REF!</definedName>
    <definedName name="STOT13.010.0880" localSheetId="10">[18]MEMORIAL!#REF!</definedName>
    <definedName name="STOT13.010.0880">[18]MEMORIAL!#REF!</definedName>
    <definedName name="STOT13.010.0880_1" localSheetId="10">[18]MEMORIAL!#REF!</definedName>
    <definedName name="STOT13.010.0880_1">[18]MEMORIAL!#REF!</definedName>
    <definedName name="STOT13.010.1200" localSheetId="10">[35]MEMORIAL!#REF!</definedName>
    <definedName name="STOT13.010.1200">[35]MEMORIAL!#REF!</definedName>
    <definedName name="STOT13.010.1200_1" localSheetId="10">[18]MEMORIAL!#REF!</definedName>
    <definedName name="STOT13.010.1200_1">[18]MEMORIAL!#REF!</definedName>
    <definedName name="STOT15.010.0010" localSheetId="7">#REF!</definedName>
    <definedName name="STOT15.010.0010" localSheetId="8">#REF!</definedName>
    <definedName name="STOT15.010.0010" localSheetId="9">#REF!</definedName>
    <definedName name="STOT15.010.0010" localSheetId="10">#REF!</definedName>
    <definedName name="STOT15.010.0010" localSheetId="11">#REF!</definedName>
    <definedName name="STOT15.010.0010" localSheetId="1">#REF!</definedName>
    <definedName name="STOT15.010.0010" localSheetId="2">#REF!</definedName>
    <definedName name="STOT15.010.0010">#REF!</definedName>
    <definedName name="STOT15.010.0010_1" localSheetId="7">[36]MEMORIAL!#REF!</definedName>
    <definedName name="STOT15.010.0010_1" localSheetId="8">[36]MEMORIAL!#REF!</definedName>
    <definedName name="STOT15.010.0010_1" localSheetId="9">[36]MEMORIAL!#REF!</definedName>
    <definedName name="STOT15.010.0010_1" localSheetId="10">[36]MEMORIAL!#REF!</definedName>
    <definedName name="STOT15.010.0010_1" localSheetId="11">[36]MEMORIAL!#REF!</definedName>
    <definedName name="STOT15.010.0010_1" localSheetId="1">[36]MEMORIAL!#REF!</definedName>
    <definedName name="STOT15.010.0010_1" localSheetId="2">[36]MEMORIAL!#REF!</definedName>
    <definedName name="STOT15.010.0010_1">[36]MEMORIAL!#REF!</definedName>
    <definedName name="STOT15.010.0040" localSheetId="7">#REF!</definedName>
    <definedName name="STOT15.010.0040" localSheetId="8">#REF!</definedName>
    <definedName name="STOT15.010.0040" localSheetId="9">#REF!</definedName>
    <definedName name="STOT15.010.0040" localSheetId="10">#REF!</definedName>
    <definedName name="STOT15.010.0040" localSheetId="11">#REF!</definedName>
    <definedName name="STOT15.010.0040" localSheetId="1">#REF!</definedName>
    <definedName name="STOT15.010.0040" localSheetId="2">#REF!</definedName>
    <definedName name="STOT15.010.0040">#REF!</definedName>
    <definedName name="STOT15.010.0040_1" localSheetId="7">[43]MEMORIAL!#REF!</definedName>
    <definedName name="STOT15.010.0040_1" localSheetId="8">[43]MEMORIAL!#REF!</definedName>
    <definedName name="STOT15.010.0040_1" localSheetId="9">[43]MEMORIAL!#REF!</definedName>
    <definedName name="STOT15.010.0040_1" localSheetId="10">[43]MEMORIAL!#REF!</definedName>
    <definedName name="STOT15.010.0040_1" localSheetId="11">[43]MEMORIAL!#REF!</definedName>
    <definedName name="STOT15.010.0040_1" localSheetId="1">[43]MEMORIAL!#REF!</definedName>
    <definedName name="STOT15.010.0040_1" localSheetId="2">[43]MEMORIAL!#REF!</definedName>
    <definedName name="STOT15.010.0040_1">[43]MEMORIAL!#REF!</definedName>
    <definedName name="STOT15.010.0055" localSheetId="7">#REF!</definedName>
    <definedName name="STOT15.010.0055" localSheetId="8">#REF!</definedName>
    <definedName name="STOT15.010.0055" localSheetId="9">#REF!</definedName>
    <definedName name="STOT15.010.0055" localSheetId="10">#REF!</definedName>
    <definedName name="STOT15.010.0055" localSheetId="11">#REF!</definedName>
    <definedName name="STOT15.010.0055" localSheetId="1">#REF!</definedName>
    <definedName name="STOT15.010.0055" localSheetId="2">#REF!</definedName>
    <definedName name="STOT15.010.0055">#REF!</definedName>
    <definedName name="STOT15.010.0055_1" localSheetId="7">[36]MEMORIAL!#REF!</definedName>
    <definedName name="STOT15.010.0055_1" localSheetId="8">[36]MEMORIAL!#REF!</definedName>
    <definedName name="STOT15.010.0055_1" localSheetId="9">[36]MEMORIAL!#REF!</definedName>
    <definedName name="STOT15.010.0055_1" localSheetId="10">[36]MEMORIAL!#REF!</definedName>
    <definedName name="STOT15.010.0055_1" localSheetId="11">[36]MEMORIAL!#REF!</definedName>
    <definedName name="STOT15.010.0055_1" localSheetId="1">[36]MEMORIAL!#REF!</definedName>
    <definedName name="STOT15.010.0055_1" localSheetId="2">[36]MEMORIAL!#REF!</definedName>
    <definedName name="STOT15.010.0055_1">[36]MEMORIAL!#REF!</definedName>
    <definedName name="STOT15.010.0140" localSheetId="9">[35]MEMORIAL!#REF!</definedName>
    <definedName name="STOT15.010.0140" localSheetId="10">[35]MEMORIAL!#REF!</definedName>
    <definedName name="STOT15.010.0140" localSheetId="11">[35]MEMORIAL!#REF!</definedName>
    <definedName name="STOT15.010.0140" localSheetId="1">[35]MEMORIAL!#REF!</definedName>
    <definedName name="STOT15.010.0140" localSheetId="2">[35]MEMORIAL!#REF!</definedName>
    <definedName name="STOT15.010.0140">[35]MEMORIAL!#REF!</definedName>
    <definedName name="STOT15.010.0140_1" localSheetId="10">[36]MEMORIAL!#REF!</definedName>
    <definedName name="STOT15.010.0140_1" localSheetId="11">[36]MEMORIAL!#REF!</definedName>
    <definedName name="STOT15.010.0140_1" localSheetId="1">[36]MEMORIAL!#REF!</definedName>
    <definedName name="STOT15.010.0140_1" localSheetId="2">[36]MEMORIAL!#REF!</definedName>
    <definedName name="STOT15.010.0140_1">[36]MEMORIAL!#REF!</definedName>
    <definedName name="STOT15.010.0181" localSheetId="10">[35]MEMORIAL!#REF!</definedName>
    <definedName name="STOT15.010.0181" localSheetId="1">[35]MEMORIAL!#REF!</definedName>
    <definedName name="STOT15.010.0181" localSheetId="2">[35]MEMORIAL!#REF!</definedName>
    <definedName name="STOT15.010.0181">[35]MEMORIAL!#REF!</definedName>
    <definedName name="STOT15.010.0181_1" localSheetId="10">[36]MEMORIAL!#REF!</definedName>
    <definedName name="STOT15.010.0181_1" localSheetId="1">[36]MEMORIAL!#REF!</definedName>
    <definedName name="STOT15.010.0181_1" localSheetId="2">[36]MEMORIAL!#REF!</definedName>
    <definedName name="STOT15.010.0181_1">[36]MEMORIAL!#REF!</definedName>
    <definedName name="STOT15.010.0270" localSheetId="10">[35]MEMORIAL!#REF!</definedName>
    <definedName name="STOT15.010.0270">[35]MEMORIAL!#REF!</definedName>
    <definedName name="STOT15.010.0270_1" localSheetId="10">[18]MEMORIAL!#REF!</definedName>
    <definedName name="STOT15.010.0270_1">[18]MEMORIAL!#REF!</definedName>
    <definedName name="STOT15.010.0280" localSheetId="10">[35]MEMORIAL!#REF!</definedName>
    <definedName name="STOT15.010.0280">[35]MEMORIAL!#REF!</definedName>
    <definedName name="STOT15.010.0280_1" localSheetId="10">[18]MEMORIAL!#REF!</definedName>
    <definedName name="STOT15.010.0280_1">[18]MEMORIAL!#REF!</definedName>
    <definedName name="STOT15.010.0290" localSheetId="10">[18]MEMORIAL!#REF!</definedName>
    <definedName name="STOT15.010.0290">[18]MEMORIAL!#REF!</definedName>
    <definedName name="STOT15.010.0290_1" localSheetId="10">[18]MEMORIAL!#REF!</definedName>
    <definedName name="STOT15.010.0290_1">[18]MEMORIAL!#REF!</definedName>
    <definedName name="stot16.010.0000" localSheetId="10">[35]MEMORIAL!#REF!</definedName>
    <definedName name="stot16.010.0000">[35]MEMORIAL!#REF!</definedName>
    <definedName name="STOT16.010.0010" localSheetId="10">[35]MEMORIAL!#REF!</definedName>
    <definedName name="STOT16.010.0010">[35]MEMORIAL!#REF!</definedName>
    <definedName name="STOT16.010.0010_1" localSheetId="10">[18]MEMORIAL!#REF!</definedName>
    <definedName name="STOT16.010.0010_1">[18]MEMORIAL!#REF!</definedName>
    <definedName name="STOT16.010.0060" localSheetId="10">[35]MEMORIAL!#REF!</definedName>
    <definedName name="STOT16.010.0060">[35]MEMORIAL!#REF!</definedName>
    <definedName name="STOT16.010.0060_1" localSheetId="10">[18]MEMORIAL!#REF!</definedName>
    <definedName name="STOT16.010.0060_1">[18]MEMORIAL!#REF!</definedName>
    <definedName name="stot16.010.0061" localSheetId="10">[35]MEMORIAL!#REF!</definedName>
    <definedName name="stot16.010.0061">[35]MEMORIAL!#REF!</definedName>
    <definedName name="STOT16.010.0110" localSheetId="10">[35]MEMORIAL!#REF!</definedName>
    <definedName name="STOT16.010.0110">[35]MEMORIAL!#REF!</definedName>
    <definedName name="STOT16.010.0110_1" localSheetId="10">[18]MEMORIAL!#REF!</definedName>
    <definedName name="STOT16.010.0110_1">[18]MEMORIAL!#REF!</definedName>
    <definedName name="STOT16.010.0120" localSheetId="10">[35]MEMORIAL!#REF!</definedName>
    <definedName name="STOT16.010.0120">[35]MEMORIAL!#REF!</definedName>
    <definedName name="STOT16.010.0120_1" localSheetId="10">[18]MEMORIAL!#REF!</definedName>
    <definedName name="STOT16.010.0120_1">[18]MEMORIAL!#REF!</definedName>
    <definedName name="STOT16.010.0150" localSheetId="10">[18]MEMORIAL!#REF!</definedName>
    <definedName name="STOT16.010.0150">[18]MEMORIAL!#REF!</definedName>
    <definedName name="STOT16.010.0150_1" localSheetId="10">[18]MEMORIAL!#REF!</definedName>
    <definedName name="STOT16.010.0150_1">[18]MEMORIAL!#REF!</definedName>
    <definedName name="STOT16.010.0170" localSheetId="10">[35]MEMORIAL!#REF!</definedName>
    <definedName name="STOT16.010.0170">[35]MEMORIAL!#REF!</definedName>
    <definedName name="STOT16.010.0170_1" localSheetId="10">[18]MEMORIAL!#REF!</definedName>
    <definedName name="STOT16.010.0170_1">[18]MEMORIAL!#REF!</definedName>
    <definedName name="STOT17.010.0080" localSheetId="10">[35]MEMORIAL!#REF!</definedName>
    <definedName name="STOT17.010.0080">[35]MEMORIAL!#REF!</definedName>
    <definedName name="STOT17.010.0080_1" localSheetId="10">[18]MEMORIAL!#REF!</definedName>
    <definedName name="STOT17.010.0080_1">[18]MEMORIAL!#REF!</definedName>
    <definedName name="STOT17.010.0100" localSheetId="10">[18]MEMORIAL!#REF!</definedName>
    <definedName name="STOT17.010.0100">[18]MEMORIAL!#REF!</definedName>
    <definedName name="STOT17.010.0100_1" localSheetId="10">[18]MEMORIAL!#REF!</definedName>
    <definedName name="STOT17.010.0100_1">[18]MEMORIAL!#REF!</definedName>
    <definedName name="STOT17.010.0120" localSheetId="10">[18]MEMORIAL!#REF!</definedName>
    <definedName name="STOT17.010.0120">[18]MEMORIAL!#REF!</definedName>
    <definedName name="STOT17.010.0120_1" localSheetId="10">[18]MEMORIAL!#REF!</definedName>
    <definedName name="STOT17.010.0120_1">[18]MEMORIAL!#REF!</definedName>
    <definedName name="STOT17.010.0150" localSheetId="10">[35]MEMORIAL!#REF!</definedName>
    <definedName name="STOT17.010.0150">[35]MEMORIAL!#REF!</definedName>
    <definedName name="STOT17.010.0150_1" localSheetId="10">[18]MEMORIAL!#REF!</definedName>
    <definedName name="STOT17.010.0150_1">[18]MEMORIAL!#REF!</definedName>
    <definedName name="STOT17.010.0290" localSheetId="10">[35]MEMORIAL!#REF!</definedName>
    <definedName name="STOT17.010.0290">[35]MEMORIAL!#REF!</definedName>
    <definedName name="STOT17.010.0290_1" localSheetId="10">[18]MEMORIAL!#REF!</definedName>
    <definedName name="STOT17.010.0290_1">[18]MEMORIAL!#REF!</definedName>
    <definedName name="STOT17.010.0350" localSheetId="10">[18]MEMORIAL!#REF!</definedName>
    <definedName name="STOT17.010.0350">[18]MEMORIAL!#REF!</definedName>
    <definedName name="STOT17.010.0350_1" localSheetId="10">[18]MEMORIAL!#REF!</definedName>
    <definedName name="STOT17.010.0350_1">[18]MEMORIAL!#REF!</definedName>
    <definedName name="STOT17.010.0390" localSheetId="10">[35]MEMORIAL!#REF!</definedName>
    <definedName name="STOT17.010.0390">[35]MEMORIAL!#REF!</definedName>
    <definedName name="STOT17.010.0390_1" localSheetId="10">[36]MEMORIAL!#REF!</definedName>
    <definedName name="STOT17.010.0390_1">[36]MEMORIAL!#REF!</definedName>
    <definedName name="STOT17.010.0437" localSheetId="10">[35]MEMORIAL!#REF!</definedName>
    <definedName name="STOT17.010.0437">[35]MEMORIAL!#REF!</definedName>
    <definedName name="STOT17.010.0437_1" localSheetId="10">[36]MEMORIAL!#REF!</definedName>
    <definedName name="STOT17.010.0437_1">[36]MEMORIAL!#REF!</definedName>
    <definedName name="STOT17.010.0602" localSheetId="10">[35]MEMORIAL!#REF!</definedName>
    <definedName name="STOT17.010.0602">[35]MEMORIAL!#REF!</definedName>
    <definedName name="STOT17.010.0602_1" localSheetId="10">[36]MEMORIAL!#REF!</definedName>
    <definedName name="STOT17.010.0602_1">[36]MEMORIAL!#REF!</definedName>
    <definedName name="STOTCOMPOS01" localSheetId="10">[35]MEMORIAL!#REF!</definedName>
    <definedName name="STOTCOMPOS01">[35]MEMORIAL!#REF!</definedName>
    <definedName name="STOTCOMPOS01_1" localSheetId="10">[36]MEMORIAL!#REF!</definedName>
    <definedName name="STOTCOMPOS01_1">[36]MEMORIAL!#REF!</definedName>
    <definedName name="Super" localSheetId="7">#REF!</definedName>
    <definedName name="Super" localSheetId="8">#REF!</definedName>
    <definedName name="Super" localSheetId="9">#REF!</definedName>
    <definedName name="Super" localSheetId="10">#REF!</definedName>
    <definedName name="Super" localSheetId="11">#REF!</definedName>
    <definedName name="Super" localSheetId="1">#REF!</definedName>
    <definedName name="Super" localSheetId="2">#REF!</definedName>
    <definedName name="Super">#REF!</definedName>
    <definedName name="SUPERFICIE" localSheetId="10">[14]Plan1!$A$65:$A$69</definedName>
    <definedName name="SUPERFICIE" localSheetId="11">[15]Plan1!$A$65:$A$69</definedName>
    <definedName name="SUPERFICIE" localSheetId="1">[16]Plan1!$A$65:$A$69</definedName>
    <definedName name="SUPERFICIE" localSheetId="2">[16]Plan1!$A$65:$A$69</definedName>
    <definedName name="SUPERFICIE">[15]Plan1!$A$65:$A$69</definedName>
    <definedName name="sxrhysxdd" localSheetId="4">#REF!</definedName>
    <definedName name="sxrhysxdd" localSheetId="7">#REF!</definedName>
    <definedName name="sxrhysxdd" localSheetId="8">#REF!</definedName>
    <definedName name="sxrhysxdd" localSheetId="9">#REF!</definedName>
    <definedName name="sxrhysxdd" localSheetId="10">#REF!</definedName>
    <definedName name="sxrhysxdd" localSheetId="11">#REF!</definedName>
    <definedName name="sxrhysxdd">#REF!</definedName>
    <definedName name="T" localSheetId="10">#REF!</definedName>
    <definedName name="T" localSheetId="11">#REF!</definedName>
    <definedName name="T">#REF!</definedName>
    <definedName name="tab">[28]recursos!$A$2:$E$58</definedName>
    <definedName name="Tabela" localSheetId="7">#REF!</definedName>
    <definedName name="Tabela" localSheetId="8">#REF!</definedName>
    <definedName name="Tabela" localSheetId="9">#REF!</definedName>
    <definedName name="Tabela" localSheetId="10">#REF!</definedName>
    <definedName name="Tabela" localSheetId="11">#REF!</definedName>
    <definedName name="Tabela">#REF!</definedName>
    <definedName name="Tabela_1" localSheetId="10">#REF!</definedName>
    <definedName name="Tabela_1" localSheetId="11">#REF!</definedName>
    <definedName name="Tabela_1">#REF!</definedName>
    <definedName name="Tabela_1_6" localSheetId="10">#REF!</definedName>
    <definedName name="Tabela_1_6" localSheetId="11">#REF!</definedName>
    <definedName name="Tabela_1_6">#REF!</definedName>
    <definedName name="Tabela_10" localSheetId="10">#REF!</definedName>
    <definedName name="Tabela_10">#REF!</definedName>
    <definedName name="Tabela_2" localSheetId="10">#REF!</definedName>
    <definedName name="Tabela_2">#REF!</definedName>
    <definedName name="Tabela_3" localSheetId="10">#REF!</definedName>
    <definedName name="Tabela_3">#REF!</definedName>
    <definedName name="Tabela_4" localSheetId="10">#REF!</definedName>
    <definedName name="Tabela_4">#REF!</definedName>
    <definedName name="Tabela_5" localSheetId="10">#REF!</definedName>
    <definedName name="Tabela_5">#REF!</definedName>
    <definedName name="Tabela_5_1" localSheetId="10">#REF!</definedName>
    <definedName name="Tabela_5_1">#REF!</definedName>
    <definedName name="Tabela_6" localSheetId="10">#REF!</definedName>
    <definedName name="Tabela_6">#REF!</definedName>
    <definedName name="tabela1" localSheetId="10">#REF!</definedName>
    <definedName name="tabela1">#REF!</definedName>
    <definedName name="TableName">"Dummy"</definedName>
    <definedName name="TABREC">'[44]TABELA RECURSOS'!$A$1:$G$142</definedName>
    <definedName name="teca1" localSheetId="7">#REF!,#REF!</definedName>
    <definedName name="teca1" localSheetId="8">#REF!,#REF!</definedName>
    <definedName name="teca1" localSheetId="9">#REF!,#REF!</definedName>
    <definedName name="teca1" localSheetId="10">#REF!,#REF!</definedName>
    <definedName name="teca1" localSheetId="11">#REF!,#REF!</definedName>
    <definedName name="teca1">#REF!,#REF!</definedName>
    <definedName name="tecn" localSheetId="7">#REF!</definedName>
    <definedName name="tecn" localSheetId="8">#REF!</definedName>
    <definedName name="tecn" localSheetId="9">#REF!</definedName>
    <definedName name="tecn" localSheetId="10">#REF!</definedName>
    <definedName name="tecn" localSheetId="11">#REF!</definedName>
    <definedName name="tecn">#REF!</definedName>
    <definedName name="tecni" localSheetId="10">#REF!</definedName>
    <definedName name="tecni" localSheetId="11">#REF!</definedName>
    <definedName name="tecni">#REF!</definedName>
    <definedName name="tecnic" localSheetId="10">#REF!</definedName>
    <definedName name="tecnic">#REF!</definedName>
    <definedName name="TECNICA" localSheetId="10">#REF!</definedName>
    <definedName name="TECNICA">#REF!</definedName>
    <definedName name="TECNICA_17" localSheetId="10">#REF!</definedName>
    <definedName name="TECNICA_17">#REF!</definedName>
    <definedName name="TECNICA_8" localSheetId="10">#REF!</definedName>
    <definedName name="TECNICA_8">#REF!</definedName>
    <definedName name="tera" localSheetId="7">#REF!,#REF!</definedName>
    <definedName name="tera" localSheetId="8">#REF!,#REF!</definedName>
    <definedName name="tera" localSheetId="9">#REF!,#REF!</definedName>
    <definedName name="tera" localSheetId="10">#REF!,#REF!</definedName>
    <definedName name="tera" localSheetId="11">#REF!,#REF!</definedName>
    <definedName name="tera">#REF!,#REF!</definedName>
    <definedName name="terdvvd" localSheetId="7">[18]MEMORIAL!#REF!</definedName>
    <definedName name="terdvvd" localSheetId="8">[18]MEMORIAL!#REF!</definedName>
    <definedName name="terdvvd" localSheetId="9">[18]MEMORIAL!#REF!</definedName>
    <definedName name="terdvvd" localSheetId="10">[18]MEMORIAL!#REF!</definedName>
    <definedName name="terdvvd" localSheetId="11">[18]MEMORIAL!#REF!</definedName>
    <definedName name="terdvvd">[18]MEMORIAL!#REF!</definedName>
    <definedName name="TERRA" localSheetId="7">#REF!</definedName>
    <definedName name="TERRA" localSheetId="8">#REF!</definedName>
    <definedName name="TERRA" localSheetId="9">#REF!</definedName>
    <definedName name="TERRA" localSheetId="10">#REF!</definedName>
    <definedName name="TERRA" localSheetId="11">#REF!</definedName>
    <definedName name="TERRA" localSheetId="1">#REF!</definedName>
    <definedName name="TERRA" localSheetId="2">#REF!</definedName>
    <definedName name="TERRA">#REF!</definedName>
    <definedName name="TERRA_1" localSheetId="10">#REF!</definedName>
    <definedName name="TERRA_1" localSheetId="11">#REF!</definedName>
    <definedName name="TERRA_1">#REF!</definedName>
    <definedName name="TERRAPL" localSheetId="10">#REF!</definedName>
    <definedName name="TERRAPL" localSheetId="11">#REF!</definedName>
    <definedName name="TERRAPL">#REF!</definedName>
    <definedName name="TERRAPL_17" localSheetId="10">#REF!</definedName>
    <definedName name="TERRAPL_17">#REF!</definedName>
    <definedName name="TERRAPL_8" localSheetId="10">#REF!</definedName>
    <definedName name="TERRAPL_8">#REF!</definedName>
    <definedName name="terraple" localSheetId="10">#REF!</definedName>
    <definedName name="terraple">#REF!</definedName>
    <definedName name="terraplen" localSheetId="10">#REF!</definedName>
    <definedName name="terraplen">#REF!</definedName>
    <definedName name="terraplenagem" localSheetId="10">#REF!</definedName>
    <definedName name="terraplenagem">#REF!</definedName>
    <definedName name="TEST" localSheetId="10">'[45]17-MOI'!#REF!</definedName>
    <definedName name="TEST">'[45]17-MOI'!#REF!</definedName>
    <definedName name="teste" localSheetId="10">'[11]PLANILHA DE QUANT. E CUSTOS A'!#REF!</definedName>
    <definedName name="teste" localSheetId="12">'[11]PLANILHA DE QUANT. E CUSTOS A'!#REF!</definedName>
    <definedName name="teste" localSheetId="14">'[11]PLANILHA DE QUANT. E CUSTOS A'!#REF!</definedName>
    <definedName name="teste">'[11]PLANILHA DE QUANT. E CUSTOS A'!#REF!</definedName>
    <definedName name="teste_teste_aggs" localSheetId="7">#REF!</definedName>
    <definedName name="teste_teste_aggs" localSheetId="8">#REF!</definedName>
    <definedName name="teste_teste_aggs" localSheetId="9">#REF!</definedName>
    <definedName name="teste_teste_aggs" localSheetId="10">#REF!</definedName>
    <definedName name="teste_teste_aggs" localSheetId="11">#REF!</definedName>
    <definedName name="teste_teste_aggs" localSheetId="12">#REF!</definedName>
    <definedName name="teste_teste_aggs" localSheetId="14">#REF!</definedName>
    <definedName name="teste_teste_aggs">#REF!</definedName>
    <definedName name="TETOS" localSheetId="10">[14]Plan1!$A$106:$A$110</definedName>
    <definedName name="TETOS" localSheetId="11">[15]Plan1!$A$106:$A$110</definedName>
    <definedName name="TETOS" localSheetId="1">[16]Plan1!$A$106:$A$110</definedName>
    <definedName name="TETOS" localSheetId="2">[16]Plan1!$A$106:$A$110</definedName>
    <definedName name="TETOS">[15]Plan1!$A$106:$A$110</definedName>
    <definedName name="thdfa" localSheetId="7">#REF!</definedName>
    <definedName name="thdfa" localSheetId="8">#REF!</definedName>
    <definedName name="thdfa" localSheetId="9">#REF!</definedName>
    <definedName name="thdfa" localSheetId="10">#REF!</definedName>
    <definedName name="thdfa" localSheetId="11">#REF!</definedName>
    <definedName name="thdfa" localSheetId="12">#REF!</definedName>
    <definedName name="thdfa" localSheetId="14">#REF!</definedName>
    <definedName name="thdfa">#REF!</definedName>
    <definedName name="TIPO" localSheetId="10">[14]Plan1!$A$73:$A$79</definedName>
    <definedName name="TIPO" localSheetId="11">[15]Plan1!$A$73:$A$79</definedName>
    <definedName name="TIPO" localSheetId="1">[16]Plan1!$A$73:$A$79</definedName>
    <definedName name="TIPO" localSheetId="2">[16]Plan1!$A$73:$A$79</definedName>
    <definedName name="TIPO">[15]Plan1!$A$73:$A$79</definedName>
    <definedName name="_xlnm.Print_Titles" localSheetId="3">'10 - EVOLUÇÃO FINANCEIRA'!$8:$9</definedName>
    <definedName name="_xlnm.Print_Titles" localSheetId="4">'11 - RESUMO'!$1:$14</definedName>
    <definedName name="_xlnm.Print_Titles" localSheetId="5">'12 - FINANCEIRA'!$2:$14</definedName>
    <definedName name="_xlnm.Print_Titles" localSheetId="6">'13 - MEMÓRIA'!$1:$12</definedName>
    <definedName name="_xlnm.Print_Titles" localSheetId="7">'15.1 VERIFICAÇÃO MT'!$1:$3</definedName>
    <definedName name="_xlnm.Print_Titles" localSheetId="8">'15.1.1 CHECKLIST ROTINAS '!$1:$3</definedName>
    <definedName name="_xlnm.Print_Titles" localSheetId="9">'15.2 - VERIFICAÇÃO AMBIENTAL '!$1:$3</definedName>
    <definedName name="_xlnm.Print_Titles" localSheetId="10">#REF!</definedName>
    <definedName name="_xlnm.Print_Titles" localSheetId="11">#REF!</definedName>
    <definedName name="_xlnm.Print_Titles" localSheetId="1">'9.1 - CRONOGRAMA'!$B:$D,'9.1 - CRONOGRAMA'!$1:$9</definedName>
    <definedName name="_xlnm.Print_Titles">#REF!</definedName>
    <definedName name="tot" localSheetId="9">#REF!</definedName>
    <definedName name="tot" localSheetId="10">#REF!</definedName>
    <definedName name="tot" localSheetId="11">#REF!</definedName>
    <definedName name="tot" localSheetId="1">#REF!</definedName>
    <definedName name="tot" localSheetId="2">#REF!</definedName>
    <definedName name="tot">#REF!</definedName>
    <definedName name="TOTAL" localSheetId="4">#REF!</definedName>
    <definedName name="TOTAL" localSheetId="10">#REF!</definedName>
    <definedName name="TOTAL" localSheetId="12">#REF!</definedName>
    <definedName name="TOTAL" localSheetId="14">#REF!</definedName>
    <definedName name="TOTAL">#REF!</definedName>
    <definedName name="TOTAL_17" localSheetId="4">#REF!</definedName>
    <definedName name="TOTAL_17" localSheetId="10">#REF!</definedName>
    <definedName name="TOTAL_17">#REF!</definedName>
    <definedName name="TOTAL_8" localSheetId="4">#REF!</definedName>
    <definedName name="TOTAL_8" localSheetId="10">#REF!</definedName>
    <definedName name="TOTAL_8">#REF!</definedName>
    <definedName name="totalg" localSheetId="10">#REF!</definedName>
    <definedName name="totalg">#REF!</definedName>
    <definedName name="totalissimo" localSheetId="10">#REF!</definedName>
    <definedName name="totalissimo">#REF!</definedName>
    <definedName name="TOTALMATERIAL" localSheetId="10">#REF!</definedName>
    <definedName name="TOTALMATERIAL">#REF!</definedName>
    <definedName name="TOTALMATERIAL_1" localSheetId="10">#REF!</definedName>
    <definedName name="TOTALMATERIAL_1">#REF!</definedName>
    <definedName name="TOTALSERVIÇO" localSheetId="10">'[46]Serviços Água'!#REF!</definedName>
    <definedName name="TOTALSERVIÇO">'[46]Serviços Água'!#REF!</definedName>
    <definedName name="TOTALSERVIÇO_1" localSheetId="7">#REF!</definedName>
    <definedName name="TOTALSERVIÇO_1" localSheetId="8">#REF!</definedName>
    <definedName name="TOTALSERVIÇO_1" localSheetId="9">#REF!</definedName>
    <definedName name="TOTALSERVIÇO_1" localSheetId="10">#REF!</definedName>
    <definedName name="TOTALSERVIÇO_1" localSheetId="11">#REF!</definedName>
    <definedName name="TOTALSERVIÇO_1" localSheetId="1">#REF!</definedName>
    <definedName name="TOTALSERVIÇO_1" localSheetId="2">#REF!</definedName>
    <definedName name="TOTALSERVIÇO_1">#REF!</definedName>
    <definedName name="totaltotal" localSheetId="10">#REF!</definedName>
    <definedName name="totaltotal" localSheetId="11">#REF!</definedName>
    <definedName name="totaltotal" localSheetId="1">#REF!</definedName>
    <definedName name="totaltotal" localSheetId="2">#REF!</definedName>
    <definedName name="totaltotal">#REF!</definedName>
    <definedName name="TOTFASE" localSheetId="10">'[46]Serviços Água'!#REF!</definedName>
    <definedName name="TOTFASE" localSheetId="11">'[46]Serviços Água'!#REF!</definedName>
    <definedName name="TOTFASE" localSheetId="1">'[46]Serviços Água'!#REF!</definedName>
    <definedName name="TOTFASE" localSheetId="2">'[46]Serviços Água'!#REF!</definedName>
    <definedName name="TOTFASE">'[46]Serviços Água'!#REF!</definedName>
    <definedName name="TOTFASE_1" localSheetId="10">'[20]Rede de Distribuição de Água'!#REF!</definedName>
    <definedName name="TOTFASE_1" localSheetId="11">'[20]Rede de Distribuição de Água'!#REF!</definedName>
    <definedName name="TOTFASE_1" localSheetId="1">'[20]Rede de Distribuição de Água'!#REF!</definedName>
    <definedName name="TOTFASE_1" localSheetId="2">'[20]Rede de Distribuição de Água'!#REF!</definedName>
    <definedName name="TOTFASE_1">'[20]Rede de Distribuição de Água'!#REF!</definedName>
    <definedName name="TOTFASE_5" localSheetId="10">'[20]Rede de Distribuição de Água'!#REF!</definedName>
    <definedName name="TOTFASE_5" localSheetId="1">'[20]Rede de Distribuição de Água'!#REF!</definedName>
    <definedName name="TOTFASE_5" localSheetId="2">'[20]Rede de Distribuição de Água'!#REF!</definedName>
    <definedName name="TOTFASE_5">'[20]Rede de Distribuição de Água'!#REF!</definedName>
    <definedName name="TOTFASE_6" localSheetId="10">'[20]Rede de Distribuição de Água'!#REF!</definedName>
    <definedName name="TOTFASE_6" localSheetId="1">'[20]Rede de Distribuição de Água'!#REF!</definedName>
    <definedName name="TOTFASE_6" localSheetId="2">'[20]Rede de Distribuição de Água'!#REF!</definedName>
    <definedName name="TOTFASE_6">'[20]Rede de Distribuição de Água'!#REF!</definedName>
    <definedName name="trdjgfxj" localSheetId="7">#REF!</definedName>
    <definedName name="trdjgfxj" localSheetId="8">#REF!</definedName>
    <definedName name="trdjgfxj" localSheetId="9">#REF!</definedName>
    <definedName name="trdjgfxj" localSheetId="10">#REF!</definedName>
    <definedName name="trdjgfxj" localSheetId="11">#REF!</definedName>
    <definedName name="trdjgfxj">#REF!</definedName>
    <definedName name="troca" localSheetId="10">#REF!</definedName>
    <definedName name="troca" localSheetId="11">#REF!</definedName>
    <definedName name="troca">#REF!</definedName>
    <definedName name="trocaee" localSheetId="10">#REF!</definedName>
    <definedName name="trocaee" localSheetId="11">#REF!</definedName>
    <definedName name="trocaee">#REF!</definedName>
    <definedName name="trocarrrr" localSheetId="10">#REF!</definedName>
    <definedName name="trocarrrr">#REF!</definedName>
    <definedName name="tudo">"$#REF!.$A$7:$G$67"</definedName>
    <definedName name="TxCresc">'[25]TodasTraf-2000-NoPrint'!$C$7:$L$17</definedName>
    <definedName name="um" localSheetId="7">'[13]BAIXO GUANDU ITAIMBE'!#REF!</definedName>
    <definedName name="um" localSheetId="8">'[13]BAIXO GUANDU ITAIMBE'!#REF!</definedName>
    <definedName name="um" localSheetId="9">'[13]BAIXO GUANDU ITAIMBE'!#REF!</definedName>
    <definedName name="um" localSheetId="10">'[13]BAIXO GUANDU ITAIMBE'!#REF!</definedName>
    <definedName name="um" localSheetId="11">'[13]BAIXO GUANDU ITAIMBE'!#REF!</definedName>
    <definedName name="um" localSheetId="1">'[13]BAIXO GUANDU ITAIMBE'!#REF!</definedName>
    <definedName name="um" localSheetId="2">'[13]BAIXO GUANDU ITAIMBE'!#REF!</definedName>
    <definedName name="um">'[13]BAIXO GUANDU ITAIMBE'!#REF!</definedName>
    <definedName name="Unit." localSheetId="7">#REF!</definedName>
    <definedName name="Unit." localSheetId="8">#REF!</definedName>
    <definedName name="Unit." localSheetId="9">#REF!</definedName>
    <definedName name="Unit." localSheetId="10">#REF!</definedName>
    <definedName name="Unit." localSheetId="11">#REF!</definedName>
    <definedName name="Unit." localSheetId="1">#REF!</definedName>
    <definedName name="Unit." localSheetId="2">#REF!</definedName>
    <definedName name="Unit.">#REF!</definedName>
    <definedName name="USO" localSheetId="10">[14]Plan1!$A$80:$A$86</definedName>
    <definedName name="USO" localSheetId="11">[15]Plan1!$A$80:$A$86</definedName>
    <definedName name="USO" localSheetId="1">[16]Plan1!$A$80:$A$86</definedName>
    <definedName name="USO" localSheetId="2">[16]Plan1!$A$80:$A$86</definedName>
    <definedName name="USO">[15]Plan1!$A$80:$A$86</definedName>
    <definedName name="VAA" localSheetId="7">#REF!</definedName>
    <definedName name="VAA" localSheetId="8">#REF!</definedName>
    <definedName name="VAA" localSheetId="9">#REF!</definedName>
    <definedName name="VAA" localSheetId="10">#REF!</definedName>
    <definedName name="VAA" localSheetId="11">#REF!</definedName>
    <definedName name="VAA" localSheetId="1">#REF!</definedName>
    <definedName name="VAA" localSheetId="2">#REF!</definedName>
    <definedName name="VAA">#REF!</definedName>
    <definedName name="VAA_1" localSheetId="10">#REF!</definedName>
    <definedName name="VAA_1" localSheetId="11">#REF!</definedName>
    <definedName name="VAA_1">#REF!</definedName>
    <definedName name="VALOR_ADITIVO" localSheetId="10">#REF!</definedName>
    <definedName name="VALOR_ADITIVO" localSheetId="11">#REF!</definedName>
    <definedName name="VALOR_ADITIVO">#REF!</definedName>
    <definedName name="valor_adtidivo" localSheetId="10">#REF!</definedName>
    <definedName name="valor_adtidivo">#REF!</definedName>
    <definedName name="valor_cont" localSheetId="10">#REF!</definedName>
    <definedName name="valor_cont">#REF!</definedName>
    <definedName name="valor_contr" localSheetId="10">#REF!</definedName>
    <definedName name="valor_contr">#REF!</definedName>
    <definedName name="VALOR_CONTRATO" localSheetId="10">#REF!</definedName>
    <definedName name="VALOR_CONTRATO">#REF!</definedName>
    <definedName name="VALOR_UNIT_ADOTADO" localSheetId="10">[14]Plan1!$A$214:$A$219</definedName>
    <definedName name="VALOR_UNIT_ADOTADO" localSheetId="11">[15]Plan1!$A$214:$A$219</definedName>
    <definedName name="VALOR_UNIT_ADOTADO" localSheetId="1">[16]Plan1!$A$214:$A$219</definedName>
    <definedName name="VALOR_UNIT_ADOTADO" localSheetId="2">[16]Plan1!$A$214:$A$219</definedName>
    <definedName name="VALOR_UNIT_ADOTADO">[15]Plan1!$A$214:$A$219</definedName>
    <definedName name="valoraditi" localSheetId="7">#REF!</definedName>
    <definedName name="valoraditi" localSheetId="8">#REF!</definedName>
    <definedName name="valoraditi" localSheetId="9">#REF!</definedName>
    <definedName name="valoraditi" localSheetId="10">#REF!</definedName>
    <definedName name="valoraditi" localSheetId="11">#REF!</definedName>
    <definedName name="valoraditi" localSheetId="1">#REF!</definedName>
    <definedName name="valoraditi" localSheetId="2">#REF!</definedName>
    <definedName name="valoraditi">#REF!</definedName>
    <definedName name="valoraditivo" localSheetId="10">#REF!</definedName>
    <definedName name="valoraditivo" localSheetId="11">#REF!</definedName>
    <definedName name="valoraditivo" localSheetId="1">#REF!</definedName>
    <definedName name="valoraditivo" localSheetId="2">#REF!</definedName>
    <definedName name="valoraditivo">#REF!</definedName>
    <definedName name="valorcon" localSheetId="10">#REF!</definedName>
    <definedName name="valorcon" localSheetId="11">#REF!</definedName>
    <definedName name="valorcon" localSheetId="1">#REF!</definedName>
    <definedName name="valorcon" localSheetId="2">#REF!</definedName>
    <definedName name="valorcon">#REF!</definedName>
    <definedName name="valorcontrato" localSheetId="10">#REF!</definedName>
    <definedName name="valorcontrato">#REF!</definedName>
    <definedName name="Valores" localSheetId="10">#REF!</definedName>
    <definedName name="Valores">#REF!</definedName>
    <definedName name="VALORES_VALORES_Listar" localSheetId="10">#REF!</definedName>
    <definedName name="VALORES_VALORES_Listar">#REF!</definedName>
    <definedName name="VAT" localSheetId="10">[17]MEMORIAL!#REF!</definedName>
    <definedName name="VAT">[17]MEMORIAL!#REF!</definedName>
    <definedName name="VAT_1" localSheetId="10">[18]MEMORIAL!#REF!</definedName>
    <definedName name="VAT_1">[18]MEMORIAL!#REF!</definedName>
    <definedName name="VBF" localSheetId="7">#REF!</definedName>
    <definedName name="VBF" localSheetId="8">#REF!</definedName>
    <definedName name="VBF" localSheetId="9">#REF!</definedName>
    <definedName name="VBF" localSheetId="10">#REF!</definedName>
    <definedName name="VBF" localSheetId="11">#REF!</definedName>
    <definedName name="VBF" localSheetId="1">#REF!</definedName>
    <definedName name="VBF" localSheetId="2">#REF!</definedName>
    <definedName name="VBF">#REF!</definedName>
    <definedName name="VBF_1" localSheetId="10">#REF!</definedName>
    <definedName name="VBF_1" localSheetId="11">#REF!</definedName>
    <definedName name="VBF_1">#REF!</definedName>
    <definedName name="ve" localSheetId="10">#REF!</definedName>
    <definedName name="ve" localSheetId="11">#REF!</definedName>
    <definedName name="ve">#REF!</definedName>
    <definedName name="ve_1" localSheetId="10">#REF!</definedName>
    <definedName name="ve_1">#REF!</definedName>
    <definedName name="VE1_1" localSheetId="10">#REF!</definedName>
    <definedName name="VE1_1">#REF!</definedName>
    <definedName name="VEC" localSheetId="10">#REF!</definedName>
    <definedName name="VEC">#REF!</definedName>
    <definedName name="VELOCIDADE" localSheetId="10">[14]Plan1!$A$188:$A$192</definedName>
    <definedName name="VELOCIDADE" localSheetId="11">[15]Plan1!$A$188:$A$192</definedName>
    <definedName name="VELOCIDADE" localSheetId="1">[16]Plan1!$A$188:$A$192</definedName>
    <definedName name="VELOCIDADE" localSheetId="2">[16]Plan1!$A$188:$A$192</definedName>
    <definedName name="VELOCIDADE">[15]Plan1!$A$188:$A$192</definedName>
    <definedName name="VENT_ILUM.NATURAL" localSheetId="10">[14]Plan1!$A$141:$A$144</definedName>
    <definedName name="VENT_ILUM.NATURAL" localSheetId="11">[15]Plan1!$A$141:$A$144</definedName>
    <definedName name="VENT_ILUM.NATURAL" localSheetId="1">[16]Plan1!$A$141:$A$144</definedName>
    <definedName name="VENT_ILUM.NATURAL" localSheetId="2">[16]Plan1!$A$141:$A$144</definedName>
    <definedName name="VENT_ILUM.NATURAL">[15]Plan1!$A$141:$A$144</definedName>
    <definedName name="VICIOS" localSheetId="10">[14]Plan1!$A$166:$A$168</definedName>
    <definedName name="VICIOS" localSheetId="11">[15]Plan1!$A$166:$A$168</definedName>
    <definedName name="VICIOS" localSheetId="1">[16]Plan1!$A$166:$A$168</definedName>
    <definedName name="VICIOS" localSheetId="2">[16]Plan1!$A$166:$A$168</definedName>
    <definedName name="VICIOS">[15]Plan1!$A$166:$A$168</definedName>
    <definedName name="VO" localSheetId="7">#REF!</definedName>
    <definedName name="VO" localSheetId="8">#REF!</definedName>
    <definedName name="VO" localSheetId="9">#REF!</definedName>
    <definedName name="VO" localSheetId="10">#REF!</definedName>
    <definedName name="VO" localSheetId="11">#REF!</definedName>
    <definedName name="VO" localSheetId="1">#REF!</definedName>
    <definedName name="VO" localSheetId="2">#REF!</definedName>
    <definedName name="VO">#REF!</definedName>
    <definedName name="VO_1" localSheetId="10">#REF!</definedName>
    <definedName name="VO_1" localSheetId="11">#REF!</definedName>
    <definedName name="VO_1">#REF!</definedName>
    <definedName name="VO1_1" localSheetId="10">[10]MEMORIAL!#REF!</definedName>
    <definedName name="VO1_1" localSheetId="11">[10]MEMORIAL!#REF!</definedName>
    <definedName name="VO1_1">[10]MEMORIAL!#REF!</definedName>
    <definedName name="VOC" localSheetId="7">#REF!</definedName>
    <definedName name="VOC" localSheetId="8">#REF!</definedName>
    <definedName name="VOC" localSheetId="9">#REF!</definedName>
    <definedName name="VOC" localSheetId="10">#REF!</definedName>
    <definedName name="VOC" localSheetId="11">#REF!</definedName>
    <definedName name="VOC" localSheetId="1">#REF!</definedName>
    <definedName name="VOC" localSheetId="2">#REF!</definedName>
    <definedName name="VOC">#REF!</definedName>
    <definedName name="Vol_Estrutural" localSheetId="7">[17]MEMORIAL!#REF!</definedName>
    <definedName name="Vol_Estrutural" localSheetId="8">[17]MEMORIAL!#REF!</definedName>
    <definedName name="Vol_Estrutural" localSheetId="9">[17]MEMORIAL!#REF!</definedName>
    <definedName name="Vol_Estrutural" localSheetId="10">[17]MEMORIAL!#REF!</definedName>
    <definedName name="Vol_Estrutural" localSheetId="11">[17]MEMORIAL!#REF!</definedName>
    <definedName name="Vol_Estrutural" localSheetId="1">[17]MEMORIAL!#REF!</definedName>
    <definedName name="Vol_Estrutural" localSheetId="2">[17]MEMORIAL!#REF!</definedName>
    <definedName name="Vol_Estrutural">[17]MEMORIAL!#REF!</definedName>
    <definedName name="Vol_Estrutural_1" localSheetId="10">[36]MEMORIAL!#REF!</definedName>
    <definedName name="Vol_Estrutural_1" localSheetId="11">[36]MEMORIAL!#REF!</definedName>
    <definedName name="Vol_Estrutural_1">[36]MEMORIAL!#REF!</definedName>
    <definedName name="VOLCON" localSheetId="10">[17]MEMORIAL!#REF!</definedName>
    <definedName name="VOLCON" localSheetId="11">[17]MEMORIAL!#REF!</definedName>
    <definedName name="VOLCON">[17]MEMORIAL!#REF!</definedName>
    <definedName name="VOLCON_1" localSheetId="10">[17]MEMORIAL!#REF!</definedName>
    <definedName name="VOLCON_1" localSheetId="11">[17]MEMORIAL!#REF!</definedName>
    <definedName name="VOLCON_1">[17]MEMORIAL!#REF!</definedName>
    <definedName name="VOLCONC" localSheetId="10">[35]MEMORIAL!#REF!</definedName>
    <definedName name="VOLCONC" localSheetId="11">[35]MEMORIAL!#REF!</definedName>
    <definedName name="VOLCONC">[35]MEMORIAL!#REF!</definedName>
    <definedName name="VOLCONC_1" localSheetId="10">[36]MEMORIAL!#REF!</definedName>
    <definedName name="VOLCONC_1">[36]MEMORIAL!#REF!</definedName>
    <definedName name="Volume" localSheetId="7">#REF!</definedName>
    <definedName name="Volume" localSheetId="8">#REF!</definedName>
    <definedName name="Volume" localSheetId="9">#REF!</definedName>
    <definedName name="Volume" localSheetId="10">#REF!</definedName>
    <definedName name="Volume" localSheetId="11">#REF!</definedName>
    <definedName name="Volume">#REF!</definedName>
    <definedName name="vr" localSheetId="10">#REF!</definedName>
    <definedName name="vr" localSheetId="11">#REF!</definedName>
    <definedName name="vr" localSheetId="1">#REF!</definedName>
    <definedName name="vr" localSheetId="2">#REF!</definedName>
    <definedName name="vr">#REF!</definedName>
    <definedName name="VR_1" localSheetId="10">#REF!</definedName>
    <definedName name="VR_1">#REF!</definedName>
    <definedName name="VRC" localSheetId="10">#REF!</definedName>
    <definedName name="VRC">#REF!</definedName>
    <definedName name="VTE" localSheetId="10">[17]MEMORIAL!#REF!</definedName>
    <definedName name="VTE">[17]MEMORIAL!#REF!</definedName>
    <definedName name="VTE_1" localSheetId="10">[18]MEMORIAL!#REF!</definedName>
    <definedName name="VTE_1">[18]MEMORIAL!#REF!</definedName>
    <definedName name="wrn.mo2." localSheetId="3" hidden="1">{#N/A,#N/A,FALSE,"MO (2)"}</definedName>
    <definedName name="wrn.mo2." localSheetId="7" hidden="1">{#N/A,#N/A,FALSE,"MO (2)"}</definedName>
    <definedName name="wrn.mo2." localSheetId="8" hidden="1">{#N/A,#N/A,FALSE,"MO (2)"}</definedName>
    <definedName name="wrn.mo2." localSheetId="9" hidden="1">{#N/A,#N/A,FALSE,"MO (2)"}</definedName>
    <definedName name="wrn.mo2." localSheetId="10" hidden="1">{#N/A,#N/A,FALSE,"MO (2)"}</definedName>
    <definedName name="wrn.mo2." localSheetId="11" hidden="1">{#N/A,#N/A,FALSE,"MO (2)"}</definedName>
    <definedName name="wrn.mo2." localSheetId="1" hidden="1">{#N/A,#N/A,FALSE,"MO (2)"}</definedName>
    <definedName name="wrn.mo2." localSheetId="2" hidden="1">{#N/A,#N/A,FALSE,"MO (2)"}</definedName>
    <definedName name="wrn.mo2." hidden="1">{#N/A,#N/A,FALSE,"MO (2)"}</definedName>
    <definedName name="wrn.mo3." localSheetId="7" hidden="1">{#N/A,#N/A,FALSE,"MO (2)"}</definedName>
    <definedName name="wrn.mo3." localSheetId="8" hidden="1">{#N/A,#N/A,FALSE,"MO (2)"}</definedName>
    <definedName name="wrn.mo3." localSheetId="9" hidden="1">{#N/A,#N/A,FALSE,"MO (2)"}</definedName>
    <definedName name="wrn.mo3." localSheetId="10" hidden="1">{#N/A,#N/A,FALSE,"MO (2)"}</definedName>
    <definedName name="wrn.mo3." localSheetId="11" hidden="1">{#N/A,#N/A,FALSE,"MO (2)"}</definedName>
    <definedName name="wrn.mo3." localSheetId="2" hidden="1">{#N/A,#N/A,FALSE,"MO (2)"}</definedName>
    <definedName name="wrn.mo3." hidden="1">{#N/A,#N/A,FALSE,"MO (2)"}</definedName>
    <definedName name="wrn.PENDENCIAS." localSheetId="7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" localSheetId="8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" localSheetId="9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" localSheetId="1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" localSheetId="1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RELAT_EAP." localSheetId="7" hidden="1">{#N/A,#N/A,FALSE,"EAP";#N/A,#N/A,FALSE,"CURVA AV.FÍSICO";#N/A,#N/A,FALSE,"CURVA AV.FINANC."}</definedName>
    <definedName name="wrn.RELAT_EAP." localSheetId="8" hidden="1">{#N/A,#N/A,FALSE,"EAP";#N/A,#N/A,FALSE,"CURVA AV.FÍSICO";#N/A,#N/A,FALSE,"CURVA AV.FINANC."}</definedName>
    <definedName name="wrn.RELAT_EAP." localSheetId="9" hidden="1">{#N/A,#N/A,FALSE,"EAP";#N/A,#N/A,FALSE,"CURVA AV.FÍSICO";#N/A,#N/A,FALSE,"CURVA AV.FINANC."}</definedName>
    <definedName name="wrn.RELAT_EAP." localSheetId="10" hidden="1">{#N/A,#N/A,FALSE,"EAP";#N/A,#N/A,FALSE,"CURVA AV.FÍSICO";#N/A,#N/A,FALSE,"CURVA AV.FINANC."}</definedName>
    <definedName name="wrn.RELAT_EAP." localSheetId="11" hidden="1">{#N/A,#N/A,FALSE,"EAP";#N/A,#N/A,FALSE,"CURVA AV.FÍSICO";#N/A,#N/A,FALSE,"CURVA AV.FINANC."}</definedName>
    <definedName name="wrn.RELAT_EAP." localSheetId="2" hidden="1">{#N/A,#N/A,FALSE,"EAP";#N/A,#N/A,FALSE,"CURVA AV.FÍSICO";#N/A,#N/A,FALSE,"CURVA AV.FINANC."}</definedName>
    <definedName name="wrn.RELAT_EAP." hidden="1">{#N/A,#N/A,FALSE,"EAP";#N/A,#N/A,FALSE,"CURVA AV.FÍSICO";#N/A,#N/A,FALSE,"CURVA AV.FINANC."}</definedName>
    <definedName name="ww" localSheetId="7">#REF!</definedName>
    <definedName name="ww" localSheetId="8">#REF!</definedName>
    <definedName name="ww" localSheetId="9">#REF!</definedName>
    <definedName name="ww" localSheetId="10">#REF!</definedName>
    <definedName name="ww" localSheetId="11">#REF!</definedName>
    <definedName name="ww" localSheetId="1">#REF!</definedName>
    <definedName name="ww" localSheetId="2">#REF!</definedName>
    <definedName name="ww">#REF!</definedName>
    <definedName name="WWWW" localSheetId="10">#REF!</definedName>
    <definedName name="WWWW" localSheetId="11">#REF!</definedName>
    <definedName name="WWWW">#REF!</definedName>
    <definedName name="X">("$#REF!.$A$1:$H$65204~$#REF!.$A$1:$AMJ$14)))))))")</definedName>
    <definedName name="xcvbn" localSheetId="7">#REF!</definedName>
    <definedName name="xcvbn" localSheetId="8">#REF!</definedName>
    <definedName name="xcvbn" localSheetId="9">#REF!</definedName>
    <definedName name="xcvbn" localSheetId="10">#REF!</definedName>
    <definedName name="xcvbn" localSheetId="11">#REF!</definedName>
    <definedName name="xcvbn">#REF!</definedName>
    <definedName name="xdhsd" localSheetId="10">#REF!</definedName>
    <definedName name="xdhsd" localSheetId="11">#REF!</definedName>
    <definedName name="xdhsd">#REF!</definedName>
    <definedName name="XFXGFT" localSheetId="10">#REF!</definedName>
    <definedName name="XFXGFT" localSheetId="11">#REF!</definedName>
    <definedName name="XFXGFT">#REF!</definedName>
    <definedName name="XS">("$#REF!.$A$1:$H$65207~$#REF!.$A$1:$AMJ$14)))))))")</definedName>
    <definedName name="XSS">("$#REF!.$A$1:$H$65204~$#REF!.$A$1:$AMJ$14)))))))")</definedName>
    <definedName name="xx" localSheetId="7">#REF!,#REF!</definedName>
    <definedName name="xx" localSheetId="8">#REF!,#REF!</definedName>
    <definedName name="xx" localSheetId="9">#REF!,#REF!</definedName>
    <definedName name="xx" localSheetId="10">#REF!,#REF!</definedName>
    <definedName name="xx" localSheetId="11">#REF!,#REF!</definedName>
    <definedName name="xx">#REF!,#REF!</definedName>
    <definedName name="XXX2" localSheetId="10">#REF!,#REF!</definedName>
    <definedName name="XXX2" localSheetId="11">#REF!,#REF!</definedName>
    <definedName name="XXX2">#REF!,#REF!</definedName>
    <definedName name="xxxxx" localSheetId="10">#REF!,#REF!</definedName>
    <definedName name="xxxxx" localSheetId="11">#REF!,#REF!</definedName>
    <definedName name="xxxxx">#REF!,#REF!</definedName>
    <definedName name="xxxxxxx" localSheetId="10">#REF!,#REF!</definedName>
    <definedName name="xxxxxxx">#REF!,#REF!</definedName>
    <definedName name="xxxxxxxxx" localSheetId="10">#REF!,#REF!</definedName>
    <definedName name="xxxxxxxxx">#REF!,#REF!</definedName>
    <definedName name="xzdhd" localSheetId="7">#REF!</definedName>
    <definedName name="xzdhd" localSheetId="8">#REF!</definedName>
    <definedName name="xzdhd" localSheetId="9">#REF!</definedName>
    <definedName name="xzdhd" localSheetId="10">#REF!</definedName>
    <definedName name="xzdhd" localSheetId="11">#REF!</definedName>
    <definedName name="xzdhd">#REF!</definedName>
    <definedName name="ygfnjj" localSheetId="10">#REF!</definedName>
    <definedName name="ygfnjj" localSheetId="11">#REF!</definedName>
    <definedName name="ygfnjj">#REF!</definedName>
    <definedName name="Z" localSheetId="10">#REF!</definedName>
    <definedName name="Z" localSheetId="11">#REF!</definedName>
    <definedName name="Z">#REF!</definedName>
    <definedName name="ZA" localSheetId="10">#REF!</definedName>
    <definedName name="ZA">#REF!</definedName>
    <definedName name="zb">[27]Metodologia!$M$6</definedName>
    <definedName name="zp">[27]Metodologia!$M$7</definedName>
    <definedName name="zs">[27]Metodologia!$M$8</definedName>
    <definedName name="ZZZZZB2" localSheetId="7">#REF!,#REF!</definedName>
    <definedName name="ZZZZZB2" localSheetId="8">#REF!,#REF!</definedName>
    <definedName name="ZZZZZB2" localSheetId="9">#REF!,#REF!</definedName>
    <definedName name="ZZZZZB2" localSheetId="10">#REF!,#REF!</definedName>
    <definedName name="ZZZZZB2" localSheetId="11">#REF!,#REF!</definedName>
    <definedName name="ZZZZZB2">#REF!,#REF!</definedName>
    <definedName name="zzzzzzz" localSheetId="10">#REF!,#REF!</definedName>
    <definedName name="zzzzzzz" localSheetId="11">#REF!,#REF!</definedName>
    <definedName name="zzzzzzz">#REF!,#REF!</definedName>
    <definedName name="ZZZZZZZZZZ2" localSheetId="10">#REF!,#REF!</definedName>
    <definedName name="ZZZZZZZZZZ2" localSheetId="11">#REF!,#REF!</definedName>
    <definedName name="ZZZZZZZZZZ2">#REF!,#REF!</definedName>
    <definedName name="ZZZZZZZZZZZ" localSheetId="10">#REF!,#REF!</definedName>
    <definedName name="ZZZZZZZZZZZ">#REF!,#REF!</definedName>
    <definedName name="ZZZZZZZZZZZZZZZZZZZZZZZZ" localSheetId="10">#REF!,#REF!</definedName>
    <definedName name="ZZZZZZZZZZZZZZZZZZZZZZZZ">#REF!,#REF!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266" i="218" l="1"/>
  <c r="I44" i="219"/>
  <c r="G25" i="232"/>
  <c r="I25" i="232"/>
  <c r="N695" i="233"/>
  <c r="N694" i="233"/>
  <c r="N693" i="233"/>
  <c r="N692" i="233"/>
  <c r="N691" i="233"/>
  <c r="R691" i="233" s="1"/>
  <c r="N690" i="233"/>
  <c r="R690" i="233" s="1"/>
  <c r="N689" i="233"/>
  <c r="R689" i="233" s="1"/>
  <c r="N688" i="233"/>
  <c r="R688" i="233" s="1"/>
  <c r="R696" i="233" s="1"/>
  <c r="N710" i="233"/>
  <c r="R710" i="233" s="1"/>
  <c r="N709" i="233"/>
  <c r="R709" i="233" s="1"/>
  <c r="N708" i="233"/>
  <c r="R708" i="233" s="1"/>
  <c r="N707" i="233"/>
  <c r="R707" i="233" s="1"/>
  <c r="N706" i="233"/>
  <c r="R706" i="233" s="1"/>
  <c r="N705" i="233"/>
  <c r="R705" i="233" s="1"/>
  <c r="N704" i="233"/>
  <c r="R704" i="233" s="1"/>
  <c r="N703" i="233"/>
  <c r="R703" i="233" s="1"/>
  <c r="N702" i="233"/>
  <c r="R702" i="233" s="1"/>
  <c r="R576" i="233"/>
  <c r="K585" i="233"/>
  <c r="G23" i="232"/>
  <c r="N246" i="233"/>
  <c r="W358" i="233"/>
  <c r="R711" i="233" l="1"/>
  <c r="K932" i="233"/>
  <c r="N932" i="233" s="1"/>
  <c r="R932" i="233" s="1"/>
  <c r="C890" i="233"/>
  <c r="C891" i="233"/>
  <c r="K432" i="233"/>
  <c r="R432" i="233" s="1"/>
  <c r="R430" i="233"/>
  <c r="K431" i="233"/>
  <c r="R431" i="233" s="1"/>
  <c r="K429" i="233"/>
  <c r="R429" i="233" s="1"/>
  <c r="N256" i="233"/>
  <c r="O297" i="233"/>
  <c r="R297" i="233" s="1"/>
  <c r="E88" i="215"/>
  <c r="C88" i="215"/>
  <c r="B88" i="215"/>
  <c r="E87" i="215"/>
  <c r="C87" i="215"/>
  <c r="B87" i="215"/>
  <c r="E86" i="215"/>
  <c r="C86" i="215"/>
  <c r="B86" i="215"/>
  <c r="E85" i="215"/>
  <c r="C85" i="215"/>
  <c r="B85" i="215"/>
  <c r="E84" i="215"/>
  <c r="C84" i="215"/>
  <c r="B84" i="215"/>
  <c r="E83" i="215"/>
  <c r="C83" i="215"/>
  <c r="B83" i="215"/>
  <c r="E82" i="215"/>
  <c r="C82" i="215"/>
  <c r="B82" i="215"/>
  <c r="E81" i="215"/>
  <c r="C81" i="215"/>
  <c r="B81" i="215"/>
  <c r="E80" i="215"/>
  <c r="C80" i="215"/>
  <c r="B80" i="215"/>
  <c r="E79" i="215"/>
  <c r="C79" i="215"/>
  <c r="B79" i="215"/>
  <c r="E78" i="215"/>
  <c r="C78" i="215"/>
  <c r="B78" i="215"/>
  <c r="E77" i="215"/>
  <c r="C77" i="215"/>
  <c r="B77" i="215"/>
  <c r="E76" i="215"/>
  <c r="C76" i="215"/>
  <c r="B76" i="215"/>
  <c r="C75" i="215"/>
  <c r="B75" i="215"/>
  <c r="C74" i="215"/>
  <c r="B74" i="215"/>
  <c r="N54" i="220"/>
  <c r="M47" i="220" l="1"/>
  <c r="M45" i="220" s="1"/>
  <c r="L47" i="220"/>
  <c r="L45" i="220" s="1"/>
  <c r="K47" i="220"/>
  <c r="K45" i="220" s="1"/>
  <c r="J47" i="220"/>
  <c r="J45" i="220" s="1"/>
  <c r="I47" i="220"/>
  <c r="I45" i="220" s="1"/>
  <c r="H47" i="220"/>
  <c r="H45" i="220" s="1"/>
  <c r="G47" i="220"/>
  <c r="G45" i="220" s="1"/>
  <c r="F47" i="220"/>
  <c r="F45" i="220" s="1"/>
  <c r="E47" i="220"/>
  <c r="E45" i="220" s="1"/>
  <c r="C45" i="220"/>
  <c r="C66" i="220" s="1"/>
  <c r="P48" i="220"/>
  <c r="K912" i="233" l="1"/>
  <c r="N912" i="233" s="1"/>
  <c r="R912" i="233" s="1"/>
  <c r="K902" i="233"/>
  <c r="N902" i="233" s="1"/>
  <c r="R902" i="233" s="1"/>
  <c r="P892" i="233"/>
  <c r="R892" i="233" s="1"/>
  <c r="K892" i="233"/>
  <c r="K812" i="233"/>
  <c r="R812" i="233" s="1"/>
  <c r="K718" i="233"/>
  <c r="R718" i="233" s="1"/>
  <c r="K717" i="233"/>
  <c r="R717" i="233" s="1"/>
  <c r="R668" i="233"/>
  <c r="R665" i="233"/>
  <c r="R666" i="233"/>
  <c r="R667" i="233"/>
  <c r="R662" i="233"/>
  <c r="R663" i="233"/>
  <c r="R664" i="233"/>
  <c r="M619" i="233"/>
  <c r="L619" i="233" l="1"/>
  <c r="K592" i="233"/>
  <c r="R592" i="233" s="1"/>
  <c r="K591" i="233"/>
  <c r="R591" i="233" s="1"/>
  <c r="K590" i="233"/>
  <c r="R590" i="233" s="1"/>
  <c r="K589" i="233"/>
  <c r="R589" i="233" s="1"/>
  <c r="K588" i="233"/>
  <c r="R588" i="233" s="1"/>
  <c r="K587" i="233"/>
  <c r="R587" i="233" s="1"/>
  <c r="K586" i="233"/>
  <c r="R586" i="233" s="1"/>
  <c r="K523" i="233"/>
  <c r="R523" i="233" s="1"/>
  <c r="K524" i="233"/>
  <c r="R524" i="233" s="1"/>
  <c r="K525" i="233"/>
  <c r="R525" i="233" s="1"/>
  <c r="K526" i="233"/>
  <c r="R526" i="233" s="1"/>
  <c r="K527" i="233"/>
  <c r="R527" i="233" s="1"/>
  <c r="K528" i="233"/>
  <c r="R528" i="233" s="1"/>
  <c r="K529" i="233"/>
  <c r="R529" i="233" s="1"/>
  <c r="K530" i="233"/>
  <c r="R530" i="233" s="1"/>
  <c r="K531" i="233"/>
  <c r="R531" i="233" s="1"/>
  <c r="K532" i="233"/>
  <c r="R532" i="233" s="1"/>
  <c r="K533" i="233"/>
  <c r="R533" i="233" s="1"/>
  <c r="K534" i="233"/>
  <c r="R534" i="233" s="1"/>
  <c r="K535" i="233"/>
  <c r="R535" i="233" s="1"/>
  <c r="K536" i="233"/>
  <c r="R536" i="233" s="1"/>
  <c r="K537" i="233"/>
  <c r="K513" i="233"/>
  <c r="P513" i="233" s="1"/>
  <c r="K512" i="233"/>
  <c r="P512" i="233" s="1"/>
  <c r="R512" i="233" s="1"/>
  <c r="K511" i="233"/>
  <c r="P511" i="233" s="1"/>
  <c r="R511" i="233" s="1"/>
  <c r="K510" i="233"/>
  <c r="P510" i="233" s="1"/>
  <c r="R510" i="233" s="1"/>
  <c r="K509" i="233"/>
  <c r="P509" i="233" s="1"/>
  <c r="R509" i="233" s="1"/>
  <c r="K508" i="233"/>
  <c r="P508" i="233" s="1"/>
  <c r="R508" i="233" s="1"/>
  <c r="K507" i="233"/>
  <c r="P507" i="233" s="1"/>
  <c r="R507" i="233" s="1"/>
  <c r="K506" i="233"/>
  <c r="P506" i="233" s="1"/>
  <c r="R506" i="233" s="1"/>
  <c r="K505" i="233"/>
  <c r="P505" i="233" s="1"/>
  <c r="R505" i="233" s="1"/>
  <c r="K504" i="233"/>
  <c r="P504" i="233" s="1"/>
  <c r="R504" i="233" s="1"/>
  <c r="K503" i="233"/>
  <c r="P503" i="233" s="1"/>
  <c r="R503" i="233" s="1"/>
  <c r="K502" i="233"/>
  <c r="P502" i="233" s="1"/>
  <c r="R502" i="233" s="1"/>
  <c r="K501" i="233"/>
  <c r="P501" i="233" s="1"/>
  <c r="R501" i="233" s="1"/>
  <c r="K500" i="233"/>
  <c r="P500" i="233" s="1"/>
  <c r="R500" i="233" s="1"/>
  <c r="R491" i="233"/>
  <c r="R490" i="233"/>
  <c r="R481" i="233"/>
  <c r="R480" i="233"/>
  <c r="K428" i="233"/>
  <c r="K453" i="233"/>
  <c r="P453" i="233" s="1"/>
  <c r="R453" i="233" s="1"/>
  <c r="K452" i="233"/>
  <c r="P452" i="233" s="1"/>
  <c r="R452" i="233" s="1"/>
  <c r="K451" i="233"/>
  <c r="P451" i="233" s="1"/>
  <c r="R451" i="233" s="1"/>
  <c r="K450" i="233"/>
  <c r="P450" i="233" s="1"/>
  <c r="R450" i="233" s="1"/>
  <c r="K449" i="233"/>
  <c r="P449" i="233" s="1"/>
  <c r="R449" i="233" s="1"/>
  <c r="K448" i="233"/>
  <c r="P448" i="233" s="1"/>
  <c r="R448" i="233" s="1"/>
  <c r="K447" i="233"/>
  <c r="P447" i="233" s="1"/>
  <c r="R447" i="233" s="1"/>
  <c r="K446" i="233"/>
  <c r="P446" i="233" s="1"/>
  <c r="R446" i="233" s="1"/>
  <c r="K445" i="233"/>
  <c r="P445" i="233" s="1"/>
  <c r="R445" i="233" s="1"/>
  <c r="K444" i="233"/>
  <c r="P444" i="233" s="1"/>
  <c r="R444" i="233" s="1"/>
  <c r="K443" i="233"/>
  <c r="P443" i="233" s="1"/>
  <c r="R443" i="233" s="1"/>
  <c r="K442" i="233"/>
  <c r="P442" i="233" s="1"/>
  <c r="R442" i="233" s="1"/>
  <c r="K441" i="233"/>
  <c r="P441" i="233" s="1"/>
  <c r="R441" i="233" s="1"/>
  <c r="K440" i="233"/>
  <c r="P440" i="233" s="1"/>
  <c r="R440" i="233" s="1"/>
  <c r="K439" i="233"/>
  <c r="P439" i="233" s="1"/>
  <c r="R439" i="233" s="1"/>
  <c r="K438" i="233"/>
  <c r="P438" i="233" s="1"/>
  <c r="R438" i="233" s="1"/>
  <c r="K437" i="233"/>
  <c r="P437" i="233" s="1"/>
  <c r="R437" i="233" s="1"/>
  <c r="K436" i="233"/>
  <c r="P436" i="233" s="1"/>
  <c r="R436" i="233" s="1"/>
  <c r="K435" i="233"/>
  <c r="P435" i="233" s="1"/>
  <c r="R435" i="233" s="1"/>
  <c r="K434" i="233"/>
  <c r="P434" i="233" s="1"/>
  <c r="R434" i="233" s="1"/>
  <c r="K433" i="233"/>
  <c r="P433" i="233" s="1"/>
  <c r="R433" i="233" s="1"/>
  <c r="J454" i="233"/>
  <c r="L454" i="233"/>
  <c r="S454" i="233" s="1"/>
  <c r="R455" i="233"/>
  <c r="C458" i="233"/>
  <c r="C459" i="233"/>
  <c r="K460" i="233"/>
  <c r="N287" i="233"/>
  <c r="R260" i="233"/>
  <c r="N267" i="233"/>
  <c r="P267" i="233" s="1"/>
  <c r="R267" i="233" s="1"/>
  <c r="N257" i="233"/>
  <c r="K248" i="233"/>
  <c r="N248" i="233" s="1"/>
  <c r="K247" i="233"/>
  <c r="N247" i="233" s="1"/>
  <c r="R246" i="233"/>
  <c r="O209" i="233"/>
  <c r="R209" i="233" s="1"/>
  <c r="O208" i="233"/>
  <c r="R208" i="233" s="1"/>
  <c r="O207" i="233"/>
  <c r="R207" i="233" s="1"/>
  <c r="O206" i="233"/>
  <c r="R206" i="233" s="1"/>
  <c r="O205" i="233"/>
  <c r="R205" i="233" s="1"/>
  <c r="O204" i="233"/>
  <c r="R204" i="233" s="1"/>
  <c r="O203" i="233"/>
  <c r="R203" i="233" s="1"/>
  <c r="O202" i="233"/>
  <c r="R202" i="233" s="1"/>
  <c r="O201" i="233"/>
  <c r="R201" i="233" s="1"/>
  <c r="O200" i="233"/>
  <c r="R200" i="233" s="1"/>
  <c r="O199" i="233"/>
  <c r="R199" i="233" s="1"/>
  <c r="O198" i="233"/>
  <c r="R198" i="233" s="1"/>
  <c r="O197" i="233"/>
  <c r="R197" i="233" s="1"/>
  <c r="O196" i="233"/>
  <c r="R196" i="233" s="1"/>
  <c r="O195" i="233"/>
  <c r="R195" i="233" s="1"/>
  <c r="O194" i="233"/>
  <c r="R194" i="233" s="1"/>
  <c r="O193" i="233"/>
  <c r="R193" i="233" s="1"/>
  <c r="R247" i="233" l="1"/>
  <c r="N237" i="233"/>
  <c r="R248" i="233"/>
  <c r="N238" i="233"/>
  <c r="S456" i="233"/>
  <c r="S455" i="233"/>
  <c r="C684" i="233" l="1"/>
  <c r="B684" i="233"/>
  <c r="B685" i="233"/>
  <c r="C685" i="233" s="1"/>
  <c r="R937" i="233" l="1"/>
  <c r="R936" i="233"/>
  <c r="L936" i="233"/>
  <c r="S937" i="233" s="1"/>
  <c r="J936" i="233"/>
  <c r="C931" i="233"/>
  <c r="B931" i="233"/>
  <c r="C930" i="233"/>
  <c r="B930" i="233"/>
  <c r="R927" i="233"/>
  <c r="R926" i="233"/>
  <c r="L926" i="233"/>
  <c r="S927" i="233" s="1"/>
  <c r="J926" i="233"/>
  <c r="C921" i="233"/>
  <c r="B921" i="233"/>
  <c r="C920" i="233"/>
  <c r="B920" i="233"/>
  <c r="R917" i="233"/>
  <c r="R916" i="233"/>
  <c r="L916" i="233"/>
  <c r="S917" i="233" s="1"/>
  <c r="J916" i="233"/>
  <c r="C911" i="233"/>
  <c r="B911" i="233"/>
  <c r="C910" i="233"/>
  <c r="B910" i="233"/>
  <c r="R907" i="233"/>
  <c r="R906" i="233"/>
  <c r="L906" i="233"/>
  <c r="S908" i="233" s="1"/>
  <c r="J906" i="233"/>
  <c r="C901" i="233"/>
  <c r="B901" i="233"/>
  <c r="C900" i="233"/>
  <c r="B900" i="233"/>
  <c r="R897" i="233"/>
  <c r="R896" i="233"/>
  <c r="L896" i="233"/>
  <c r="S897" i="233" s="1"/>
  <c r="J896" i="233"/>
  <c r="B891" i="233"/>
  <c r="B890" i="233"/>
  <c r="R887" i="233"/>
  <c r="R886" i="233"/>
  <c r="L886" i="233"/>
  <c r="S887" i="233" s="1"/>
  <c r="J886" i="233"/>
  <c r="C877" i="233"/>
  <c r="B877" i="233"/>
  <c r="C876" i="233"/>
  <c r="B876" i="233"/>
  <c r="R873" i="233"/>
  <c r="R872" i="233"/>
  <c r="L872" i="233"/>
  <c r="S873" i="233" s="1"/>
  <c r="J872" i="233"/>
  <c r="C821" i="233"/>
  <c r="B821" i="233"/>
  <c r="C820" i="233"/>
  <c r="B820" i="233"/>
  <c r="R817" i="233"/>
  <c r="R816" i="233"/>
  <c r="L816" i="233"/>
  <c r="S818" i="233" s="1"/>
  <c r="J816" i="233"/>
  <c r="C811" i="233"/>
  <c r="B811" i="233"/>
  <c r="C810" i="233"/>
  <c r="B810" i="233"/>
  <c r="R807" i="233"/>
  <c r="R806" i="233"/>
  <c r="L806" i="233"/>
  <c r="S807" i="233" s="1"/>
  <c r="J806" i="233"/>
  <c r="C755" i="233"/>
  <c r="B755" i="233"/>
  <c r="C754" i="233"/>
  <c r="B754" i="233"/>
  <c r="R712" i="233"/>
  <c r="L711" i="233"/>
  <c r="S712" i="233" s="1"/>
  <c r="J711" i="233"/>
  <c r="C701" i="233"/>
  <c r="B701" i="233"/>
  <c r="C700" i="233"/>
  <c r="B700" i="233"/>
  <c r="R697" i="233"/>
  <c r="L696" i="233"/>
  <c r="S697" i="233" s="1"/>
  <c r="J696" i="233"/>
  <c r="C687" i="233"/>
  <c r="B687" i="233"/>
  <c r="C686" i="233"/>
  <c r="B686" i="233"/>
  <c r="R722" i="233"/>
  <c r="R721" i="233"/>
  <c r="L721" i="233"/>
  <c r="S722" i="233" s="1"/>
  <c r="J721" i="233"/>
  <c r="C716" i="233"/>
  <c r="B716" i="233"/>
  <c r="C715" i="233"/>
  <c r="B715" i="233"/>
  <c r="R751" i="233"/>
  <c r="R750" i="233"/>
  <c r="L750" i="233"/>
  <c r="S752" i="233" s="1"/>
  <c r="J750" i="233"/>
  <c r="C726" i="233"/>
  <c r="B726" i="233"/>
  <c r="C725" i="233"/>
  <c r="B725" i="233"/>
  <c r="R908" i="233" l="1"/>
  <c r="R918" i="233"/>
  <c r="J907" i="233"/>
  <c r="R818" i="233"/>
  <c r="R928" i="233"/>
  <c r="J917" i="233"/>
  <c r="J927" i="233"/>
  <c r="R938" i="233"/>
  <c r="S938" i="233"/>
  <c r="S808" i="233"/>
  <c r="S816" i="233"/>
  <c r="R713" i="233"/>
  <c r="R808" i="233"/>
  <c r="S906" i="233"/>
  <c r="S907" i="233"/>
  <c r="S898" i="233"/>
  <c r="R898" i="233"/>
  <c r="R888" i="233"/>
  <c r="R874" i="233"/>
  <c r="J817" i="233"/>
  <c r="R698" i="233"/>
  <c r="J887" i="233"/>
  <c r="S896" i="233"/>
  <c r="S928" i="233"/>
  <c r="S936" i="233"/>
  <c r="S918" i="233"/>
  <c r="S926" i="233"/>
  <c r="S817" i="233"/>
  <c r="J897" i="233"/>
  <c r="S916" i="233"/>
  <c r="J937" i="233"/>
  <c r="J697" i="233"/>
  <c r="J712" i="233"/>
  <c r="S806" i="233"/>
  <c r="J873" i="233"/>
  <c r="S888" i="233"/>
  <c r="S874" i="233"/>
  <c r="S886" i="233"/>
  <c r="J807" i="233"/>
  <c r="S872" i="233"/>
  <c r="S713" i="233"/>
  <c r="S698" i="233"/>
  <c r="S711" i="233"/>
  <c r="S696" i="233"/>
  <c r="R752" i="233"/>
  <c r="S750" i="233"/>
  <c r="R723" i="233"/>
  <c r="J722" i="233"/>
  <c r="S723" i="233"/>
  <c r="J751" i="233"/>
  <c r="S721" i="233"/>
  <c r="S751" i="233"/>
  <c r="G22" i="232"/>
  <c r="G40" i="232"/>
  <c r="I89" i="232"/>
  <c r="G89" i="232"/>
  <c r="I88" i="232"/>
  <c r="G88" i="232"/>
  <c r="I87" i="232"/>
  <c r="G87" i="232"/>
  <c r="G81" i="232"/>
  <c r="I90" i="232"/>
  <c r="G90" i="232"/>
  <c r="I86" i="232"/>
  <c r="G86" i="232"/>
  <c r="I85" i="232"/>
  <c r="G85" i="232"/>
  <c r="I84" i="232"/>
  <c r="G84" i="232"/>
  <c r="I83" i="232"/>
  <c r="G83" i="232"/>
  <c r="I82" i="232"/>
  <c r="G82" i="232"/>
  <c r="I81" i="232"/>
  <c r="I80" i="232"/>
  <c r="G80" i="232"/>
  <c r="I79" i="232"/>
  <c r="G79" i="232"/>
  <c r="I78" i="232"/>
  <c r="G78" i="232"/>
  <c r="F18" i="219"/>
  <c r="G91" i="232" l="1"/>
  <c r="C48" i="220" s="1"/>
  <c r="J90" i="232"/>
  <c r="J84" i="232"/>
  <c r="J79" i="232"/>
  <c r="J83" i="232"/>
  <c r="J80" i="232"/>
  <c r="J85" i="232"/>
  <c r="J88" i="232"/>
  <c r="L88" i="232" s="1"/>
  <c r="M88" i="232" s="1"/>
  <c r="J81" i="232"/>
  <c r="J78" i="232"/>
  <c r="J86" i="232"/>
  <c r="J82" i="232"/>
  <c r="J89" i="232"/>
  <c r="L89" i="232" s="1"/>
  <c r="M89" i="232" s="1"/>
  <c r="J87" i="232"/>
  <c r="L87" i="232" s="1"/>
  <c r="M87" i="232" s="1"/>
  <c r="I91" i="232"/>
  <c r="V938" i="233"/>
  <c r="V937" i="233" s="1"/>
  <c r="V936" i="233" s="1"/>
  <c r="V935" i="233" s="1"/>
  <c r="V934" i="233" s="1"/>
  <c r="V933" i="233" s="1"/>
  <c r="V932" i="233" s="1"/>
  <c r="V931" i="233" s="1"/>
  <c r="V930" i="233" s="1"/>
  <c r="V939" i="233" s="1"/>
  <c r="V818" i="233"/>
  <c r="V817" i="233" s="1"/>
  <c r="V816" i="233" s="1"/>
  <c r="V815" i="233" s="1"/>
  <c r="V814" i="233" s="1"/>
  <c r="V813" i="233" s="1"/>
  <c r="V812" i="233" s="1"/>
  <c r="V811" i="233" s="1"/>
  <c r="V810" i="233" s="1"/>
  <c r="V819" i="233" s="1"/>
  <c r="V723" i="233"/>
  <c r="V722" i="233" s="1"/>
  <c r="V721" i="233" s="1"/>
  <c r="V720" i="233" s="1"/>
  <c r="V719" i="233" s="1"/>
  <c r="V718" i="233" s="1"/>
  <c r="V717" i="233" s="1"/>
  <c r="V716" i="233" s="1"/>
  <c r="V715" i="233" s="1"/>
  <c r="V888" i="233"/>
  <c r="V887" i="233" s="1"/>
  <c r="V886" i="233" s="1"/>
  <c r="V885" i="233" s="1"/>
  <c r="V879" i="233" s="1"/>
  <c r="V878" i="233" s="1"/>
  <c r="V877" i="233" s="1"/>
  <c r="V876" i="233" s="1"/>
  <c r="V889" i="233" s="1"/>
  <c r="V918" i="233"/>
  <c r="V917" i="233" s="1"/>
  <c r="V916" i="233" s="1"/>
  <c r="V915" i="233" s="1"/>
  <c r="V914" i="233" s="1"/>
  <c r="V913" i="233" s="1"/>
  <c r="V912" i="233" s="1"/>
  <c r="V911" i="233" s="1"/>
  <c r="V910" i="233" s="1"/>
  <c r="V919" i="233" s="1"/>
  <c r="V713" i="233"/>
  <c r="V712" i="233" s="1"/>
  <c r="V711" i="233" s="1"/>
  <c r="V706" i="233" s="1"/>
  <c r="V705" i="233" s="1"/>
  <c r="V874" i="233"/>
  <c r="V873" i="233" s="1"/>
  <c r="V872" i="233" s="1"/>
  <c r="V823" i="233" s="1"/>
  <c r="V822" i="233" s="1"/>
  <c r="V821" i="233" s="1"/>
  <c r="V820" i="233" s="1"/>
  <c r="V875" i="233" s="1"/>
  <c r="V752" i="233"/>
  <c r="V751" i="233" s="1"/>
  <c r="V750" i="233" s="1"/>
  <c r="V749" i="233" s="1"/>
  <c r="V748" i="233" s="1"/>
  <c r="V898" i="233"/>
  <c r="V897" i="233" s="1"/>
  <c r="V896" i="233" s="1"/>
  <c r="V895" i="233" s="1"/>
  <c r="V894" i="233" s="1"/>
  <c r="V893" i="233" s="1"/>
  <c r="V892" i="233" s="1"/>
  <c r="V891" i="233" s="1"/>
  <c r="V890" i="233" s="1"/>
  <c r="V899" i="233" s="1"/>
  <c r="V808" i="233"/>
  <c r="V807" i="233" s="1"/>
  <c r="V806" i="233" s="1"/>
  <c r="V928" i="233"/>
  <c r="V927" i="233" s="1"/>
  <c r="V926" i="233" s="1"/>
  <c r="V925" i="233" s="1"/>
  <c r="V924" i="233" s="1"/>
  <c r="V923" i="233" s="1"/>
  <c r="V922" i="233" s="1"/>
  <c r="V921" i="233" s="1"/>
  <c r="V920" i="233" s="1"/>
  <c r="V929" i="233" s="1"/>
  <c r="V908" i="233"/>
  <c r="V907" i="233" s="1"/>
  <c r="V906" i="233" s="1"/>
  <c r="V905" i="233" s="1"/>
  <c r="V904" i="233" s="1"/>
  <c r="V903" i="233" s="1"/>
  <c r="V902" i="233" s="1"/>
  <c r="V901" i="233" s="1"/>
  <c r="V900" i="233" s="1"/>
  <c r="V909" i="233" s="1"/>
  <c r="V698" i="233"/>
  <c r="V697" i="233" s="1"/>
  <c r="V696" i="233" s="1"/>
  <c r="G77" i="232"/>
  <c r="I77" i="232"/>
  <c r="M238" i="218"/>
  <c r="K556" i="233"/>
  <c r="R556" i="233" s="1"/>
  <c r="K555" i="233"/>
  <c r="R555" i="233" s="1"/>
  <c r="K554" i="233"/>
  <c r="R554" i="233" s="1"/>
  <c r="N286" i="233"/>
  <c r="N266" i="233"/>
  <c r="P266" i="233" s="1"/>
  <c r="N236" i="233"/>
  <c r="K183" i="233"/>
  <c r="V692" i="233" l="1"/>
  <c r="V691" i="233" s="1"/>
  <c r="V724" i="233"/>
  <c r="V710" i="233"/>
  <c r="V709" i="233" s="1"/>
  <c r="V704" i="233"/>
  <c r="V702" i="233" s="1"/>
  <c r="V701" i="233" s="1"/>
  <c r="V700" i="233" s="1"/>
  <c r="V703" i="233"/>
  <c r="V747" i="233"/>
  <c r="V746" i="233" s="1"/>
  <c r="V745" i="233" s="1"/>
  <c r="V744" i="233" s="1"/>
  <c r="V743" i="233" s="1"/>
  <c r="V742" i="233" s="1"/>
  <c r="V741" i="233" s="1"/>
  <c r="V740" i="233" s="1"/>
  <c r="V739" i="233" s="1"/>
  <c r="V738" i="233" s="1"/>
  <c r="V737" i="233" s="1"/>
  <c r="V736" i="233" s="1"/>
  <c r="V735" i="233" s="1"/>
  <c r="V734" i="233" s="1"/>
  <c r="V733" i="233" s="1"/>
  <c r="V732" i="233" s="1"/>
  <c r="V731" i="233" s="1"/>
  <c r="V730" i="233" s="1"/>
  <c r="V729" i="233" s="1"/>
  <c r="V728" i="233" s="1"/>
  <c r="V727" i="233" s="1"/>
  <c r="V726" i="233" s="1"/>
  <c r="V725" i="233" s="1"/>
  <c r="V753" i="233" s="1"/>
  <c r="V805" i="233"/>
  <c r="V804" i="233" s="1"/>
  <c r="V803" i="233" s="1"/>
  <c r="V802" i="233" s="1"/>
  <c r="V801" i="233" s="1"/>
  <c r="V800" i="233" s="1"/>
  <c r="V799" i="233" s="1"/>
  <c r="V798" i="233" s="1"/>
  <c r="V797" i="233" s="1"/>
  <c r="V796" i="233" s="1"/>
  <c r="V795" i="233" s="1"/>
  <c r="V794" i="233" s="1"/>
  <c r="V793" i="233" s="1"/>
  <c r="V792" i="233" s="1"/>
  <c r="V791" i="233" s="1"/>
  <c r="V790" i="233" s="1"/>
  <c r="V789" i="233" s="1"/>
  <c r="V788" i="233" s="1"/>
  <c r="V787" i="233" s="1"/>
  <c r="V786" i="233" s="1"/>
  <c r="V785" i="233" s="1"/>
  <c r="V784" i="233" s="1"/>
  <c r="V783" i="233" s="1"/>
  <c r="V782" i="233" s="1"/>
  <c r="V781" i="233" s="1"/>
  <c r="V780" i="233" s="1"/>
  <c r="V779" i="233" s="1"/>
  <c r="V778" i="233" s="1"/>
  <c r="V777" i="233" s="1"/>
  <c r="V776" i="233" s="1"/>
  <c r="V775" i="233" s="1"/>
  <c r="V774" i="233" s="1"/>
  <c r="V773" i="233" s="1"/>
  <c r="V772" i="233" s="1"/>
  <c r="V771" i="233" s="1"/>
  <c r="V770" i="233" s="1"/>
  <c r="V769" i="233" s="1"/>
  <c r="V768" i="233" s="1"/>
  <c r="V767" i="233" s="1"/>
  <c r="V766" i="233" s="1"/>
  <c r="V765" i="233" s="1"/>
  <c r="V764" i="233" s="1"/>
  <c r="V763" i="233" s="1"/>
  <c r="V762" i="233" s="1"/>
  <c r="V761" i="233" s="1"/>
  <c r="V760" i="233" s="1"/>
  <c r="V759" i="233" s="1"/>
  <c r="V758" i="233" s="1"/>
  <c r="V757" i="233" s="1"/>
  <c r="V756" i="233" s="1"/>
  <c r="V755" i="233" s="1"/>
  <c r="V754" i="233" s="1"/>
  <c r="V809" i="233" s="1"/>
  <c r="N46" i="220"/>
  <c r="P46" i="220" s="1"/>
  <c r="Q48" i="220"/>
  <c r="K89" i="232"/>
  <c r="K87" i="232"/>
  <c r="K88" i="232"/>
  <c r="AL103" i="218"/>
  <c r="AM103" i="218"/>
  <c r="AN103" i="218"/>
  <c r="AO103" i="218"/>
  <c r="AP103" i="218"/>
  <c r="AQ103" i="218"/>
  <c r="AR103" i="218"/>
  <c r="AS103" i="218"/>
  <c r="AT103" i="218"/>
  <c r="AU103" i="218"/>
  <c r="AV103" i="218"/>
  <c r="AW103" i="218"/>
  <c r="AX103" i="218"/>
  <c r="AY103" i="218"/>
  <c r="AZ103" i="218"/>
  <c r="BA103" i="218"/>
  <c r="BB103" i="218"/>
  <c r="BC103" i="218"/>
  <c r="BD103" i="218"/>
  <c r="BE103" i="218"/>
  <c r="BF103" i="218"/>
  <c r="BG103" i="218"/>
  <c r="BH103" i="218"/>
  <c r="BI103" i="218"/>
  <c r="BJ103" i="218"/>
  <c r="BK103" i="218"/>
  <c r="BL103" i="218"/>
  <c r="BM103" i="218"/>
  <c r="BN103" i="218"/>
  <c r="AL104" i="218"/>
  <c r="F17" i="219"/>
  <c r="G238" i="218"/>
  <c r="I238" i="218"/>
  <c r="K238" i="218"/>
  <c r="O306" i="233"/>
  <c r="K307" i="233"/>
  <c r="K297" i="233"/>
  <c r="K184" i="233"/>
  <c r="K175" i="233"/>
  <c r="R633" i="233"/>
  <c r="K619" i="233"/>
  <c r="V689" i="233" l="1"/>
  <c r="V690" i="233"/>
  <c r="V688" i="233" s="1"/>
  <c r="V687" i="233"/>
  <c r="V686" i="233" s="1"/>
  <c r="V695" i="233"/>
  <c r="V708" i="233"/>
  <c r="V707" i="233"/>
  <c r="N619" i="233"/>
  <c r="O619" i="233" s="1"/>
  <c r="R619" i="233" s="1"/>
  <c r="V693" i="233" l="1"/>
  <c r="V694" i="233"/>
  <c r="V699" i="233"/>
  <c r="V714" i="233"/>
  <c r="V685" i="233" s="1"/>
  <c r="V684" i="233" s="1"/>
  <c r="K650" i="233"/>
  <c r="R650" i="233" s="1"/>
  <c r="K640" i="233"/>
  <c r="K599" i="233"/>
  <c r="R599" i="233" s="1"/>
  <c r="K576" i="233"/>
  <c r="K575" i="233"/>
  <c r="R575" i="233" s="1"/>
  <c r="R585" i="233"/>
  <c r="K566" i="233"/>
  <c r="R566" i="233" s="1"/>
  <c r="K549" i="233"/>
  <c r="R549" i="233" s="1"/>
  <c r="K550" i="233"/>
  <c r="R550" i="233" s="1"/>
  <c r="K551" i="233"/>
  <c r="R551" i="233" s="1"/>
  <c r="K552" i="233"/>
  <c r="R552" i="233" s="1"/>
  <c r="K553" i="233"/>
  <c r="R553" i="233" s="1"/>
  <c r="F16" i="219" l="1"/>
  <c r="K41" i="220"/>
  <c r="L41" i="220"/>
  <c r="M41" i="220"/>
  <c r="F42" i="220"/>
  <c r="F40" i="220" s="1"/>
  <c r="G42" i="220"/>
  <c r="H42" i="220"/>
  <c r="I42" i="220"/>
  <c r="J42" i="220"/>
  <c r="K42" i="220"/>
  <c r="F36" i="220"/>
  <c r="G36" i="220"/>
  <c r="H36" i="220"/>
  <c r="K36" i="220"/>
  <c r="L36" i="220"/>
  <c r="M36" i="220"/>
  <c r="F37" i="220"/>
  <c r="F35" i="220" s="1"/>
  <c r="G37" i="220"/>
  <c r="G35" i="220" s="1"/>
  <c r="H37" i="220"/>
  <c r="I37" i="220"/>
  <c r="J37" i="220"/>
  <c r="K37" i="220"/>
  <c r="K31" i="220"/>
  <c r="L31" i="220"/>
  <c r="M31" i="220"/>
  <c r="F32" i="220"/>
  <c r="F30" i="220" s="1"/>
  <c r="G32" i="220"/>
  <c r="H32" i="220"/>
  <c r="H30" i="220" s="1"/>
  <c r="I32" i="220"/>
  <c r="J32" i="220"/>
  <c r="K32" i="220"/>
  <c r="I26" i="220"/>
  <c r="J26" i="220"/>
  <c r="K26" i="220"/>
  <c r="L26" i="220"/>
  <c r="M26" i="220"/>
  <c r="F27" i="220"/>
  <c r="F25" i="220" s="1"/>
  <c r="G27" i="220"/>
  <c r="G25" i="220" s="1"/>
  <c r="H27" i="220"/>
  <c r="I27" i="220"/>
  <c r="J27" i="220"/>
  <c r="K27" i="220"/>
  <c r="K21" i="220"/>
  <c r="L21" i="220"/>
  <c r="M21" i="220"/>
  <c r="F22" i="220"/>
  <c r="F20" i="220" s="1"/>
  <c r="G22" i="220"/>
  <c r="H22" i="220"/>
  <c r="I22" i="220"/>
  <c r="J22" i="220"/>
  <c r="K22" i="220"/>
  <c r="K20" i="220" s="1"/>
  <c r="H16" i="220"/>
  <c r="I16" i="220"/>
  <c r="J16" i="220"/>
  <c r="K16" i="220"/>
  <c r="L16" i="220"/>
  <c r="M16" i="220"/>
  <c r="F17" i="220"/>
  <c r="F15" i="220" s="1"/>
  <c r="G17" i="220"/>
  <c r="H17" i="220"/>
  <c r="I17" i="220"/>
  <c r="J17" i="220"/>
  <c r="K17" i="220"/>
  <c r="F11" i="220"/>
  <c r="G11" i="220"/>
  <c r="H11" i="220"/>
  <c r="I11" i="220"/>
  <c r="J11" i="220"/>
  <c r="K11" i="220"/>
  <c r="L11" i="220"/>
  <c r="M11" i="220"/>
  <c r="N11" i="220"/>
  <c r="F12" i="220"/>
  <c r="F10" i="220" s="1"/>
  <c r="G12" i="220"/>
  <c r="H12" i="220"/>
  <c r="H10" i="220" s="1"/>
  <c r="I12" i="220"/>
  <c r="I10" i="220" s="1"/>
  <c r="J12" i="220"/>
  <c r="J10" i="220" s="1"/>
  <c r="K12" i="220"/>
  <c r="K10" i="220" s="1"/>
  <c r="K54" i="220"/>
  <c r="K52" i="220" s="1"/>
  <c r="J129" i="239" s="1"/>
  <c r="L54" i="220"/>
  <c r="L52" i="220" s="1"/>
  <c r="K129" i="239" s="1"/>
  <c r="M54" i="220"/>
  <c r="M52" i="220" s="1"/>
  <c r="L129" i="239" s="1"/>
  <c r="E42" i="220"/>
  <c r="E37" i="220"/>
  <c r="E32" i="220"/>
  <c r="E27" i="220"/>
  <c r="E22" i="220"/>
  <c r="E17" i="220"/>
  <c r="E12" i="220"/>
  <c r="P43" i="220"/>
  <c r="P38" i="220"/>
  <c r="P33" i="220"/>
  <c r="P28" i="220"/>
  <c r="P23" i="220"/>
  <c r="P18" i="220"/>
  <c r="F67" i="220"/>
  <c r="G67" i="220"/>
  <c r="H67" i="220"/>
  <c r="I67" i="220"/>
  <c r="J67" i="220"/>
  <c r="K67" i="220"/>
  <c r="E53" i="220" l="1"/>
  <c r="K53" i="220"/>
  <c r="L14" i="219"/>
  <c r="AP33" i="218"/>
  <c r="AB26" i="218"/>
  <c r="R640" i="233" l="1"/>
  <c r="R428" i="233"/>
  <c r="I17" i="232" l="1"/>
  <c r="I18" i="232"/>
  <c r="I19" i="232"/>
  <c r="I20" i="232"/>
  <c r="I21" i="232"/>
  <c r="I22" i="232"/>
  <c r="I23" i="232"/>
  <c r="F15" i="219"/>
  <c r="BP168" i="218"/>
  <c r="BP133" i="218"/>
  <c r="BP103" i="218"/>
  <c r="BP134" i="218" l="1"/>
  <c r="R306" i="233"/>
  <c r="E157" i="218"/>
  <c r="BQ94" i="218"/>
  <c r="BQ87" i="218"/>
  <c r="K565" i="233"/>
  <c r="R565" i="233" s="1"/>
  <c r="K545" i="233"/>
  <c r="R545" i="233" s="1"/>
  <c r="K546" i="233"/>
  <c r="R546" i="233" s="1"/>
  <c r="K547" i="233"/>
  <c r="R547" i="233" s="1"/>
  <c r="K548" i="233"/>
  <c r="R548" i="233" s="1"/>
  <c r="F13" i="219"/>
  <c r="K522" i="233"/>
  <c r="R522" i="233" s="1"/>
  <c r="K521" i="233"/>
  <c r="R454" i="233" l="1"/>
  <c r="I53" i="232"/>
  <c r="F12" i="219"/>
  <c r="AL150" i="218"/>
  <c r="J13" i="232"/>
  <c r="J455" i="233" l="1"/>
  <c r="R456" i="233"/>
  <c r="K470" i="233"/>
  <c r="R661" i="233" l="1"/>
  <c r="O296" i="233"/>
  <c r="R296" i="233" s="1"/>
  <c r="K306" i="233"/>
  <c r="K296" i="233"/>
  <c r="O254" i="218"/>
  <c r="T255" i="218"/>
  <c r="O255" i="218" s="1"/>
  <c r="E238" i="218"/>
  <c r="AC230" i="218"/>
  <c r="AA230" i="218"/>
  <c r="Y230" i="218"/>
  <c r="W230" i="218"/>
  <c r="U230" i="218"/>
  <c r="S230" i="218"/>
  <c r="Q230" i="218"/>
  <c r="O230" i="218"/>
  <c r="M230" i="218"/>
  <c r="K230" i="218"/>
  <c r="I230" i="218"/>
  <c r="G230" i="218"/>
  <c r="E230" i="218"/>
  <c r="AC222" i="218"/>
  <c r="AA222" i="218"/>
  <c r="Y222" i="218"/>
  <c r="W222" i="218"/>
  <c r="U222" i="218"/>
  <c r="S222" i="218"/>
  <c r="Q222" i="218"/>
  <c r="O222" i="218"/>
  <c r="M222" i="218"/>
  <c r="K222" i="218"/>
  <c r="I222" i="218"/>
  <c r="G222" i="218"/>
  <c r="E222" i="218"/>
  <c r="G217" i="218"/>
  <c r="I217" i="218" l="1"/>
  <c r="K217" i="218" s="1"/>
  <c r="M217" i="218" s="1"/>
  <c r="O217" i="218" s="1"/>
  <c r="Q217" i="218" s="1"/>
  <c r="S217" i="218" s="1"/>
  <c r="U217" i="218" s="1"/>
  <c r="W217" i="218" s="1"/>
  <c r="Y217" i="218" s="1"/>
  <c r="AA217" i="218" s="1"/>
  <c r="AC217" i="218" s="1"/>
  <c r="E225" i="218" s="1"/>
  <c r="G225" i="218" s="1"/>
  <c r="I225" i="218" s="1"/>
  <c r="K225" i="218" s="1"/>
  <c r="M225" i="218" s="1"/>
  <c r="O225" i="218" s="1"/>
  <c r="Q225" i="218" s="1"/>
  <c r="S225" i="218" s="1"/>
  <c r="U225" i="218" s="1"/>
  <c r="W225" i="218" s="1"/>
  <c r="Y225" i="218" s="1"/>
  <c r="AA225" i="218" s="1"/>
  <c r="AC225" i="218" s="1"/>
  <c r="E233" i="218" s="1"/>
  <c r="G233" i="218" s="1"/>
  <c r="I233" i="218" s="1"/>
  <c r="K233" i="218" s="1"/>
  <c r="M233" i="218" s="1"/>
  <c r="F11" i="219"/>
  <c r="J260" i="218" l="1"/>
  <c r="T260" i="218" s="1"/>
  <c r="O260" i="218" s="1"/>
  <c r="B206" i="218"/>
  <c r="Z206" i="218"/>
  <c r="Z211" i="218"/>
  <c r="Z212" i="218"/>
  <c r="G213" i="218"/>
  <c r="B270" i="218"/>
  <c r="T266" i="218" l="1"/>
  <c r="BQ154" i="218"/>
  <c r="BQ102" i="218"/>
  <c r="BQ88" i="218"/>
  <c r="BQ89" i="218"/>
  <c r="BQ90" i="218"/>
  <c r="BQ91" i="218"/>
  <c r="BQ92" i="218"/>
  <c r="BQ93" i="218"/>
  <c r="BQ95" i="218"/>
  <c r="BQ96" i="218"/>
  <c r="BQ97" i="218"/>
  <c r="BQ98" i="218"/>
  <c r="BQ99" i="218"/>
  <c r="BQ100" i="218"/>
  <c r="BQ101" i="218"/>
  <c r="BQ167" i="218"/>
  <c r="BQ157" i="218"/>
  <c r="BQ158" i="218"/>
  <c r="BQ159" i="218"/>
  <c r="BQ160" i="218"/>
  <c r="BQ161" i="218"/>
  <c r="BQ162" i="218"/>
  <c r="BQ163" i="218"/>
  <c r="BQ164" i="218"/>
  <c r="BQ165" i="218"/>
  <c r="BQ166" i="218"/>
  <c r="BQ132" i="218"/>
  <c r="BQ107" i="218"/>
  <c r="BQ108" i="218"/>
  <c r="BQ109" i="218"/>
  <c r="BQ110" i="218"/>
  <c r="BQ111" i="218"/>
  <c r="BQ112" i="218"/>
  <c r="BQ113" i="218"/>
  <c r="BQ114" i="218"/>
  <c r="BQ115" i="218"/>
  <c r="BQ116" i="218"/>
  <c r="BQ117" i="218"/>
  <c r="BQ118" i="218"/>
  <c r="BQ119" i="218"/>
  <c r="BQ120" i="218"/>
  <c r="BQ121" i="218"/>
  <c r="BQ122" i="218"/>
  <c r="BQ123" i="218"/>
  <c r="BQ124" i="218"/>
  <c r="BQ125" i="218"/>
  <c r="BQ126" i="218"/>
  <c r="BQ127" i="218"/>
  <c r="BQ128" i="218"/>
  <c r="BQ129" i="218"/>
  <c r="BQ130" i="218"/>
  <c r="BQ131" i="218"/>
  <c r="BQ106" i="218"/>
  <c r="BQ156" i="218"/>
  <c r="BQ153" i="218"/>
  <c r="BQ155" i="218"/>
  <c r="BQ152" i="218"/>
  <c r="O266" i="218" l="1"/>
  <c r="E59" i="215"/>
  <c r="C59" i="215"/>
  <c r="B59" i="215"/>
  <c r="E58" i="215"/>
  <c r="C58" i="215"/>
  <c r="B58" i="215"/>
  <c r="E45" i="215"/>
  <c r="C45" i="215"/>
  <c r="B45" i="215"/>
  <c r="E30" i="215"/>
  <c r="C30" i="215"/>
  <c r="B30" i="215"/>
  <c r="A32" i="222"/>
  <c r="A36" i="237" s="1"/>
  <c r="E1" i="222"/>
  <c r="E1" i="237" s="1"/>
  <c r="AM133" i="218" l="1"/>
  <c r="AN133" i="218"/>
  <c r="AO133" i="218"/>
  <c r="AP133" i="218"/>
  <c r="AQ133" i="218"/>
  <c r="AR133" i="218"/>
  <c r="AS133" i="218"/>
  <c r="AT133" i="218"/>
  <c r="AU133" i="218"/>
  <c r="AV133" i="218"/>
  <c r="AW133" i="218"/>
  <c r="AX133" i="218"/>
  <c r="AY133" i="218"/>
  <c r="AZ133" i="218"/>
  <c r="BA133" i="218"/>
  <c r="BB133" i="218"/>
  <c r="BC133" i="218"/>
  <c r="BD133" i="218"/>
  <c r="BE133" i="218"/>
  <c r="BF133" i="218"/>
  <c r="BG133" i="218"/>
  <c r="BH133" i="218"/>
  <c r="BI133" i="218"/>
  <c r="BJ133" i="218"/>
  <c r="BK133" i="218"/>
  <c r="BL133" i="218"/>
  <c r="BM133" i="218"/>
  <c r="BN133" i="218"/>
  <c r="BO133" i="218"/>
  <c r="AL133" i="218"/>
  <c r="BO103" i="218"/>
  <c r="G277" i="218"/>
  <c r="Z276" i="218"/>
  <c r="Z275" i="218"/>
  <c r="E156" i="218"/>
  <c r="D127" i="239"/>
  <c r="BL134" i="218" l="1"/>
  <c r="BH134" i="218"/>
  <c r="BD134" i="218"/>
  <c r="AZ134" i="218"/>
  <c r="AV134" i="218"/>
  <c r="AR134" i="218"/>
  <c r="AN134" i="218"/>
  <c r="BB134" i="218"/>
  <c r="BN134" i="218"/>
  <c r="BJ134" i="218"/>
  <c r="BF134" i="218"/>
  <c r="AX134" i="218"/>
  <c r="AT134" i="218"/>
  <c r="AP134" i="218"/>
  <c r="BO134" i="218"/>
  <c r="BK134" i="218"/>
  <c r="BG134" i="218"/>
  <c r="BC134" i="218"/>
  <c r="AY134" i="218"/>
  <c r="AU134" i="218"/>
  <c r="AQ134" i="218"/>
  <c r="AM134" i="218"/>
  <c r="AL134" i="218"/>
  <c r="BM134" i="218"/>
  <c r="BI134" i="218"/>
  <c r="BE134" i="218"/>
  <c r="BA134" i="218"/>
  <c r="AW134" i="218"/>
  <c r="AS134" i="218"/>
  <c r="AO134" i="218"/>
  <c r="C9" i="215" l="1"/>
  <c r="K174" i="233" l="1"/>
  <c r="O660" i="233"/>
  <c r="R660" i="233" s="1"/>
  <c r="R57" i="233"/>
  <c r="C102" i="233"/>
  <c r="K544" i="233"/>
  <c r="J146" i="233"/>
  <c r="J132" i="233"/>
  <c r="J118" i="233"/>
  <c r="J104" i="233"/>
  <c r="K649" i="233" l="1"/>
  <c r="R649" i="233" s="1"/>
  <c r="K639" i="233"/>
  <c r="R639" i="233" s="1"/>
  <c r="R544" i="233"/>
  <c r="R559" i="233" s="1"/>
  <c r="R521" i="233"/>
  <c r="G65" i="232" l="1"/>
  <c r="C7" i="233" l="1"/>
  <c r="G55" i="232"/>
  <c r="G57" i="232"/>
  <c r="G60" i="232"/>
  <c r="G59" i="232"/>
  <c r="G49" i="232"/>
  <c r="G44" i="232"/>
  <c r="G42" i="232"/>
  <c r="G39" i="232"/>
  <c r="G37" i="232"/>
  <c r="G36" i="232"/>
  <c r="G34" i="232"/>
  <c r="C12" i="215" l="1"/>
  <c r="R515" i="233"/>
  <c r="R514" i="233"/>
  <c r="L514" i="233"/>
  <c r="S515" i="233" s="1"/>
  <c r="J514" i="233"/>
  <c r="C499" i="233"/>
  <c r="B499" i="233"/>
  <c r="C498" i="233"/>
  <c r="B498" i="233"/>
  <c r="R495" i="233"/>
  <c r="R494" i="233"/>
  <c r="L494" i="233"/>
  <c r="S495" i="233" s="1"/>
  <c r="J494" i="233"/>
  <c r="C489" i="233"/>
  <c r="B489" i="233"/>
  <c r="C488" i="233"/>
  <c r="B488" i="233"/>
  <c r="R311" i="233"/>
  <c r="L310" i="233"/>
  <c r="S311" i="233" s="1"/>
  <c r="J310" i="233"/>
  <c r="R307" i="233" s="1"/>
  <c r="C305" i="233"/>
  <c r="B305" i="233"/>
  <c r="C304" i="233"/>
  <c r="B304" i="233"/>
  <c r="R167" i="233"/>
  <c r="R166" i="233"/>
  <c r="L166" i="233"/>
  <c r="S167" i="233" s="1"/>
  <c r="J166" i="233"/>
  <c r="C159" i="233"/>
  <c r="B159" i="233"/>
  <c r="C158" i="233"/>
  <c r="B158" i="233"/>
  <c r="I6" i="233"/>
  <c r="I7" i="233"/>
  <c r="I8" i="233"/>
  <c r="G74" i="232"/>
  <c r="G73" i="232"/>
  <c r="G72" i="232"/>
  <c r="G71" i="232"/>
  <c r="G70" i="232"/>
  <c r="G69" i="232"/>
  <c r="G68" i="232"/>
  <c r="G67" i="232"/>
  <c r="G66" i="232"/>
  <c r="G64" i="232"/>
  <c r="G63" i="232"/>
  <c r="G62" i="232"/>
  <c r="G58" i="232"/>
  <c r="G56" i="232"/>
  <c r="G53" i="232"/>
  <c r="G52" i="232" s="1"/>
  <c r="G51" i="232"/>
  <c r="G50" i="232"/>
  <c r="G48" i="232"/>
  <c r="G46" i="232"/>
  <c r="G45" i="232"/>
  <c r="G43" i="232"/>
  <c r="G41" i="232"/>
  <c r="G38" i="232"/>
  <c r="G35" i="232"/>
  <c r="G30" i="232"/>
  <c r="G29" i="232"/>
  <c r="G28" i="232"/>
  <c r="G27" i="232"/>
  <c r="G26" i="232"/>
  <c r="G21" i="232"/>
  <c r="G20" i="232"/>
  <c r="G19" i="232"/>
  <c r="G18" i="232"/>
  <c r="I57" i="232"/>
  <c r="I58" i="232"/>
  <c r="I46" i="232"/>
  <c r="I30" i="232"/>
  <c r="G54" i="232" l="1"/>
  <c r="G33" i="232"/>
  <c r="G24" i="232"/>
  <c r="J495" i="233"/>
  <c r="J515" i="233"/>
  <c r="G47" i="232"/>
  <c r="R496" i="233"/>
  <c r="R516" i="233"/>
  <c r="G61" i="232"/>
  <c r="S516" i="233"/>
  <c r="S496" i="233"/>
  <c r="S514" i="233"/>
  <c r="S494" i="233"/>
  <c r="S312" i="233"/>
  <c r="S310" i="233"/>
  <c r="R168" i="233"/>
  <c r="J167" i="233"/>
  <c r="S168" i="233"/>
  <c r="S166" i="233"/>
  <c r="C356" i="233"/>
  <c r="G75" i="232" l="1"/>
  <c r="V496" i="233"/>
  <c r="V495" i="233" s="1"/>
  <c r="V494" i="233" s="1"/>
  <c r="V493" i="233" s="1"/>
  <c r="V492" i="233" s="1"/>
  <c r="V491" i="233" s="1"/>
  <c r="V490" i="233" s="1"/>
  <c r="V489" i="233" s="1"/>
  <c r="V488" i="233" s="1"/>
  <c r="V497" i="233" s="1"/>
  <c r="V168" i="233"/>
  <c r="V167" i="233" s="1"/>
  <c r="V166" i="233" s="1"/>
  <c r="V516" i="233"/>
  <c r="V515" i="233" s="1"/>
  <c r="V514" i="233" s="1"/>
  <c r="V513" i="233" s="1"/>
  <c r="V512" i="233" s="1"/>
  <c r="V511" i="233" s="1"/>
  <c r="V510" i="233" s="1"/>
  <c r="V509" i="233" s="1"/>
  <c r="V508" i="233" s="1"/>
  <c r="V507" i="233" s="1"/>
  <c r="V506" i="233" s="1"/>
  <c r="V505" i="233" s="1"/>
  <c r="V504" i="233" s="1"/>
  <c r="V503" i="233" s="1"/>
  <c r="V502" i="233" s="1"/>
  <c r="V501" i="233" s="1"/>
  <c r="V500" i="233" s="1"/>
  <c r="V499" i="233" s="1"/>
  <c r="V498" i="233" s="1"/>
  <c r="V517" i="233" s="1"/>
  <c r="G112" i="218"/>
  <c r="V165" i="233" l="1"/>
  <c r="V164" i="233" s="1"/>
  <c r="V163" i="233" s="1"/>
  <c r="V162" i="233" s="1"/>
  <c r="V161" i="233" s="1"/>
  <c r="V160" i="233" s="1"/>
  <c r="V159" i="233" s="1"/>
  <c r="V158" i="233" s="1"/>
  <c r="V169" i="233" s="1"/>
  <c r="I63" i="232"/>
  <c r="I64" i="232"/>
  <c r="I65" i="232"/>
  <c r="I66" i="232"/>
  <c r="I67" i="232"/>
  <c r="I68" i="232"/>
  <c r="I69" i="232"/>
  <c r="I70" i="232"/>
  <c r="I71" i="232"/>
  <c r="I72" i="232"/>
  <c r="I73" i="232"/>
  <c r="I74" i="232"/>
  <c r="I62" i="232"/>
  <c r="I56" i="232"/>
  <c r="I59" i="232"/>
  <c r="I60" i="232"/>
  <c r="I55" i="232"/>
  <c r="I49" i="232"/>
  <c r="I50" i="232"/>
  <c r="I51" i="232"/>
  <c r="I48" i="232"/>
  <c r="I35" i="232"/>
  <c r="I36" i="232"/>
  <c r="I37" i="232"/>
  <c r="I38" i="232"/>
  <c r="I39" i="232"/>
  <c r="I40" i="232"/>
  <c r="I41" i="232"/>
  <c r="I42" i="232"/>
  <c r="I43" i="232"/>
  <c r="I44" i="232"/>
  <c r="I45" i="232"/>
  <c r="I34" i="232"/>
  <c r="I27" i="232"/>
  <c r="I28" i="232"/>
  <c r="I29" i="232"/>
  <c r="I26" i="232"/>
  <c r="I24" i="232" l="1"/>
  <c r="I33" i="232"/>
  <c r="Z146" i="218"/>
  <c r="E68" i="215" l="1"/>
  <c r="B68" i="215" l="1"/>
  <c r="B17" i="215"/>
  <c r="C68" i="215"/>
  <c r="C40" i="220"/>
  <c r="C65" i="220" s="1"/>
  <c r="C35" i="220"/>
  <c r="C64" i="220" s="1"/>
  <c r="C30" i="220"/>
  <c r="C63" i="220" s="1"/>
  <c r="C25" i="220"/>
  <c r="C62" i="220" s="1"/>
  <c r="C20" i="220"/>
  <c r="C61" i="220" s="1"/>
  <c r="C15" i="220"/>
  <c r="C60" i="220" s="1"/>
  <c r="C10" i="220"/>
  <c r="C59" i="220" s="1"/>
  <c r="E26" i="220"/>
  <c r="E36" i="220"/>
  <c r="R22" i="233"/>
  <c r="R32" i="233"/>
  <c r="R42" i="233"/>
  <c r="R52" i="233"/>
  <c r="R62" i="233"/>
  <c r="R72" i="233"/>
  <c r="R82" i="233"/>
  <c r="R178" i="233"/>
  <c r="R188" i="233"/>
  <c r="R211" i="233"/>
  <c r="R221" i="233"/>
  <c r="R231" i="233"/>
  <c r="R241" i="233"/>
  <c r="R251" i="233"/>
  <c r="R261" i="233"/>
  <c r="R271" i="233"/>
  <c r="R281" i="233"/>
  <c r="R291" i="233"/>
  <c r="R301" i="233"/>
  <c r="R353" i="233"/>
  <c r="R376" i="233"/>
  <c r="R386" i="233"/>
  <c r="R396" i="233"/>
  <c r="R422" i="233"/>
  <c r="R465" i="233"/>
  <c r="R475" i="233"/>
  <c r="R485" i="233"/>
  <c r="R539" i="233"/>
  <c r="R560" i="233"/>
  <c r="R570" i="233"/>
  <c r="R580" i="233"/>
  <c r="R594" i="233"/>
  <c r="R604" i="233"/>
  <c r="R614" i="233"/>
  <c r="R624" i="233"/>
  <c r="R634" i="233"/>
  <c r="R644" i="233"/>
  <c r="R655" i="233"/>
  <c r="R670" i="233"/>
  <c r="R681" i="233"/>
  <c r="R99" i="233"/>
  <c r="R113" i="233"/>
  <c r="R127" i="233"/>
  <c r="R141" i="233"/>
  <c r="R155" i="233"/>
  <c r="Y83" i="218"/>
  <c r="Z213" i="218" s="1"/>
  <c r="E167" i="218"/>
  <c r="E166" i="218"/>
  <c r="E165" i="218"/>
  <c r="E164" i="218"/>
  <c r="E163" i="218"/>
  <c r="E162" i="218"/>
  <c r="E161" i="218"/>
  <c r="E160" i="218"/>
  <c r="E159" i="218"/>
  <c r="E158" i="218"/>
  <c r="G87" i="218"/>
  <c r="G88" i="218"/>
  <c r="G106" i="218"/>
  <c r="G107" i="218"/>
  <c r="G108" i="218"/>
  <c r="G109" i="218"/>
  <c r="G110" i="218"/>
  <c r="G111" i="218"/>
  <c r="G117" i="218"/>
  <c r="G116" i="218"/>
  <c r="G115" i="218"/>
  <c r="G114" i="218"/>
  <c r="G113" i="218"/>
  <c r="G96" i="218"/>
  <c r="G92" i="218"/>
  <c r="G93" i="218"/>
  <c r="G94" i="218"/>
  <c r="G95" i="218"/>
  <c r="G91" i="218"/>
  <c r="G90" i="218"/>
  <c r="G89" i="218"/>
  <c r="F10" i="219"/>
  <c r="L10" i="219" s="1"/>
  <c r="L11" i="219" s="1"/>
  <c r="L12" i="219" s="1"/>
  <c r="L13" i="219" s="1"/>
  <c r="L15" i="219" s="1"/>
  <c r="L16" i="219" s="1"/>
  <c r="L17" i="219" s="1"/>
  <c r="L18" i="219" s="1"/>
  <c r="T152" i="218"/>
  <c r="T153" i="218"/>
  <c r="P153" i="218" s="1"/>
  <c r="T154" i="218"/>
  <c r="P154" i="218" s="1"/>
  <c r="T155" i="218"/>
  <c r="P155" i="218" s="1"/>
  <c r="T156" i="218"/>
  <c r="P156" i="218" s="1"/>
  <c r="T157" i="218"/>
  <c r="T158" i="218"/>
  <c r="T159" i="218"/>
  <c r="X159" i="218" s="1"/>
  <c r="T160" i="218"/>
  <c r="T161" i="218"/>
  <c r="T162" i="218"/>
  <c r="X162" i="218" s="1"/>
  <c r="T163" i="218"/>
  <c r="X163" i="218" s="1"/>
  <c r="T164" i="218"/>
  <c r="X164" i="218" s="1"/>
  <c r="T165" i="218"/>
  <c r="X165" i="218" s="1"/>
  <c r="T166" i="218"/>
  <c r="X166" i="218" s="1"/>
  <c r="T167" i="218"/>
  <c r="X167" i="218" s="1"/>
  <c r="AA107" i="218"/>
  <c r="X107" i="218" s="1"/>
  <c r="AA108" i="218"/>
  <c r="X108" i="218" s="1"/>
  <c r="AA109" i="218"/>
  <c r="X109" i="218" s="1"/>
  <c r="AA110" i="218"/>
  <c r="X110" i="218" s="1"/>
  <c r="AA111" i="218"/>
  <c r="X111" i="218" s="1"/>
  <c r="AA112" i="218"/>
  <c r="X112" i="218" s="1"/>
  <c r="AA113" i="218"/>
  <c r="AA114" i="218"/>
  <c r="AA115" i="218"/>
  <c r="AA116" i="218"/>
  <c r="AA117" i="218"/>
  <c r="AA106" i="218"/>
  <c r="X106" i="218" s="1"/>
  <c r="AA88" i="218"/>
  <c r="X88" i="218" s="1"/>
  <c r="AA89" i="218"/>
  <c r="X89" i="218" s="1"/>
  <c r="AA90" i="218"/>
  <c r="X90" i="218" s="1"/>
  <c r="AA91" i="218"/>
  <c r="AA92" i="218"/>
  <c r="AA93" i="218"/>
  <c r="AA94" i="218"/>
  <c r="AA95" i="218"/>
  <c r="AA96" i="218"/>
  <c r="AA87" i="218"/>
  <c r="X87" i="218" s="1"/>
  <c r="C11" i="215"/>
  <c r="R643" i="233"/>
  <c r="R593" i="233"/>
  <c r="R61" i="233"/>
  <c r="R71" i="233"/>
  <c r="A1" i="237"/>
  <c r="E56" i="215"/>
  <c r="C56" i="215"/>
  <c r="B56" i="215"/>
  <c r="C15" i="215"/>
  <c r="R484" i="233"/>
  <c r="L484" i="233"/>
  <c r="S484" i="233" s="1"/>
  <c r="J484" i="233"/>
  <c r="C479" i="233"/>
  <c r="B479" i="233"/>
  <c r="C478" i="233"/>
  <c r="B478" i="233"/>
  <c r="B617" i="233"/>
  <c r="C617" i="233"/>
  <c r="B618" i="233"/>
  <c r="C618" i="233"/>
  <c r="J623" i="233"/>
  <c r="L623" i="233"/>
  <c r="S623" i="233" s="1"/>
  <c r="R623" i="233"/>
  <c r="B627" i="233"/>
  <c r="C627" i="233"/>
  <c r="B628" i="233"/>
  <c r="C628" i="233"/>
  <c r="J633" i="233"/>
  <c r="L633" i="233"/>
  <c r="S634" i="233" s="1"/>
  <c r="B637" i="233"/>
  <c r="C637" i="233"/>
  <c r="B638" i="233"/>
  <c r="C638" i="233"/>
  <c r="J643" i="233"/>
  <c r="L643" i="233"/>
  <c r="S645" i="233" s="1"/>
  <c r="B647" i="233"/>
  <c r="C647" i="233"/>
  <c r="B648" i="233"/>
  <c r="C648" i="233"/>
  <c r="J654" i="233"/>
  <c r="L654" i="233"/>
  <c r="S656" i="233" s="1"/>
  <c r="B658" i="233"/>
  <c r="C658" i="233"/>
  <c r="B659" i="233"/>
  <c r="C659" i="233"/>
  <c r="J669" i="233"/>
  <c r="L669" i="233"/>
  <c r="S671" i="233" s="1"/>
  <c r="R669" i="233"/>
  <c r="B673" i="233"/>
  <c r="C673" i="233"/>
  <c r="B674" i="233"/>
  <c r="C674" i="233"/>
  <c r="J680" i="233"/>
  <c r="L680" i="233"/>
  <c r="S680" i="233" s="1"/>
  <c r="R680" i="233"/>
  <c r="J21" i="233"/>
  <c r="C14" i="233"/>
  <c r="B7" i="232"/>
  <c r="C6" i="233" s="1"/>
  <c r="R262" i="215"/>
  <c r="R261" i="232"/>
  <c r="R352" i="233"/>
  <c r="J375" i="233"/>
  <c r="AO168" i="218"/>
  <c r="AP168" i="218"/>
  <c r="AQ168" i="218"/>
  <c r="AR168" i="218"/>
  <c r="AS168" i="218"/>
  <c r="AT168" i="218"/>
  <c r="AU168" i="218"/>
  <c r="AV168" i="218"/>
  <c r="AW168" i="218"/>
  <c r="AX168" i="218"/>
  <c r="AY168" i="218"/>
  <c r="AZ168" i="218"/>
  <c r="BA168" i="218"/>
  <c r="BB168" i="218"/>
  <c r="BC168" i="218"/>
  <c r="BD168" i="218"/>
  <c r="BE168" i="218"/>
  <c r="BF168" i="218"/>
  <c r="BG168" i="218"/>
  <c r="BH168" i="218"/>
  <c r="BI168" i="218"/>
  <c r="BJ168" i="218"/>
  <c r="BK168" i="218"/>
  <c r="BL168" i="218"/>
  <c r="BM168" i="218"/>
  <c r="BN168" i="218"/>
  <c r="BO168" i="218"/>
  <c r="AN168" i="218"/>
  <c r="AM168" i="218"/>
  <c r="AL168" i="218"/>
  <c r="R613" i="233"/>
  <c r="R421" i="233"/>
  <c r="B4" i="219"/>
  <c r="B141" i="218"/>
  <c r="R98" i="233"/>
  <c r="I47" i="232"/>
  <c r="I61" i="232"/>
  <c r="L613" i="233"/>
  <c r="S615" i="233" s="1"/>
  <c r="J613" i="233"/>
  <c r="C608" i="233"/>
  <c r="B608" i="233"/>
  <c r="C607" i="233"/>
  <c r="B607" i="233"/>
  <c r="L603" i="233"/>
  <c r="S604" i="233" s="1"/>
  <c r="J603" i="233"/>
  <c r="R603" i="233"/>
  <c r="C598" i="233"/>
  <c r="B598" i="233"/>
  <c r="C597" i="233"/>
  <c r="B597" i="233"/>
  <c r="L593" i="233"/>
  <c r="S595" i="233" s="1"/>
  <c r="J593" i="233"/>
  <c r="C584" i="233"/>
  <c r="B584" i="233"/>
  <c r="C583" i="233"/>
  <c r="B583" i="233"/>
  <c r="R579" i="233"/>
  <c r="L579" i="233"/>
  <c r="S580" i="233" s="1"/>
  <c r="J579" i="233"/>
  <c r="C574" i="233"/>
  <c r="B574" i="233"/>
  <c r="C573" i="233"/>
  <c r="B573" i="233"/>
  <c r="L569" i="233"/>
  <c r="S571" i="233" s="1"/>
  <c r="J569" i="233"/>
  <c r="C564" i="233"/>
  <c r="B564" i="233"/>
  <c r="C563" i="233"/>
  <c r="B563" i="233"/>
  <c r="L559" i="233"/>
  <c r="S560" i="233" s="1"/>
  <c r="J559" i="233"/>
  <c r="C543" i="233"/>
  <c r="B543" i="233"/>
  <c r="C542" i="233"/>
  <c r="B542" i="233"/>
  <c r="L538" i="233"/>
  <c r="S539" i="233" s="1"/>
  <c r="J538" i="233"/>
  <c r="C520" i="233"/>
  <c r="B520" i="233"/>
  <c r="C519" i="233"/>
  <c r="B519" i="233"/>
  <c r="C518" i="233"/>
  <c r="R474" i="233"/>
  <c r="L474" i="233"/>
  <c r="S475" i="233" s="1"/>
  <c r="J474" i="233"/>
  <c r="C469" i="233"/>
  <c r="B469" i="233"/>
  <c r="C468" i="233"/>
  <c r="B468" i="233"/>
  <c r="R464" i="233"/>
  <c r="L464" i="233"/>
  <c r="S464" i="233" s="1"/>
  <c r="J464" i="233"/>
  <c r="B459" i="233"/>
  <c r="B458" i="233"/>
  <c r="C427" i="233"/>
  <c r="B427" i="233"/>
  <c r="C426" i="233"/>
  <c r="B426" i="233"/>
  <c r="C425" i="233"/>
  <c r="L421" i="233"/>
  <c r="S423" i="233" s="1"/>
  <c r="J421" i="233"/>
  <c r="C401" i="233"/>
  <c r="B401" i="233"/>
  <c r="C400" i="233"/>
  <c r="B400" i="233"/>
  <c r="C399" i="233"/>
  <c r="R395" i="233"/>
  <c r="L395" i="233"/>
  <c r="S396" i="233" s="1"/>
  <c r="J395" i="233"/>
  <c r="C390" i="233"/>
  <c r="B390" i="233"/>
  <c r="C389" i="233"/>
  <c r="B389" i="233"/>
  <c r="R385" i="233"/>
  <c r="L385" i="233"/>
  <c r="S385" i="233" s="1"/>
  <c r="J385" i="233"/>
  <c r="C380" i="233"/>
  <c r="B380" i="233"/>
  <c r="C379" i="233"/>
  <c r="B379" i="233"/>
  <c r="R375" i="233"/>
  <c r="L375" i="233"/>
  <c r="S376" i="233" s="1"/>
  <c r="C357" i="233"/>
  <c r="B357" i="233"/>
  <c r="B356" i="233"/>
  <c r="L352" i="233"/>
  <c r="S352" i="233" s="1"/>
  <c r="J352" i="233"/>
  <c r="C316" i="233"/>
  <c r="B316" i="233"/>
  <c r="C315" i="233"/>
  <c r="B315" i="233"/>
  <c r="C314" i="233"/>
  <c r="L300" i="233"/>
  <c r="S300" i="233" s="1"/>
  <c r="J300" i="233"/>
  <c r="C295" i="233"/>
  <c r="B295" i="233"/>
  <c r="C294" i="233"/>
  <c r="B294" i="233"/>
  <c r="L290" i="233"/>
  <c r="S292" i="233" s="1"/>
  <c r="J290" i="233"/>
  <c r="C285" i="233"/>
  <c r="B285" i="233"/>
  <c r="C284" i="233"/>
  <c r="B284" i="233"/>
  <c r="L280" i="233"/>
  <c r="S282" i="233" s="1"/>
  <c r="J280" i="233"/>
  <c r="C275" i="233"/>
  <c r="B275" i="233"/>
  <c r="C274" i="233"/>
  <c r="B274" i="233"/>
  <c r="L270" i="233"/>
  <c r="S270" i="233" s="1"/>
  <c r="J270" i="233"/>
  <c r="R270" i="233" s="1"/>
  <c r="C265" i="233"/>
  <c r="B265" i="233"/>
  <c r="C264" i="233"/>
  <c r="B264" i="233"/>
  <c r="L260" i="233"/>
  <c r="S260" i="233" s="1"/>
  <c r="J260" i="233"/>
  <c r="C255" i="233"/>
  <c r="B255" i="233"/>
  <c r="C254" i="233"/>
  <c r="B254" i="233"/>
  <c r="L250" i="233"/>
  <c r="S251" i="233" s="1"/>
  <c r="J250" i="233"/>
  <c r="R250" i="233" s="1"/>
  <c r="C245" i="233"/>
  <c r="B245" i="233"/>
  <c r="C244" i="233"/>
  <c r="B244" i="233"/>
  <c r="R240" i="233"/>
  <c r="L240" i="233"/>
  <c r="S242" i="233" s="1"/>
  <c r="J240" i="233"/>
  <c r="C235" i="233"/>
  <c r="B235" i="233"/>
  <c r="C234" i="233"/>
  <c r="B234" i="233"/>
  <c r="R230" i="233"/>
  <c r="L230" i="233"/>
  <c r="S232" i="233" s="1"/>
  <c r="J230" i="233"/>
  <c r="C225" i="233"/>
  <c r="B225" i="233"/>
  <c r="C224" i="233"/>
  <c r="B224" i="233"/>
  <c r="R220" i="233"/>
  <c r="L220" i="233"/>
  <c r="S221" i="233" s="1"/>
  <c r="J220" i="233"/>
  <c r="C215" i="233"/>
  <c r="B215" i="233"/>
  <c r="C214" i="233"/>
  <c r="B214" i="233"/>
  <c r="L210" i="233"/>
  <c r="S211" i="233" s="1"/>
  <c r="J210" i="233"/>
  <c r="C192" i="233"/>
  <c r="B192" i="233"/>
  <c r="C191" i="233"/>
  <c r="B191" i="233"/>
  <c r="L187" i="233"/>
  <c r="S187" i="233" s="1"/>
  <c r="J187" i="233"/>
  <c r="C182" i="233"/>
  <c r="B182" i="233"/>
  <c r="C181" i="233"/>
  <c r="B181" i="233"/>
  <c r="L177" i="233"/>
  <c r="S179" i="233" s="1"/>
  <c r="J177" i="233"/>
  <c r="C173" i="233"/>
  <c r="B173" i="233"/>
  <c r="C172" i="233"/>
  <c r="B172" i="233"/>
  <c r="C171" i="233"/>
  <c r="C170" i="233"/>
  <c r="L154" i="233"/>
  <c r="S156" i="233" s="1"/>
  <c r="J154" i="233"/>
  <c r="C145" i="233"/>
  <c r="B145" i="233"/>
  <c r="C144" i="233"/>
  <c r="B144" i="233"/>
  <c r="L140" i="233"/>
  <c r="S142" i="233" s="1"/>
  <c r="J140" i="233"/>
  <c r="R140" i="233"/>
  <c r="C131" i="233"/>
  <c r="B131" i="233"/>
  <c r="C130" i="233"/>
  <c r="B130" i="233"/>
  <c r="L126" i="233"/>
  <c r="S128" i="233" s="1"/>
  <c r="J126" i="233"/>
  <c r="R126" i="233"/>
  <c r="C117" i="233"/>
  <c r="B117" i="233"/>
  <c r="C116" i="233"/>
  <c r="B116" i="233"/>
  <c r="L112" i="233"/>
  <c r="S113" i="233" s="1"/>
  <c r="J112" i="233"/>
  <c r="R112" i="233"/>
  <c r="C103" i="233"/>
  <c r="B103" i="233"/>
  <c r="B102" i="233"/>
  <c r="L98" i="233"/>
  <c r="S99" i="233" s="1"/>
  <c r="J98" i="233"/>
  <c r="C87" i="233"/>
  <c r="B87" i="233"/>
  <c r="C86" i="233"/>
  <c r="B86" i="233"/>
  <c r="C85" i="233"/>
  <c r="R81" i="233"/>
  <c r="L81" i="233"/>
  <c r="S83" i="233" s="1"/>
  <c r="J81" i="233"/>
  <c r="C76" i="233"/>
  <c r="B76" i="233"/>
  <c r="C75" i="233"/>
  <c r="B75" i="233"/>
  <c r="L71" i="233"/>
  <c r="S72" i="233" s="1"/>
  <c r="J71" i="233"/>
  <c r="C66" i="233"/>
  <c r="B66" i="233"/>
  <c r="C65" i="233"/>
  <c r="B65" i="233"/>
  <c r="L61" i="233"/>
  <c r="S61" i="233" s="1"/>
  <c r="J61" i="233"/>
  <c r="C56" i="233"/>
  <c r="B56" i="233"/>
  <c r="C55" i="233"/>
  <c r="B55" i="233"/>
  <c r="R51" i="233"/>
  <c r="L51" i="233"/>
  <c r="S53" i="233" s="1"/>
  <c r="J51" i="233"/>
  <c r="C46" i="233"/>
  <c r="B46" i="233"/>
  <c r="C45" i="233"/>
  <c r="B45" i="233"/>
  <c r="R41" i="233"/>
  <c r="L41" i="233"/>
  <c r="S41" i="233" s="1"/>
  <c r="J41" i="233"/>
  <c r="C36" i="233"/>
  <c r="B36" i="233"/>
  <c r="C35" i="233"/>
  <c r="B35" i="233"/>
  <c r="R31" i="233"/>
  <c r="L31" i="233"/>
  <c r="S32" i="233" s="1"/>
  <c r="J31" i="233"/>
  <c r="C26" i="233"/>
  <c r="B26" i="233"/>
  <c r="C25" i="233"/>
  <c r="B25" i="233"/>
  <c r="R21" i="233"/>
  <c r="L21" i="233"/>
  <c r="S22" i="233" s="1"/>
  <c r="C16" i="233"/>
  <c r="B16" i="233"/>
  <c r="C15" i="233"/>
  <c r="B15" i="233"/>
  <c r="C13" i="233"/>
  <c r="C9" i="233"/>
  <c r="C8" i="233"/>
  <c r="I54" i="232"/>
  <c r="C33" i="220"/>
  <c r="G17" i="232"/>
  <c r="G16" i="232" s="1"/>
  <c r="F10" i="232"/>
  <c r="I9" i="233" s="1"/>
  <c r="F8" i="232"/>
  <c r="C10" i="215" s="1"/>
  <c r="F7" i="232"/>
  <c r="N568" i="215"/>
  <c r="N553" i="215"/>
  <c r="N349" i="215"/>
  <c r="N350" i="215" s="1"/>
  <c r="E73" i="215"/>
  <c r="C73" i="215"/>
  <c r="B73" i="215"/>
  <c r="E72" i="215"/>
  <c r="C72" i="215"/>
  <c r="B72" i="215"/>
  <c r="E71" i="215"/>
  <c r="C71" i="215"/>
  <c r="B71" i="215"/>
  <c r="E70" i="215"/>
  <c r="C70" i="215"/>
  <c r="B70" i="215"/>
  <c r="E69" i="215"/>
  <c r="C69" i="215"/>
  <c r="B69" i="215"/>
  <c r="E67" i="215"/>
  <c r="C67" i="215"/>
  <c r="B67" i="215"/>
  <c r="E66" i="215"/>
  <c r="C66" i="215"/>
  <c r="B66" i="215"/>
  <c r="E65" i="215"/>
  <c r="C65" i="215"/>
  <c r="B65" i="215"/>
  <c r="E64" i="215"/>
  <c r="C64" i="215"/>
  <c r="B64" i="215"/>
  <c r="E63" i="215"/>
  <c r="C63" i="215"/>
  <c r="B63" i="215"/>
  <c r="E62" i="215"/>
  <c r="C62" i="215"/>
  <c r="B62" i="215"/>
  <c r="E61" i="215"/>
  <c r="C61" i="215"/>
  <c r="B61" i="215"/>
  <c r="C60" i="215"/>
  <c r="B60" i="215"/>
  <c r="E57" i="215"/>
  <c r="C57" i="215"/>
  <c r="B57" i="215"/>
  <c r="E55" i="215"/>
  <c r="C55" i="215"/>
  <c r="B55" i="215"/>
  <c r="E54" i="215"/>
  <c r="C54" i="215"/>
  <c r="B54" i="215"/>
  <c r="C53" i="215"/>
  <c r="B53" i="215"/>
  <c r="E52" i="215"/>
  <c r="C52" i="215"/>
  <c r="B52" i="215"/>
  <c r="C51" i="215"/>
  <c r="B51" i="215"/>
  <c r="E50" i="215"/>
  <c r="C50" i="215"/>
  <c r="B50" i="215"/>
  <c r="E49" i="215"/>
  <c r="C49" i="215"/>
  <c r="B49" i="215"/>
  <c r="E48" i="215"/>
  <c r="C48" i="215"/>
  <c r="B48" i="215"/>
  <c r="E47" i="215"/>
  <c r="C47" i="215"/>
  <c r="B47" i="215"/>
  <c r="C46" i="215"/>
  <c r="B46" i="215"/>
  <c r="E44" i="215"/>
  <c r="C44" i="215"/>
  <c r="B44" i="215"/>
  <c r="E43" i="215"/>
  <c r="C43" i="215"/>
  <c r="B43" i="215"/>
  <c r="E42" i="215"/>
  <c r="C42" i="215"/>
  <c r="B42" i="215"/>
  <c r="E41" i="215"/>
  <c r="C41" i="215"/>
  <c r="B41" i="215"/>
  <c r="E40" i="215"/>
  <c r="C40" i="215"/>
  <c r="B40" i="215"/>
  <c r="E39" i="215"/>
  <c r="C39" i="215"/>
  <c r="B39" i="215"/>
  <c r="E38" i="215"/>
  <c r="C38" i="215"/>
  <c r="B38" i="215"/>
  <c r="E37" i="215"/>
  <c r="C37" i="215"/>
  <c r="B37" i="215"/>
  <c r="E36" i="215"/>
  <c r="C36" i="215"/>
  <c r="B36" i="215"/>
  <c r="E35" i="215"/>
  <c r="C35" i="215"/>
  <c r="B35" i="215"/>
  <c r="E34" i="215"/>
  <c r="C34" i="215"/>
  <c r="B34" i="215"/>
  <c r="E33" i="215"/>
  <c r="C33" i="215"/>
  <c r="B33" i="215"/>
  <c r="C32" i="215"/>
  <c r="B32" i="215"/>
  <c r="C31" i="215"/>
  <c r="B31" i="215"/>
  <c r="E29" i="215"/>
  <c r="C29" i="215"/>
  <c r="B29" i="215"/>
  <c r="E28" i="215"/>
  <c r="C28" i="215"/>
  <c r="B28" i="215"/>
  <c r="E27" i="215"/>
  <c r="C27" i="215"/>
  <c r="B27" i="215"/>
  <c r="E26" i="215"/>
  <c r="C26" i="215"/>
  <c r="B26" i="215"/>
  <c r="E25" i="215"/>
  <c r="C25" i="215"/>
  <c r="B25" i="215"/>
  <c r="C24" i="215"/>
  <c r="B24" i="215"/>
  <c r="E23" i="215"/>
  <c r="C23" i="215"/>
  <c r="B23" i="215"/>
  <c r="E22" i="215"/>
  <c r="C22" i="215"/>
  <c r="B22" i="215"/>
  <c r="E21" i="215"/>
  <c r="C21" i="215"/>
  <c r="B21" i="215"/>
  <c r="E20" i="215"/>
  <c r="C20" i="215"/>
  <c r="B20" i="215"/>
  <c r="E19" i="215"/>
  <c r="C19" i="215"/>
  <c r="B19" i="215"/>
  <c r="E18" i="215"/>
  <c r="C18" i="215"/>
  <c r="B18" i="215"/>
  <c r="E17" i="215"/>
  <c r="C17" i="215"/>
  <c r="C16" i="215"/>
  <c r="B16" i="215"/>
  <c r="I48" i="219"/>
  <c r="H48" i="219"/>
  <c r="H52" i="219" s="1"/>
  <c r="H46" i="219"/>
  <c r="J44" i="219"/>
  <c r="F4" i="219"/>
  <c r="E127" i="239"/>
  <c r="F127" i="239" s="1"/>
  <c r="G127" i="239" s="1"/>
  <c r="H127" i="239" s="1"/>
  <c r="I127" i="239" s="1"/>
  <c r="J127" i="239" s="1"/>
  <c r="K127" i="239" s="1"/>
  <c r="L127" i="239" s="1"/>
  <c r="M127" i="239" s="1"/>
  <c r="N127" i="239" s="1"/>
  <c r="O127" i="239" s="1"/>
  <c r="P127" i="239" s="1"/>
  <c r="Q127" i="239" s="1"/>
  <c r="B476" i="218"/>
  <c r="Z410" i="218"/>
  <c r="B410" i="218"/>
  <c r="B409" i="218"/>
  <c r="Z344" i="218"/>
  <c r="B344" i="218"/>
  <c r="B343" i="218"/>
  <c r="Z278" i="218"/>
  <c r="B278" i="218"/>
  <c r="B205" i="218"/>
  <c r="E155" i="218"/>
  <c r="E154" i="218"/>
  <c r="E153" i="218"/>
  <c r="E152" i="218"/>
  <c r="B153" i="218"/>
  <c r="B154" i="218" s="1"/>
  <c r="B155" i="218" s="1"/>
  <c r="B156" i="218" s="1"/>
  <c r="G148" i="218"/>
  <c r="Z147" i="218"/>
  <c r="Z141" i="218"/>
  <c r="B140" i="218"/>
  <c r="B107" i="218"/>
  <c r="B108" i="218" s="1"/>
  <c r="B109" i="218" s="1"/>
  <c r="B110" i="218" s="1"/>
  <c r="B111" i="218" s="1"/>
  <c r="B88" i="218"/>
  <c r="B89" i="218" s="1"/>
  <c r="B90" i="218" s="1"/>
  <c r="G81" i="218"/>
  <c r="G211" i="218" s="1"/>
  <c r="Z76" i="218"/>
  <c r="B76" i="218"/>
  <c r="R280" i="233"/>
  <c r="R154" i="233"/>
  <c r="I52" i="232"/>
  <c r="R210" i="233"/>
  <c r="R177" i="233"/>
  <c r="E25" i="220"/>
  <c r="E40" i="220"/>
  <c r="E10" i="220"/>
  <c r="E67" i="220"/>
  <c r="E20" i="220"/>
  <c r="N31" i="220" l="1"/>
  <c r="Q33" i="220"/>
  <c r="R187" i="233"/>
  <c r="R189" i="233" s="1"/>
  <c r="O307" i="233"/>
  <c r="R310" i="233" s="1"/>
  <c r="R300" i="233"/>
  <c r="J301" i="233" s="1"/>
  <c r="I75" i="232"/>
  <c r="H31" i="220"/>
  <c r="I31" i="220"/>
  <c r="J31" i="220"/>
  <c r="F31" i="220"/>
  <c r="G31" i="220"/>
  <c r="J30" i="220"/>
  <c r="G30" i="220"/>
  <c r="K30" i="220"/>
  <c r="I30" i="220"/>
  <c r="X158" i="218"/>
  <c r="P158" i="218"/>
  <c r="X157" i="218"/>
  <c r="P157" i="218"/>
  <c r="R476" i="233"/>
  <c r="G31" i="232"/>
  <c r="G92" i="232" s="1"/>
  <c r="J4" i="219" s="1"/>
  <c r="H50" i="219" s="1"/>
  <c r="H51" i="219" s="1"/>
  <c r="Z277" i="218"/>
  <c r="G146" i="218"/>
  <c r="G275" i="218"/>
  <c r="Z148" i="218"/>
  <c r="F44" i="219"/>
  <c r="L44" i="219" s="1"/>
  <c r="R569" i="233"/>
  <c r="J353" i="233"/>
  <c r="J560" i="233"/>
  <c r="E31" i="220"/>
  <c r="C38" i="220"/>
  <c r="H47" i="219"/>
  <c r="I16" i="232"/>
  <c r="J681" i="233"/>
  <c r="X154" i="218"/>
  <c r="P152" i="218"/>
  <c r="X152" i="218"/>
  <c r="X156" i="218"/>
  <c r="X153" i="218"/>
  <c r="X155" i="218"/>
  <c r="J127" i="233"/>
  <c r="J251" i="233"/>
  <c r="J580" i="233"/>
  <c r="J422" i="233"/>
  <c r="J32" i="233"/>
  <c r="J211" i="233"/>
  <c r="J241" i="233"/>
  <c r="J624" i="233"/>
  <c r="J72" i="233"/>
  <c r="J113" i="233"/>
  <c r="J614" i="233"/>
  <c r="J99" i="233"/>
  <c r="J670" i="233"/>
  <c r="R538" i="233"/>
  <c r="J539" i="233" s="1"/>
  <c r="J52" i="233"/>
  <c r="J82" i="233"/>
  <c r="J141" i="233"/>
  <c r="J231" i="233"/>
  <c r="J271" i="233"/>
  <c r="J396" i="233"/>
  <c r="J475" i="233"/>
  <c r="R114" i="233"/>
  <c r="R615" i="233"/>
  <c r="R354" i="233"/>
  <c r="R272" i="233"/>
  <c r="R232" i="233"/>
  <c r="R53" i="233"/>
  <c r="J42" i="233"/>
  <c r="J221" i="233"/>
  <c r="J261" i="233"/>
  <c r="J386" i="233"/>
  <c r="J465" i="233"/>
  <c r="J22" i="233"/>
  <c r="J644" i="233"/>
  <c r="R156" i="233"/>
  <c r="R100" i="233"/>
  <c r="R645" i="233"/>
  <c r="R605" i="233"/>
  <c r="R561" i="233"/>
  <c r="R466" i="233"/>
  <c r="R397" i="233"/>
  <c r="R262" i="233"/>
  <c r="R222" i="233"/>
  <c r="R83" i="233"/>
  <c r="R43" i="233"/>
  <c r="J62" i="233"/>
  <c r="J155" i="233"/>
  <c r="J281" i="233"/>
  <c r="J594" i="233"/>
  <c r="J604" i="233"/>
  <c r="J376" i="233"/>
  <c r="J485" i="233"/>
  <c r="R142" i="233"/>
  <c r="R682" i="233"/>
  <c r="R595" i="233"/>
  <c r="V456" i="233"/>
  <c r="V455" i="233" s="1"/>
  <c r="V454" i="233" s="1"/>
  <c r="R387" i="233"/>
  <c r="R252" i="233"/>
  <c r="R212" i="233"/>
  <c r="R73" i="233"/>
  <c r="R33" i="233"/>
  <c r="R128" i="233"/>
  <c r="R671" i="233"/>
  <c r="R625" i="233"/>
  <c r="R581" i="233"/>
  <c r="R486" i="233"/>
  <c r="R423" i="233"/>
  <c r="R377" i="233"/>
  <c r="R282" i="233"/>
  <c r="R242" i="233"/>
  <c r="R63" i="233"/>
  <c r="R23" i="233"/>
  <c r="S579" i="233"/>
  <c r="S625" i="233"/>
  <c r="S386" i="233"/>
  <c r="J178" i="233"/>
  <c r="R179" i="233"/>
  <c r="S635" i="233"/>
  <c r="S654" i="233"/>
  <c r="S250" i="233"/>
  <c r="S43" i="233"/>
  <c r="S21" i="233"/>
  <c r="S540" i="233"/>
  <c r="S31" i="233"/>
  <c r="S476" i="233"/>
  <c r="S644" i="233"/>
  <c r="S241" i="233"/>
  <c r="S231" i="233"/>
  <c r="S377" i="233"/>
  <c r="S42" i="233"/>
  <c r="S613" i="233"/>
  <c r="S633" i="233"/>
  <c r="S281" i="233"/>
  <c r="S252" i="233"/>
  <c r="S353" i="233"/>
  <c r="S280" i="233"/>
  <c r="S474" i="233"/>
  <c r="S538" i="233"/>
  <c r="S624" i="233"/>
  <c r="S82" i="233"/>
  <c r="S100" i="233"/>
  <c r="S581" i="233"/>
  <c r="S422" i="233"/>
  <c r="S605" i="233"/>
  <c r="S63" i="233"/>
  <c r="S603" i="233"/>
  <c r="S154" i="233"/>
  <c r="S240" i="233"/>
  <c r="S220" i="233"/>
  <c r="S62" i="233"/>
  <c r="S561" i="233"/>
  <c r="S559" i="233"/>
  <c r="S593" i="233"/>
  <c r="S177" i="233"/>
  <c r="S155" i="233"/>
  <c r="S98" i="233"/>
  <c r="S51" i="233"/>
  <c r="S81" i="233"/>
  <c r="S655" i="233"/>
  <c r="S643" i="233"/>
  <c r="S594" i="233"/>
  <c r="S222" i="233"/>
  <c r="S230" i="233"/>
  <c r="S178" i="233"/>
  <c r="S375" i="233"/>
  <c r="S52" i="233"/>
  <c r="S141" i="233"/>
  <c r="S212" i="233"/>
  <c r="S140" i="233"/>
  <c r="S189" i="233"/>
  <c r="S485" i="233"/>
  <c r="S126" i="233"/>
  <c r="S262" i="233"/>
  <c r="S301" i="233"/>
  <c r="S387" i="233"/>
  <c r="F53" i="220"/>
  <c r="F51" i="220" s="1"/>
  <c r="S614" i="233"/>
  <c r="S261" i="233"/>
  <c r="S354" i="233"/>
  <c r="S290" i="233"/>
  <c r="S670" i="233"/>
  <c r="S210" i="233"/>
  <c r="S291" i="233"/>
  <c r="S302" i="233"/>
  <c r="S114" i="233"/>
  <c r="S271" i="233"/>
  <c r="S466" i="233"/>
  <c r="S682" i="233"/>
  <c r="S569" i="233"/>
  <c r="S395" i="233"/>
  <c r="S570" i="233"/>
  <c r="S33" i="233"/>
  <c r="S127" i="233"/>
  <c r="S73" i="233"/>
  <c r="S112" i="233"/>
  <c r="S272" i="233"/>
  <c r="S669" i="233"/>
  <c r="S397" i="233"/>
  <c r="S23" i="233"/>
  <c r="S421" i="233"/>
  <c r="S71" i="233"/>
  <c r="S465" i="233"/>
  <c r="S188" i="233"/>
  <c r="S681" i="233"/>
  <c r="E15" i="220"/>
  <c r="E30" i="220"/>
  <c r="E35" i="220"/>
  <c r="S486" i="233"/>
  <c r="I31" i="232" l="1"/>
  <c r="I92" i="232" s="1"/>
  <c r="I14" i="219"/>
  <c r="L82" i="232"/>
  <c r="M82" i="232" s="1"/>
  <c r="V222" i="233"/>
  <c r="V221" i="233" s="1"/>
  <c r="V220" i="233" s="1"/>
  <c r="V219" i="233" s="1"/>
  <c r="V218" i="233" s="1"/>
  <c r="V217" i="233" s="1"/>
  <c r="V216" i="233" s="1"/>
  <c r="V215" i="233" s="1"/>
  <c r="V214" i="233" s="1"/>
  <c r="V223" i="233" s="1"/>
  <c r="L79" i="232"/>
  <c r="M79" i="232" s="1"/>
  <c r="L84" i="232"/>
  <c r="M84" i="232" s="1"/>
  <c r="V242" i="233"/>
  <c r="V241" i="233" s="1"/>
  <c r="V240" i="233" s="1"/>
  <c r="V239" i="233" s="1"/>
  <c r="V238" i="233" s="1"/>
  <c r="V237" i="233" s="1"/>
  <c r="V236" i="233" s="1"/>
  <c r="V235" i="233" s="1"/>
  <c r="V234" i="233" s="1"/>
  <c r="V243" i="233" s="1"/>
  <c r="V486" i="233"/>
  <c r="V485" i="233" s="1"/>
  <c r="V484" i="233" s="1"/>
  <c r="V483" i="233" s="1"/>
  <c r="V482" i="233" s="1"/>
  <c r="V481" i="233" s="1"/>
  <c r="V480" i="233" s="1"/>
  <c r="V479" i="233" s="1"/>
  <c r="V478" i="233" s="1"/>
  <c r="V487" i="233" s="1"/>
  <c r="J27" i="232"/>
  <c r="L27" i="232" s="1"/>
  <c r="M27" i="232" s="1"/>
  <c r="P27" i="232" s="1"/>
  <c r="L83" i="232"/>
  <c r="M83" i="232" s="1"/>
  <c r="V114" i="233"/>
  <c r="V113" i="233" s="1"/>
  <c r="V112" i="233" s="1"/>
  <c r="V111" i="233" s="1"/>
  <c r="V109" i="233" s="1"/>
  <c r="V108" i="233" s="1"/>
  <c r="V63" i="233"/>
  <c r="V62" i="233" s="1"/>
  <c r="V61" i="233" s="1"/>
  <c r="V60" i="233" s="1"/>
  <c r="V59" i="233" s="1"/>
  <c r="V58" i="233" s="1"/>
  <c r="V57" i="233" s="1"/>
  <c r="V56" i="233" s="1"/>
  <c r="V55" i="233" s="1"/>
  <c r="V64" i="233" s="1"/>
  <c r="J53" i="232"/>
  <c r="D52" i="215" s="1"/>
  <c r="G52" i="215" s="1"/>
  <c r="H52" i="215" s="1"/>
  <c r="H51" i="215" s="1"/>
  <c r="V53" i="233"/>
  <c r="V52" i="233" s="1"/>
  <c r="V51" i="233" s="1"/>
  <c r="V50" i="233" s="1"/>
  <c r="V49" i="233" s="1"/>
  <c r="V48" i="233" s="1"/>
  <c r="V47" i="233" s="1"/>
  <c r="V46" i="233" s="1"/>
  <c r="V45" i="233" s="1"/>
  <c r="V54" i="233" s="1"/>
  <c r="J57" i="232"/>
  <c r="L57" i="232" s="1"/>
  <c r="M57" i="232" s="1"/>
  <c r="V179" i="233"/>
  <c r="V178" i="233" s="1"/>
  <c r="V177" i="233" s="1"/>
  <c r="V176" i="233" s="1"/>
  <c r="V175" i="233" s="1"/>
  <c r="V174" i="233" s="1"/>
  <c r="V173" i="233" s="1"/>
  <c r="V172" i="233" s="1"/>
  <c r="V180" i="233" s="1"/>
  <c r="L81" i="232"/>
  <c r="M81" i="232" s="1"/>
  <c r="J18" i="232"/>
  <c r="D18" i="215" s="1"/>
  <c r="G18" i="215" s="1"/>
  <c r="H18" i="215" s="1"/>
  <c r="V387" i="233"/>
  <c r="V386" i="233" s="1"/>
  <c r="V385" i="233" s="1"/>
  <c r="V384" i="233" s="1"/>
  <c r="V383" i="233" s="1"/>
  <c r="V382" i="233" s="1"/>
  <c r="V381" i="233" s="1"/>
  <c r="V380" i="233" s="1"/>
  <c r="V379" i="233" s="1"/>
  <c r="V388" i="233" s="1"/>
  <c r="V142" i="233"/>
  <c r="V141" i="233" s="1"/>
  <c r="V140" i="233" s="1"/>
  <c r="V139" i="233" s="1"/>
  <c r="V138" i="233" s="1"/>
  <c r="J19" i="232"/>
  <c r="D19" i="215" s="1"/>
  <c r="G19" i="215" s="1"/>
  <c r="H19" i="215" s="1"/>
  <c r="V397" i="233"/>
  <c r="V396" i="233" s="1"/>
  <c r="V395" i="233" s="1"/>
  <c r="V394" i="233" s="1"/>
  <c r="V393" i="233" s="1"/>
  <c r="V392" i="233" s="1"/>
  <c r="V391" i="233" s="1"/>
  <c r="V390" i="233" s="1"/>
  <c r="V389" i="233" s="1"/>
  <c r="V398" i="233" s="1"/>
  <c r="L90" i="232"/>
  <c r="M90" i="232" s="1"/>
  <c r="J17" i="232"/>
  <c r="L17" i="232" s="1"/>
  <c r="M17" i="232" s="1"/>
  <c r="J49" i="232"/>
  <c r="L49" i="232" s="1"/>
  <c r="M49" i="232" s="1"/>
  <c r="J22" i="232"/>
  <c r="D22" i="215" s="1"/>
  <c r="G22" i="215" s="1"/>
  <c r="H22" i="215" s="1"/>
  <c r="J23" i="232"/>
  <c r="L23" i="232" s="1"/>
  <c r="M23" i="232" s="1"/>
  <c r="V466" i="233"/>
  <c r="V465" i="233" s="1"/>
  <c r="V464" i="233" s="1"/>
  <c r="V463" i="233" s="1"/>
  <c r="V462" i="233" s="1"/>
  <c r="V461" i="233" s="1"/>
  <c r="V460" i="233" s="1"/>
  <c r="V459" i="233" s="1"/>
  <c r="V458" i="233" s="1"/>
  <c r="V467" i="233" s="1"/>
  <c r="V100" i="233"/>
  <c r="V99" i="233" s="1"/>
  <c r="V98" i="233" s="1"/>
  <c r="V97" i="233" s="1"/>
  <c r="V96" i="233" s="1"/>
  <c r="V95" i="233" s="1"/>
  <c r="V94" i="233" s="1"/>
  <c r="V93" i="233" s="1"/>
  <c r="V92" i="233" s="1"/>
  <c r="V91" i="233" s="1"/>
  <c r="V354" i="233"/>
  <c r="V353" i="233" s="1"/>
  <c r="V352" i="233" s="1"/>
  <c r="V351" i="233" s="1"/>
  <c r="V350" i="233" s="1"/>
  <c r="V349" i="233" s="1"/>
  <c r="V348" i="233" s="1"/>
  <c r="V347" i="233" s="1"/>
  <c r="V346" i="233" s="1"/>
  <c r="V345" i="233" s="1"/>
  <c r="V344" i="233" s="1"/>
  <c r="V343" i="233" s="1"/>
  <c r="V342" i="233" s="1"/>
  <c r="V341" i="233" s="1"/>
  <c r="V340" i="233" s="1"/>
  <c r="V339" i="233" s="1"/>
  <c r="V338" i="233" s="1"/>
  <c r="V337" i="233" s="1"/>
  <c r="V336" i="233" s="1"/>
  <c r="V335" i="233" s="1"/>
  <c r="V334" i="233" s="1"/>
  <c r="V333" i="233" s="1"/>
  <c r="V332" i="233" s="1"/>
  <c r="V331" i="233" s="1"/>
  <c r="V330" i="233" s="1"/>
  <c r="V329" i="233" s="1"/>
  <c r="V328" i="233" s="1"/>
  <c r="V327" i="233" s="1"/>
  <c r="V326" i="233" s="1"/>
  <c r="V325" i="233" s="1"/>
  <c r="V324" i="233" s="1"/>
  <c r="V323" i="233" s="1"/>
  <c r="N36" i="220"/>
  <c r="Q38" i="220"/>
  <c r="J188" i="233"/>
  <c r="R302" i="233"/>
  <c r="J45" i="232" s="1"/>
  <c r="V453" i="233"/>
  <c r="V452" i="233" s="1"/>
  <c r="V451" i="233" s="1"/>
  <c r="V450" i="233" s="1"/>
  <c r="V449" i="233" s="1"/>
  <c r="V448" i="233" s="1"/>
  <c r="V447" i="233" s="1"/>
  <c r="V446" i="233" s="1"/>
  <c r="V445" i="233" s="1"/>
  <c r="V444" i="233" s="1"/>
  <c r="V443" i="233" s="1"/>
  <c r="V442" i="233" s="1"/>
  <c r="V441" i="233" s="1"/>
  <c r="V440" i="233" s="1"/>
  <c r="V439" i="233" s="1"/>
  <c r="V438" i="233" s="1"/>
  <c r="V437" i="233" s="1"/>
  <c r="V436" i="233" s="1"/>
  <c r="J69" i="232"/>
  <c r="D83" i="215" s="1"/>
  <c r="G83" i="215" s="1"/>
  <c r="H83" i="215" s="1"/>
  <c r="L85" i="232"/>
  <c r="M85" i="232" s="1"/>
  <c r="R312" i="233"/>
  <c r="J311" i="233"/>
  <c r="J65" i="232"/>
  <c r="D79" i="215" s="1"/>
  <c r="G79" i="215" s="1"/>
  <c r="H79" i="215" s="1"/>
  <c r="V645" i="233"/>
  <c r="V644" i="233" s="1"/>
  <c r="V643" i="233" s="1"/>
  <c r="V642" i="233" s="1"/>
  <c r="V641" i="233" s="1"/>
  <c r="V640" i="233" s="1"/>
  <c r="V639" i="233" s="1"/>
  <c r="V638" i="233" s="1"/>
  <c r="V637" i="233" s="1"/>
  <c r="V646" i="233" s="1"/>
  <c r="J71" i="232"/>
  <c r="D85" i="215" s="1"/>
  <c r="G85" i="215" s="1"/>
  <c r="H85" i="215" s="1"/>
  <c r="J73" i="232"/>
  <c r="D87" i="215" s="1"/>
  <c r="G87" i="215" s="1"/>
  <c r="H87" i="215" s="1"/>
  <c r="V595" i="233"/>
  <c r="V594" i="233" s="1"/>
  <c r="V593" i="233" s="1"/>
  <c r="J66" i="232"/>
  <c r="D80" i="215" s="1"/>
  <c r="G80" i="215" s="1"/>
  <c r="H80" i="215" s="1"/>
  <c r="J63" i="232"/>
  <c r="D77" i="215" s="1"/>
  <c r="G77" i="215" s="1"/>
  <c r="H77" i="215" s="1"/>
  <c r="V615" i="233"/>
  <c r="V614" i="233" s="1"/>
  <c r="V613" i="233" s="1"/>
  <c r="V612" i="233" s="1"/>
  <c r="V611" i="233" s="1"/>
  <c r="V610" i="233" s="1"/>
  <c r="V609" i="233" s="1"/>
  <c r="V608" i="233" s="1"/>
  <c r="V607" i="233" s="1"/>
  <c r="V616" i="233" s="1"/>
  <c r="J68" i="232"/>
  <c r="D82" i="215" s="1"/>
  <c r="G82" i="215" s="1"/>
  <c r="H82" i="215" s="1"/>
  <c r="V682" i="233"/>
  <c r="V681" i="233" s="1"/>
  <c r="V680" i="233" s="1"/>
  <c r="V679" i="233" s="1"/>
  <c r="V677" i="233" s="1"/>
  <c r="V676" i="233" s="1"/>
  <c r="V675" i="233" s="1"/>
  <c r="V674" i="233" s="1"/>
  <c r="V673" i="233" s="1"/>
  <c r="V683" i="233" s="1"/>
  <c r="J74" i="232"/>
  <c r="D88" i="215" s="1"/>
  <c r="G88" i="215" s="1"/>
  <c r="H88" i="215" s="1"/>
  <c r="J67" i="232"/>
  <c r="D81" i="215" s="1"/>
  <c r="G81" i="215" s="1"/>
  <c r="H81" i="215" s="1"/>
  <c r="V625" i="233"/>
  <c r="V624" i="233" s="1"/>
  <c r="V623" i="233" s="1"/>
  <c r="V622" i="233" s="1"/>
  <c r="V621" i="233" s="1"/>
  <c r="V620" i="233" s="1"/>
  <c r="V619" i="233" s="1"/>
  <c r="V618" i="233" s="1"/>
  <c r="V617" i="233" s="1"/>
  <c r="V626" i="233" s="1"/>
  <c r="I36" i="220"/>
  <c r="J36" i="220"/>
  <c r="K35" i="220"/>
  <c r="H35" i="220"/>
  <c r="J35" i="220"/>
  <c r="I35" i="220"/>
  <c r="P31" i="220"/>
  <c r="M53" i="218"/>
  <c r="F54" i="219"/>
  <c r="E51" i="220"/>
  <c r="T261" i="218"/>
  <c r="C43" i="220"/>
  <c r="C28" i="220"/>
  <c r="V476" i="233"/>
  <c r="V475" i="233" s="1"/>
  <c r="V474" i="233" s="1"/>
  <c r="V473" i="233" s="1"/>
  <c r="V472" i="233" s="1"/>
  <c r="V471" i="233" s="1"/>
  <c r="V470" i="233" s="1"/>
  <c r="V469" i="233" s="1"/>
  <c r="V468" i="233" s="1"/>
  <c r="V477" i="233" s="1"/>
  <c r="J58" i="232"/>
  <c r="J29" i="232"/>
  <c r="J30" i="232"/>
  <c r="M54" i="218"/>
  <c r="R571" i="233"/>
  <c r="J570" i="233"/>
  <c r="C13" i="220"/>
  <c r="J40" i="232"/>
  <c r="V252" i="233"/>
  <c r="V251" i="233" s="1"/>
  <c r="V250" i="233" s="1"/>
  <c r="V249" i="233" s="1"/>
  <c r="V248" i="233" s="1"/>
  <c r="V247" i="233" s="1"/>
  <c r="J41" i="232"/>
  <c r="V262" i="233"/>
  <c r="V261" i="233" s="1"/>
  <c r="V260" i="233" s="1"/>
  <c r="V259" i="233" s="1"/>
  <c r="V258" i="233" s="1"/>
  <c r="V257" i="233" s="1"/>
  <c r="V256" i="233" s="1"/>
  <c r="V255" i="233" s="1"/>
  <c r="V254" i="233" s="1"/>
  <c r="V263" i="233" s="1"/>
  <c r="J36" i="232"/>
  <c r="V212" i="233"/>
  <c r="V211" i="233" s="1"/>
  <c r="V210" i="233" s="1"/>
  <c r="V209" i="233" s="1"/>
  <c r="V208" i="233" s="1"/>
  <c r="V207" i="233" s="1"/>
  <c r="V206" i="233" s="1"/>
  <c r="V205" i="233" s="1"/>
  <c r="V204" i="233" s="1"/>
  <c r="V203" i="233" s="1"/>
  <c r="V202" i="233" s="1"/>
  <c r="V201" i="233" s="1"/>
  <c r="V200" i="233" s="1"/>
  <c r="V199" i="233" s="1"/>
  <c r="V198" i="233" s="1"/>
  <c r="V197" i="233" s="1"/>
  <c r="V196" i="233" s="1"/>
  <c r="V195" i="233" s="1"/>
  <c r="V194" i="233" s="1"/>
  <c r="V193" i="233" s="1"/>
  <c r="V192" i="233" s="1"/>
  <c r="V191" i="233" s="1"/>
  <c r="J42" i="232"/>
  <c r="V272" i="233"/>
  <c r="V271" i="233" s="1"/>
  <c r="V270" i="233" s="1"/>
  <c r="V269" i="233" s="1"/>
  <c r="V268" i="233" s="1"/>
  <c r="V267" i="233" s="1"/>
  <c r="V266" i="233" s="1"/>
  <c r="V265" i="233" s="1"/>
  <c r="V264" i="233" s="1"/>
  <c r="V273" i="233" s="1"/>
  <c r="J43" i="232"/>
  <c r="V282" i="233"/>
  <c r="V281" i="233" s="1"/>
  <c r="J38" i="232"/>
  <c r="V232" i="233"/>
  <c r="V231" i="233" s="1"/>
  <c r="V230" i="233" s="1"/>
  <c r="V229" i="233" s="1"/>
  <c r="V228" i="233" s="1"/>
  <c r="V227" i="233" s="1"/>
  <c r="V226" i="233" s="1"/>
  <c r="V225" i="233" s="1"/>
  <c r="V224" i="233" s="1"/>
  <c r="V233" i="233" s="1"/>
  <c r="C23" i="220"/>
  <c r="C18" i="220"/>
  <c r="R540" i="233"/>
  <c r="V23" i="233"/>
  <c r="V22" i="233" s="1"/>
  <c r="V21" i="233" s="1"/>
  <c r="V20" i="233" s="1"/>
  <c r="V19" i="233" s="1"/>
  <c r="V18" i="233" s="1"/>
  <c r="V17" i="233" s="1"/>
  <c r="V16" i="233" s="1"/>
  <c r="V15" i="233" s="1"/>
  <c r="V377" i="233"/>
  <c r="V376" i="233" s="1"/>
  <c r="V375" i="233" s="1"/>
  <c r="V374" i="233" s="1"/>
  <c r="V373" i="233" s="1"/>
  <c r="V372" i="233" s="1"/>
  <c r="V371" i="233" s="1"/>
  <c r="V370" i="233" s="1"/>
  <c r="V369" i="233" s="1"/>
  <c r="V368" i="233" s="1"/>
  <c r="V367" i="233" s="1"/>
  <c r="V366" i="233" s="1"/>
  <c r="V365" i="233" s="1"/>
  <c r="V364" i="233" s="1"/>
  <c r="V363" i="233" s="1"/>
  <c r="V362" i="233" s="1"/>
  <c r="V361" i="233" s="1"/>
  <c r="V360" i="233" s="1"/>
  <c r="V359" i="233" s="1"/>
  <c r="V358" i="233" s="1"/>
  <c r="V357" i="233" s="1"/>
  <c r="V356" i="233" s="1"/>
  <c r="V73" i="233"/>
  <c r="V72" i="233" s="1"/>
  <c r="V71" i="233" s="1"/>
  <c r="V70" i="233" s="1"/>
  <c r="V69" i="233" s="1"/>
  <c r="V68" i="233" s="1"/>
  <c r="V67" i="233" s="1"/>
  <c r="V66" i="233" s="1"/>
  <c r="V65" i="233" s="1"/>
  <c r="V74" i="233" s="1"/>
  <c r="J55" i="232"/>
  <c r="V605" i="233"/>
  <c r="V604" i="233" s="1"/>
  <c r="V603" i="233" s="1"/>
  <c r="V602" i="233" s="1"/>
  <c r="V601" i="233" s="1"/>
  <c r="V600" i="233" s="1"/>
  <c r="V599" i="233" s="1"/>
  <c r="V598" i="233" s="1"/>
  <c r="V597" i="233" s="1"/>
  <c r="V606" i="233" s="1"/>
  <c r="J48" i="232"/>
  <c r="J20" i="232"/>
  <c r="V33" i="233"/>
  <c r="V32" i="233" s="1"/>
  <c r="V31" i="233" s="1"/>
  <c r="V30" i="233" s="1"/>
  <c r="V29" i="233" s="1"/>
  <c r="V28" i="233" s="1"/>
  <c r="V27" i="233" s="1"/>
  <c r="V26" i="233" s="1"/>
  <c r="V25" i="233" s="1"/>
  <c r="V34" i="233" s="1"/>
  <c r="J37" i="232"/>
  <c r="J50" i="232"/>
  <c r="V561" i="233"/>
  <c r="V560" i="233" s="1"/>
  <c r="V559" i="233" s="1"/>
  <c r="J51" i="232"/>
  <c r="J28" i="232"/>
  <c r="V43" i="233"/>
  <c r="V42" i="233" s="1"/>
  <c r="V41" i="233" s="1"/>
  <c r="V40" i="233" s="1"/>
  <c r="V39" i="233" s="1"/>
  <c r="V38" i="233" s="1"/>
  <c r="V37" i="233" s="1"/>
  <c r="V36" i="233" s="1"/>
  <c r="V35" i="233" s="1"/>
  <c r="V44" i="233" s="1"/>
  <c r="V423" i="233"/>
  <c r="V422" i="233" s="1"/>
  <c r="V421" i="233" s="1"/>
  <c r="V420" i="233" s="1"/>
  <c r="V419" i="233" s="1"/>
  <c r="V418" i="233" s="1"/>
  <c r="V417" i="233" s="1"/>
  <c r="V416" i="233" s="1"/>
  <c r="V415" i="233" s="1"/>
  <c r="V414" i="233" s="1"/>
  <c r="V413" i="233" s="1"/>
  <c r="V412" i="233" s="1"/>
  <c r="V411" i="233" s="1"/>
  <c r="V410" i="233" s="1"/>
  <c r="V409" i="233" s="1"/>
  <c r="V408" i="233" s="1"/>
  <c r="V407" i="233" s="1"/>
  <c r="V406" i="233" s="1"/>
  <c r="V405" i="233" s="1"/>
  <c r="V404" i="233" s="1"/>
  <c r="V403" i="233" s="1"/>
  <c r="V402" i="233" s="1"/>
  <c r="V401" i="233" s="1"/>
  <c r="V400" i="233" s="1"/>
  <c r="J26" i="232"/>
  <c r="J21" i="232"/>
  <c r="J59" i="232"/>
  <c r="V671" i="233"/>
  <c r="V670" i="233" s="1"/>
  <c r="V669" i="233" s="1"/>
  <c r="V662" i="233" s="1"/>
  <c r="V661" i="233" s="1"/>
  <c r="V660" i="233" s="1"/>
  <c r="V659" i="233" s="1"/>
  <c r="V658" i="233" s="1"/>
  <c r="V672" i="233" s="1"/>
  <c r="J56" i="232"/>
  <c r="V581" i="233"/>
  <c r="V580" i="233" s="1"/>
  <c r="V579" i="233" s="1"/>
  <c r="V578" i="233" s="1"/>
  <c r="V577" i="233" s="1"/>
  <c r="V576" i="233" s="1"/>
  <c r="V575" i="233" s="1"/>
  <c r="V574" i="233" s="1"/>
  <c r="V573" i="233" s="1"/>
  <c r="V582" i="233" s="1"/>
  <c r="V83" i="233"/>
  <c r="V82" i="233" s="1"/>
  <c r="V81" i="233" s="1"/>
  <c r="V80" i="233" s="1"/>
  <c r="V79" i="233" s="1"/>
  <c r="V78" i="233" s="1"/>
  <c r="V77" i="233" s="1"/>
  <c r="V76" i="233" s="1"/>
  <c r="V75" i="233" s="1"/>
  <c r="V84" i="233" s="1"/>
  <c r="J25" i="232"/>
  <c r="V156" i="233"/>
  <c r="V155" i="233" s="1"/>
  <c r="V154" i="233" s="1"/>
  <c r="V153" i="233" s="1"/>
  <c r="J60" i="232"/>
  <c r="J39" i="232"/>
  <c r="V128" i="233"/>
  <c r="V127" i="233" s="1"/>
  <c r="V126" i="233" s="1"/>
  <c r="V125" i="233" s="1"/>
  <c r="J34" i="232"/>
  <c r="R290" i="233"/>
  <c r="K49" i="232" l="1"/>
  <c r="K27" i="232"/>
  <c r="K17" i="232"/>
  <c r="K23" i="232"/>
  <c r="K57" i="232"/>
  <c r="V137" i="233"/>
  <c r="V136" i="233" s="1"/>
  <c r="V107" i="233"/>
  <c r="V106" i="233"/>
  <c r="V105" i="233" s="1"/>
  <c r="V104" i="233" s="1"/>
  <c r="V103" i="233" s="1"/>
  <c r="V102" i="233" s="1"/>
  <c r="V435" i="233"/>
  <c r="V434" i="233" s="1"/>
  <c r="V433" i="233" s="1"/>
  <c r="V431" i="233" s="1"/>
  <c r="V429" i="233" s="1"/>
  <c r="V426" i="233" s="1"/>
  <c r="V432" i="233"/>
  <c r="V134" i="233"/>
  <c r="V133" i="233" s="1"/>
  <c r="V132" i="233" s="1"/>
  <c r="V131" i="233" s="1"/>
  <c r="V130" i="233" s="1"/>
  <c r="D17" i="215"/>
  <c r="G17" i="215" s="1"/>
  <c r="H17" i="215" s="1"/>
  <c r="L19" i="232"/>
  <c r="M19" i="232" s="1"/>
  <c r="D48" i="215"/>
  <c r="G48" i="215" s="1"/>
  <c r="H48" i="215" s="1"/>
  <c r="D27" i="215"/>
  <c r="G27" i="215" s="1"/>
  <c r="H27" i="215" s="1"/>
  <c r="L53" i="232"/>
  <c r="M53" i="232" s="1"/>
  <c r="C54" i="220"/>
  <c r="V322" i="233"/>
  <c r="V321" i="233" s="1"/>
  <c r="L18" i="232"/>
  <c r="M18" i="232" s="1"/>
  <c r="D23" i="215"/>
  <c r="G23" i="215" s="1"/>
  <c r="H23" i="215" s="1"/>
  <c r="V90" i="233"/>
  <c r="V89" i="233" s="1"/>
  <c r="V88" i="233" s="1"/>
  <c r="V87" i="233" s="1"/>
  <c r="V86" i="233" s="1"/>
  <c r="V101" i="233" s="1"/>
  <c r="J35" i="232"/>
  <c r="L35" i="232" s="1"/>
  <c r="M35" i="232" s="1"/>
  <c r="K85" i="232"/>
  <c r="K83" i="232"/>
  <c r="K84" i="232"/>
  <c r="K90" i="232"/>
  <c r="K81" i="232"/>
  <c r="K79" i="232"/>
  <c r="K82" i="232"/>
  <c r="L22" i="232"/>
  <c r="M22" i="232" s="1"/>
  <c r="L80" i="232"/>
  <c r="M80" i="232" s="1"/>
  <c r="V320" i="233"/>
  <c r="V319" i="233" s="1"/>
  <c r="V312" i="233"/>
  <c r="V311" i="233" s="1"/>
  <c r="V310" i="233" s="1"/>
  <c r="V309" i="233" s="1"/>
  <c r="V308" i="233" s="1"/>
  <c r="V307" i="233" s="1"/>
  <c r="V306" i="233" s="1"/>
  <c r="V305" i="233" s="1"/>
  <c r="V304" i="233" s="1"/>
  <c r="V313" i="233" s="1"/>
  <c r="L78" i="232"/>
  <c r="M78" i="232" s="1"/>
  <c r="V189" i="233"/>
  <c r="V188" i="233" s="1"/>
  <c r="V187" i="233" s="1"/>
  <c r="V186" i="233" s="1"/>
  <c r="V185" i="233" s="1"/>
  <c r="V184" i="233" s="1"/>
  <c r="V183" i="233" s="1"/>
  <c r="V182" i="233" s="1"/>
  <c r="V181" i="233" s="1"/>
  <c r="V190" i="233" s="1"/>
  <c r="V135" i="233"/>
  <c r="V302" i="233"/>
  <c r="V301" i="233" s="1"/>
  <c r="V300" i="233" s="1"/>
  <c r="V299" i="233" s="1"/>
  <c r="V298" i="233" s="1"/>
  <c r="N21" i="220"/>
  <c r="Q23" i="220"/>
  <c r="N26" i="220"/>
  <c r="Q28" i="220"/>
  <c r="N41" i="220"/>
  <c r="Q43" i="220"/>
  <c r="N16" i="220"/>
  <c r="Q18" i="220"/>
  <c r="V592" i="233"/>
  <c r="V591" i="233" s="1"/>
  <c r="V590" i="233" s="1"/>
  <c r="V589" i="233" s="1"/>
  <c r="V588" i="233" s="1"/>
  <c r="V587" i="233" s="1"/>
  <c r="V586" i="233" s="1"/>
  <c r="V585" i="233" s="1"/>
  <c r="V584" i="233" s="1"/>
  <c r="V583" i="233" s="1"/>
  <c r="V596" i="233" s="1"/>
  <c r="V213" i="233"/>
  <c r="V123" i="233"/>
  <c r="V122" i="233" s="1"/>
  <c r="V124" i="233"/>
  <c r="V151" i="233"/>
  <c r="V150" i="233" s="1"/>
  <c r="V152" i="233"/>
  <c r="D44" i="215"/>
  <c r="G44" i="215" s="1"/>
  <c r="H44" i="215" s="1"/>
  <c r="L74" i="232"/>
  <c r="M74" i="232" s="1"/>
  <c r="D55" i="215"/>
  <c r="G55" i="215" s="1"/>
  <c r="H55" i="215" s="1"/>
  <c r="L21" i="232"/>
  <c r="M21" i="232" s="1"/>
  <c r="L50" i="232"/>
  <c r="M50" i="232" s="1"/>
  <c r="D20" i="215"/>
  <c r="G20" i="215" s="1"/>
  <c r="H20" i="215" s="1"/>
  <c r="D54" i="215"/>
  <c r="G54" i="215" s="1"/>
  <c r="H54" i="215" s="1"/>
  <c r="L68" i="232"/>
  <c r="M68" i="232" s="1"/>
  <c r="L65" i="232"/>
  <c r="M65" i="232" s="1"/>
  <c r="L34" i="232"/>
  <c r="M34" i="232" s="1"/>
  <c r="D26" i="215"/>
  <c r="G26" i="215" s="1"/>
  <c r="H26" i="215" s="1"/>
  <c r="D28" i="215"/>
  <c r="G28" i="215" s="1"/>
  <c r="H28" i="215" s="1"/>
  <c r="L37" i="232"/>
  <c r="M37" i="232" s="1"/>
  <c r="D47" i="215"/>
  <c r="G47" i="215" s="1"/>
  <c r="H47" i="215" s="1"/>
  <c r="L38" i="232"/>
  <c r="M38" i="232" s="1"/>
  <c r="L42" i="232"/>
  <c r="M42" i="232" s="1"/>
  <c r="L41" i="232"/>
  <c r="M41" i="232" s="1"/>
  <c r="L29" i="232"/>
  <c r="M29" i="232" s="1"/>
  <c r="P29" i="232" s="1"/>
  <c r="L67" i="232"/>
  <c r="M67" i="232" s="1"/>
  <c r="D72" i="215"/>
  <c r="G72" i="215" s="1"/>
  <c r="H72" i="215" s="1"/>
  <c r="D25" i="215"/>
  <c r="G25" i="215" s="1"/>
  <c r="H25" i="215" s="1"/>
  <c r="D39" i="215"/>
  <c r="G39" i="215" s="1"/>
  <c r="H39" i="215" s="1"/>
  <c r="L71" i="232"/>
  <c r="M71" i="232" s="1"/>
  <c r="D62" i="215"/>
  <c r="G62" i="215" s="1"/>
  <c r="H62" i="215" s="1"/>
  <c r="L39" i="232"/>
  <c r="M39" i="232" s="1"/>
  <c r="L43" i="232"/>
  <c r="M43" i="232" s="1"/>
  <c r="D35" i="215"/>
  <c r="G35" i="215" s="1"/>
  <c r="H35" i="215" s="1"/>
  <c r="L58" i="232"/>
  <c r="M58" i="232" s="1"/>
  <c r="L66" i="232"/>
  <c r="M66" i="232" s="1"/>
  <c r="V246" i="233"/>
  <c r="V245" i="233" s="1"/>
  <c r="V244" i="233" s="1"/>
  <c r="V253" i="233" s="1"/>
  <c r="J46" i="232"/>
  <c r="D64" i="215"/>
  <c r="G64" i="215" s="1"/>
  <c r="H64" i="215" s="1"/>
  <c r="L63" i="232"/>
  <c r="M63" i="232" s="1"/>
  <c r="D66" i="215"/>
  <c r="G66" i="215" s="1"/>
  <c r="H66" i="215" s="1"/>
  <c r="L73" i="232"/>
  <c r="M73" i="232" s="1"/>
  <c r="J62" i="232"/>
  <c r="D76" i="215" s="1"/>
  <c r="G76" i="215" s="1"/>
  <c r="H76" i="215" s="1"/>
  <c r="J64" i="232"/>
  <c r="D78" i="215" s="1"/>
  <c r="G78" i="215" s="1"/>
  <c r="H78" i="215" s="1"/>
  <c r="J634" i="233"/>
  <c r="R635" i="233"/>
  <c r="G26" i="220"/>
  <c r="H26" i="220"/>
  <c r="F26" i="220"/>
  <c r="K25" i="220"/>
  <c r="H25" i="220"/>
  <c r="J25" i="220"/>
  <c r="I25" i="220"/>
  <c r="J41" i="220"/>
  <c r="F41" i="220"/>
  <c r="G41" i="220"/>
  <c r="H41" i="220"/>
  <c r="I41" i="220"/>
  <c r="K40" i="220"/>
  <c r="J40" i="220"/>
  <c r="I40" i="220"/>
  <c r="H40" i="220"/>
  <c r="G40" i="220"/>
  <c r="F16" i="220"/>
  <c r="G16" i="220"/>
  <c r="K15" i="220"/>
  <c r="H15" i="220"/>
  <c r="J15" i="220"/>
  <c r="I15" i="220"/>
  <c r="G15" i="220"/>
  <c r="F21" i="220"/>
  <c r="G21" i="220"/>
  <c r="H21" i="220"/>
  <c r="I21" i="220"/>
  <c r="J21" i="220"/>
  <c r="I20" i="220"/>
  <c r="G20" i="220"/>
  <c r="J20" i="220"/>
  <c r="H20" i="220"/>
  <c r="E13" i="220"/>
  <c r="P13" i="220" s="1"/>
  <c r="Q13" i="220" s="1"/>
  <c r="G10" i="220"/>
  <c r="P36" i="220"/>
  <c r="V120" i="233"/>
  <c r="V119" i="233" s="1"/>
  <c r="V118" i="233" s="1"/>
  <c r="V117" i="233" s="1"/>
  <c r="V116" i="233" s="1"/>
  <c r="V121" i="233"/>
  <c r="V148" i="233"/>
  <c r="V147" i="233" s="1"/>
  <c r="V146" i="233" s="1"/>
  <c r="V145" i="233" s="1"/>
  <c r="V144" i="233" s="1"/>
  <c r="V149" i="233"/>
  <c r="O261" i="218"/>
  <c r="T267" i="218"/>
  <c r="L60" i="232"/>
  <c r="M60" i="232" s="1"/>
  <c r="D59" i="215"/>
  <c r="G59" i="215" s="1"/>
  <c r="H59" i="215" s="1"/>
  <c r="D56" i="215"/>
  <c r="G56" i="215" s="1"/>
  <c r="H56" i="215" s="1"/>
  <c r="D58" i="215"/>
  <c r="G58" i="215" s="1"/>
  <c r="H58" i="215" s="1"/>
  <c r="L30" i="232"/>
  <c r="M30" i="232" s="1"/>
  <c r="P30" i="232" s="1"/>
  <c r="D30" i="215"/>
  <c r="G30" i="215" s="1"/>
  <c r="H30" i="215" s="1"/>
  <c r="E41" i="220"/>
  <c r="L51" i="232"/>
  <c r="M51" i="232" s="1"/>
  <c r="D50" i="215"/>
  <c r="G50" i="215" s="1"/>
  <c r="H50" i="215" s="1"/>
  <c r="D29" i="215"/>
  <c r="G29" i="215" s="1"/>
  <c r="H29" i="215" s="1"/>
  <c r="V571" i="233"/>
  <c r="V570" i="233" s="1"/>
  <c r="V569" i="233" s="1"/>
  <c r="V568" i="233" s="1"/>
  <c r="V567" i="233" s="1"/>
  <c r="D42" i="215"/>
  <c r="G42" i="215" s="1"/>
  <c r="H42" i="215" s="1"/>
  <c r="D40" i="215"/>
  <c r="G40" i="215" s="1"/>
  <c r="H40" i="215" s="1"/>
  <c r="L36" i="232"/>
  <c r="M36" i="232" s="1"/>
  <c r="L40" i="232"/>
  <c r="M40" i="232" s="1"/>
  <c r="D37" i="215"/>
  <c r="G37" i="215" s="1"/>
  <c r="H37" i="215" s="1"/>
  <c r="D41" i="215"/>
  <c r="G41" i="215" s="1"/>
  <c r="H41" i="215" s="1"/>
  <c r="V558" i="233"/>
  <c r="V279" i="233"/>
  <c r="V277" i="233" s="1"/>
  <c r="V276" i="233" s="1"/>
  <c r="V275" i="233" s="1"/>
  <c r="V274" i="233" s="1"/>
  <c r="V280" i="233"/>
  <c r="V278" i="233" s="1"/>
  <c r="V24" i="233"/>
  <c r="V14" i="233" s="1"/>
  <c r="V540" i="233"/>
  <c r="V539" i="233" s="1"/>
  <c r="V538" i="233" s="1"/>
  <c r="L48" i="232"/>
  <c r="M48" i="232" s="1"/>
  <c r="D73" i="215"/>
  <c r="G73" i="215" s="1"/>
  <c r="H73" i="215" s="1"/>
  <c r="L55" i="232"/>
  <c r="M55" i="232" s="1"/>
  <c r="L69" i="232"/>
  <c r="M69" i="232" s="1"/>
  <c r="D68" i="215"/>
  <c r="G68" i="215" s="1"/>
  <c r="H68" i="215" s="1"/>
  <c r="D67" i="215"/>
  <c r="G67" i="215" s="1"/>
  <c r="H67" i="215" s="1"/>
  <c r="L20" i="232"/>
  <c r="M20" i="232" s="1"/>
  <c r="D65" i="215"/>
  <c r="G65" i="215" s="1"/>
  <c r="H65" i="215" s="1"/>
  <c r="D36" i="215"/>
  <c r="G36" i="215" s="1"/>
  <c r="H36" i="215" s="1"/>
  <c r="L45" i="232"/>
  <c r="M45" i="232" s="1"/>
  <c r="L28" i="232"/>
  <c r="M28" i="232" s="1"/>
  <c r="P28" i="232" s="1"/>
  <c r="D21" i="215"/>
  <c r="G21" i="215" s="1"/>
  <c r="H21" i="215" s="1"/>
  <c r="D49" i="215"/>
  <c r="G49" i="215" s="1"/>
  <c r="H49" i="215" s="1"/>
  <c r="L26" i="232"/>
  <c r="M26" i="232" s="1"/>
  <c r="P26" i="232" s="1"/>
  <c r="D70" i="215"/>
  <c r="G70" i="215" s="1"/>
  <c r="H70" i="215" s="1"/>
  <c r="L59" i="232"/>
  <c r="M59" i="232" s="1"/>
  <c r="D57" i="215"/>
  <c r="G57" i="215" s="1"/>
  <c r="H57" i="215" s="1"/>
  <c r="L25" i="232"/>
  <c r="L56" i="232"/>
  <c r="M56" i="232" s="1"/>
  <c r="D38" i="215"/>
  <c r="G38" i="215" s="1"/>
  <c r="H38" i="215" s="1"/>
  <c r="D33" i="215"/>
  <c r="G33" i="215" s="1"/>
  <c r="H33" i="215" s="1"/>
  <c r="R292" i="233"/>
  <c r="J291" i="233"/>
  <c r="M25" i="232" l="1"/>
  <c r="M24" i="232" s="1"/>
  <c r="K26" i="232"/>
  <c r="K45" i="232"/>
  <c r="K37" i="232"/>
  <c r="K65" i="232"/>
  <c r="K50" i="232"/>
  <c r="M52" i="232"/>
  <c r="K40" i="232"/>
  <c r="K58" i="232"/>
  <c r="K42" i="232"/>
  <c r="K68" i="232"/>
  <c r="K21" i="232"/>
  <c r="K18" i="232"/>
  <c r="K39" i="232"/>
  <c r="K59" i="232"/>
  <c r="K69" i="232"/>
  <c r="K36" i="232"/>
  <c r="K73" i="232"/>
  <c r="K71" i="232"/>
  <c r="K67" i="232"/>
  <c r="K38" i="232"/>
  <c r="K22" i="232"/>
  <c r="K35" i="232"/>
  <c r="K51" i="232"/>
  <c r="K63" i="232"/>
  <c r="K66" i="232"/>
  <c r="K41" i="232"/>
  <c r="K56" i="232"/>
  <c r="K28" i="232"/>
  <c r="K20" i="232"/>
  <c r="K30" i="232"/>
  <c r="K60" i="232"/>
  <c r="K43" i="232"/>
  <c r="K29" i="232"/>
  <c r="K34" i="232"/>
  <c r="K74" i="232"/>
  <c r="K19" i="232"/>
  <c r="V115" i="233"/>
  <c r="V143" i="233"/>
  <c r="V430" i="233"/>
  <c r="V428" i="233" s="1"/>
  <c r="V427" i="233"/>
  <c r="V457" i="233" s="1"/>
  <c r="V425" i="233" s="1"/>
  <c r="K53" i="232"/>
  <c r="V297" i="233"/>
  <c r="V296" i="233" s="1"/>
  <c r="V295" i="233" s="1"/>
  <c r="V294" i="233" s="1"/>
  <c r="V318" i="233"/>
  <c r="V317" i="233" s="1"/>
  <c r="V316" i="233" s="1"/>
  <c r="V315" i="233" s="1"/>
  <c r="V355" i="233" s="1"/>
  <c r="H53" i="215"/>
  <c r="D34" i="215"/>
  <c r="G34" i="215" s="1"/>
  <c r="H34" i="215" s="1"/>
  <c r="K78" i="232"/>
  <c r="K80" i="232"/>
  <c r="V292" i="233"/>
  <c r="V291" i="233" s="1"/>
  <c r="V290" i="233" s="1"/>
  <c r="V289" i="233" s="1"/>
  <c r="V288" i="233" s="1"/>
  <c r="V287" i="233" s="1"/>
  <c r="V286" i="233" s="1"/>
  <c r="V285" i="233" s="1"/>
  <c r="V284" i="233" s="1"/>
  <c r="V293" i="233" s="1"/>
  <c r="K51" i="220"/>
  <c r="J128" i="239" s="1"/>
  <c r="N52" i="220"/>
  <c r="M129" i="239" s="1"/>
  <c r="J70" i="232"/>
  <c r="D84" i="215" s="1"/>
  <c r="G84" i="215" s="1"/>
  <c r="H84" i="215" s="1"/>
  <c r="L86" i="232"/>
  <c r="M86" i="232" s="1"/>
  <c r="H16" i="215"/>
  <c r="H24" i="215"/>
  <c r="L46" i="232"/>
  <c r="M46" i="232" s="1"/>
  <c r="D63" i="215"/>
  <c r="G63" i="215" s="1"/>
  <c r="H63" i="215" s="1"/>
  <c r="L62" i="232"/>
  <c r="M62" i="232" s="1"/>
  <c r="D45" i="215"/>
  <c r="G45" i="215" s="1"/>
  <c r="H45" i="215" s="1"/>
  <c r="P26" i="220"/>
  <c r="P41" i="220"/>
  <c r="L64" i="232"/>
  <c r="M64" i="232" s="1"/>
  <c r="D61" i="215"/>
  <c r="G61" i="215" s="1"/>
  <c r="H61" i="215" s="1"/>
  <c r="M12" i="220"/>
  <c r="M10" i="220" s="1"/>
  <c r="V635" i="233"/>
  <c r="V634" i="233" s="1"/>
  <c r="V633" i="233" s="1"/>
  <c r="V632" i="233" s="1"/>
  <c r="V631" i="233" s="1"/>
  <c r="V630" i="233" s="1"/>
  <c r="V629" i="233" s="1"/>
  <c r="V628" i="233" s="1"/>
  <c r="V627" i="233" s="1"/>
  <c r="V636" i="233" s="1"/>
  <c r="V566" i="233"/>
  <c r="V565" i="233" s="1"/>
  <c r="V564" i="233" s="1"/>
  <c r="V563" i="233" s="1"/>
  <c r="L12" i="220"/>
  <c r="V548" i="233"/>
  <c r="V547" i="233" s="1"/>
  <c r="V546" i="233" s="1"/>
  <c r="V545" i="233" s="1"/>
  <c r="V544" i="233" s="1"/>
  <c r="V543" i="233" s="1"/>
  <c r="V542" i="233" s="1"/>
  <c r="V557" i="233"/>
  <c r="V157" i="233"/>
  <c r="V129" i="233"/>
  <c r="O267" i="218"/>
  <c r="K55" i="232"/>
  <c r="M54" i="232"/>
  <c r="K48" i="232"/>
  <c r="M47" i="232"/>
  <c r="M16" i="232"/>
  <c r="E11" i="220"/>
  <c r="P11" i="220" s="1"/>
  <c r="V537" i="233"/>
  <c r="V536" i="233" s="1"/>
  <c r="V535" i="233" s="1"/>
  <c r="V283" i="233"/>
  <c r="I54" i="220"/>
  <c r="I52" i="220" s="1"/>
  <c r="H129" i="239" s="1"/>
  <c r="E16" i="220"/>
  <c r="P16" i="220" s="1"/>
  <c r="E21" i="220"/>
  <c r="P21" i="220" s="1"/>
  <c r="E54" i="220"/>
  <c r="J54" i="220"/>
  <c r="J52" i="220" s="1"/>
  <c r="I129" i="239" s="1"/>
  <c r="H54" i="220"/>
  <c r="H52" i="220" s="1"/>
  <c r="G129" i="239" s="1"/>
  <c r="G54" i="220"/>
  <c r="G52" i="220" s="1"/>
  <c r="F129" i="239" s="1"/>
  <c r="F54" i="220"/>
  <c r="F52" i="220" s="1"/>
  <c r="E129" i="239" s="1"/>
  <c r="H46" i="215"/>
  <c r="J44" i="232"/>
  <c r="P25" i="232" l="1"/>
  <c r="K25" i="232"/>
  <c r="K24" i="232" s="1"/>
  <c r="M31" i="232"/>
  <c r="K16" i="232"/>
  <c r="K64" i="232"/>
  <c r="K62" i="232"/>
  <c r="K47" i="232"/>
  <c r="K54" i="232"/>
  <c r="K52" i="232"/>
  <c r="K46" i="232"/>
  <c r="H15" i="215"/>
  <c r="P54" i="220"/>
  <c r="Q54" i="220" s="1"/>
  <c r="V424" i="233"/>
  <c r="V399" i="233" s="1"/>
  <c r="M27" i="220"/>
  <c r="M25" i="220" s="1"/>
  <c r="M32" i="220"/>
  <c r="M30" i="220" s="1"/>
  <c r="M17" i="220"/>
  <c r="M15" i="220" s="1"/>
  <c r="M37" i="220"/>
  <c r="M35" i="220" s="1"/>
  <c r="N64" i="220"/>
  <c r="N37" i="220" s="1"/>
  <c r="N35" i="220" s="1"/>
  <c r="V553" i="233"/>
  <c r="V556" i="233"/>
  <c r="V555" i="233" s="1"/>
  <c r="V554" i="233" s="1"/>
  <c r="L70" i="232"/>
  <c r="M70" i="232" s="1"/>
  <c r="D69" i="215"/>
  <c r="G69" i="215" s="1"/>
  <c r="H69" i="215" s="1"/>
  <c r="V572" i="233"/>
  <c r="V531" i="233"/>
  <c r="V530" i="233" s="1"/>
  <c r="V534" i="233"/>
  <c r="V533" i="233" s="1"/>
  <c r="V532" i="233" s="1"/>
  <c r="V378" i="233"/>
  <c r="V314" i="233" s="1"/>
  <c r="L32" i="220"/>
  <c r="L17" i="220"/>
  <c r="L37" i="220"/>
  <c r="L10" i="220"/>
  <c r="L27" i="220"/>
  <c r="V550" i="233"/>
  <c r="V549" i="233" s="1"/>
  <c r="V552" i="233"/>
  <c r="V551" i="233" s="1"/>
  <c r="V526" i="233"/>
  <c r="V525" i="233" s="1"/>
  <c r="V529" i="233"/>
  <c r="V528" i="233" s="1"/>
  <c r="V527" i="233" s="1"/>
  <c r="V85" i="233"/>
  <c r="V13" i="233" s="1"/>
  <c r="V524" i="233"/>
  <c r="V523" i="233" s="1"/>
  <c r="V522" i="233" s="1"/>
  <c r="V521" i="233" s="1"/>
  <c r="V520" i="233" s="1"/>
  <c r="V519" i="233" s="1"/>
  <c r="E52" i="220"/>
  <c r="P52" i="220" s="1"/>
  <c r="L44" i="232"/>
  <c r="M44" i="232" s="1"/>
  <c r="D43" i="215"/>
  <c r="G43" i="215" s="1"/>
  <c r="H43" i="215" s="1"/>
  <c r="H32" i="215" s="1"/>
  <c r="N62" i="220" l="1"/>
  <c r="N27" i="220" s="1"/>
  <c r="N25" i="220" s="1"/>
  <c r="N59" i="220"/>
  <c r="P59" i="220" s="1"/>
  <c r="K31" i="232"/>
  <c r="M33" i="232"/>
  <c r="N60" i="220"/>
  <c r="P60" i="220" s="1"/>
  <c r="N63" i="220"/>
  <c r="N32" i="220" s="1"/>
  <c r="N30" i="220" s="1"/>
  <c r="K86" i="232"/>
  <c r="N12" i="220"/>
  <c r="N10" i="220" s="1"/>
  <c r="P10" i="220" s="1"/>
  <c r="M91" i="232"/>
  <c r="P64" i="220"/>
  <c r="N17" i="220"/>
  <c r="N15" i="220" s="1"/>
  <c r="K70" i="232"/>
  <c r="L15" i="220"/>
  <c r="L25" i="220"/>
  <c r="P27" i="220"/>
  <c r="L35" i="220"/>
  <c r="P35" i="220" s="1"/>
  <c r="P37" i="220"/>
  <c r="L30" i="220"/>
  <c r="V562" i="233"/>
  <c r="V541" i="233"/>
  <c r="D129" i="239"/>
  <c r="D131" i="239" s="1"/>
  <c r="E131" i="239" s="1"/>
  <c r="F131" i="239" s="1"/>
  <c r="G131" i="239" s="1"/>
  <c r="H131" i="239" s="1"/>
  <c r="I131" i="239" s="1"/>
  <c r="J131" i="239" s="1"/>
  <c r="K131" i="239" s="1"/>
  <c r="L131" i="239" s="1"/>
  <c r="M131" i="239" s="1"/>
  <c r="K44" i="232"/>
  <c r="P25" i="220" l="1"/>
  <c r="P62" i="220"/>
  <c r="P32" i="220"/>
  <c r="P63" i="220"/>
  <c r="K77" i="232"/>
  <c r="K33" i="232"/>
  <c r="P30" i="220"/>
  <c r="K91" i="232"/>
  <c r="P12" i="220"/>
  <c r="P17" i="220"/>
  <c r="P15" i="220"/>
  <c r="M22" i="220"/>
  <c r="L42" i="220"/>
  <c r="L22" i="220"/>
  <c r="L67" i="220"/>
  <c r="N61" i="220" l="1"/>
  <c r="P61" i="220" s="1"/>
  <c r="M20" i="220"/>
  <c r="L40" i="220"/>
  <c r="L20" i="220"/>
  <c r="L53" i="220"/>
  <c r="L51" i="220" s="1"/>
  <c r="K128" i="239" s="1"/>
  <c r="N12" i="219"/>
  <c r="K12" i="219"/>
  <c r="K11" i="219"/>
  <c r="N11" i="219"/>
  <c r="H53" i="220"/>
  <c r="H51" i="220" s="1"/>
  <c r="G128" i="239" s="1"/>
  <c r="K10" i="219"/>
  <c r="G53" i="220"/>
  <c r="N22" i="220" l="1"/>
  <c r="P22" i="220" s="1"/>
  <c r="N16" i="219"/>
  <c r="K16" i="219"/>
  <c r="N15" i="219"/>
  <c r="J53" i="220"/>
  <c r="J51" i="220" s="1"/>
  <c r="I128" i="239" s="1"/>
  <c r="N13" i="219"/>
  <c r="K13" i="219"/>
  <c r="H10" i="219"/>
  <c r="N10" i="219"/>
  <c r="I53" i="220"/>
  <c r="I51" i="220" s="1"/>
  <c r="H128" i="239" s="1"/>
  <c r="G51" i="220"/>
  <c r="N20" i="220" l="1"/>
  <c r="P20" i="220" s="1"/>
  <c r="O10" i="219"/>
  <c r="I10" i="219"/>
  <c r="F128" i="239"/>
  <c r="F130" i="239" s="1"/>
  <c r="G130" i="239" s="1"/>
  <c r="H130" i="239" s="1"/>
  <c r="I130" i="239" s="1"/>
  <c r="J130" i="239" s="1"/>
  <c r="K130" i="239" s="1"/>
  <c r="K15" i="219"/>
  <c r="H11" i="219"/>
  <c r="V303" i="233"/>
  <c r="V171" i="233" s="1"/>
  <c r="H12" i="219" l="1"/>
  <c r="O11" i="219"/>
  <c r="I11" i="219"/>
  <c r="H13" i="219" l="1"/>
  <c r="O12" i="219"/>
  <c r="I12" i="219"/>
  <c r="R654" i="233"/>
  <c r="H15" i="219" l="1"/>
  <c r="O13" i="219"/>
  <c r="I13" i="219"/>
  <c r="R656" i="233"/>
  <c r="J655" i="233"/>
  <c r="O15" i="219" l="1"/>
  <c r="I15" i="219"/>
  <c r="H16" i="219"/>
  <c r="J72" i="232"/>
  <c r="V656" i="233"/>
  <c r="V655" i="233" s="1"/>
  <c r="V654" i="233" s="1"/>
  <c r="V653" i="233" s="1"/>
  <c r="V652" i="233" s="1"/>
  <c r="V650" i="233" s="1"/>
  <c r="V649" i="233" s="1"/>
  <c r="V648" i="233" s="1"/>
  <c r="V647" i="233" s="1"/>
  <c r="O16" i="219" l="1"/>
  <c r="I16" i="219"/>
  <c r="L72" i="232"/>
  <c r="M72" i="232" s="1"/>
  <c r="M61" i="232" s="1"/>
  <c r="D86" i="215"/>
  <c r="G86" i="215" s="1"/>
  <c r="H86" i="215" s="1"/>
  <c r="H75" i="215" s="1"/>
  <c r="H74" i="215" s="1"/>
  <c r="D71" i="215"/>
  <c r="G71" i="215" s="1"/>
  <c r="H71" i="215" s="1"/>
  <c r="H60" i="215" s="1"/>
  <c r="H31" i="215" s="1"/>
  <c r="V651" i="233"/>
  <c r="V657" i="233" s="1"/>
  <c r="V518" i="233" s="1"/>
  <c r="V170" i="233" s="1"/>
  <c r="M77" i="232"/>
  <c r="K72" i="232" l="1"/>
  <c r="N66" i="220"/>
  <c r="M75" i="232"/>
  <c r="M92" i="232" s="1"/>
  <c r="K61" i="232" l="1"/>
  <c r="P66" i="220"/>
  <c r="N47" i="220"/>
  <c r="M67" i="220"/>
  <c r="M42" i="220"/>
  <c r="K75" i="232" l="1"/>
  <c r="N65" i="220"/>
  <c r="N45" i="220"/>
  <c r="P45" i="220" s="1"/>
  <c r="P47" i="220"/>
  <c r="M53" i="220"/>
  <c r="M40" i="220"/>
  <c r="H17" i="219"/>
  <c r="N17" i="219"/>
  <c r="K17" i="219"/>
  <c r="K92" i="232" l="1"/>
  <c r="M1" i="232" s="1"/>
  <c r="N67" i="220"/>
  <c r="P67" i="220" s="1"/>
  <c r="P68" i="220"/>
  <c r="P65" i="220"/>
  <c r="N42" i="220"/>
  <c r="O17" i="219"/>
  <c r="I17" i="219"/>
  <c r="M51" i="220"/>
  <c r="M93" i="232" l="1"/>
  <c r="M94" i="232" s="1"/>
  <c r="G18" i="219"/>
  <c r="N40" i="220"/>
  <c r="P40" i="220" s="1"/>
  <c r="P42" i="220"/>
  <c r="N53" i="220"/>
  <c r="L128" i="239"/>
  <c r="L130" i="239" s="1"/>
  <c r="K18" i="219" l="1"/>
  <c r="N18" i="219"/>
  <c r="H18" i="219"/>
  <c r="N51" i="220"/>
  <c r="P53" i="220"/>
  <c r="I18" i="219" l="1"/>
  <c r="O18" i="219"/>
  <c r="G44" i="219"/>
  <c r="K44" i="219"/>
  <c r="M128" i="239"/>
  <c r="M130" i="239" s="1"/>
  <c r="P51" i="220"/>
  <c r="O44" i="219" l="1"/>
  <c r="M51" i="218"/>
  <c r="M52" i="218"/>
</calcChain>
</file>

<file path=xl/sharedStrings.xml><?xml version="1.0" encoding="utf-8"?>
<sst xmlns="http://schemas.openxmlformats.org/spreadsheetml/2006/main" count="5053" uniqueCount="1060">
  <si>
    <t>ITEM</t>
  </si>
  <si>
    <t>CÓDIGO</t>
  </si>
  <si>
    <t>QUANT.</t>
  </si>
  <si>
    <t>TOTAL</t>
  </si>
  <si>
    <t>ACUMULADO ANTERIOR</t>
  </si>
  <si>
    <t>m³</t>
  </si>
  <si>
    <t>t</t>
  </si>
  <si>
    <t>m²</t>
  </si>
  <si>
    <t>m</t>
  </si>
  <si>
    <t>INFORMAÇÕES GERAIS DA MEDIÇÃO</t>
  </si>
  <si>
    <t>MEDIÇÃO:</t>
  </si>
  <si>
    <t>PERÍODO:</t>
  </si>
  <si>
    <t>EMPREITEIRA:</t>
  </si>
  <si>
    <t>INICIAL</t>
  </si>
  <si>
    <t>FINAL</t>
  </si>
  <si>
    <t>%</t>
  </si>
  <si>
    <t>MEDIÇÃO</t>
  </si>
  <si>
    <t>QUANTIDADE CONTRATUAL</t>
  </si>
  <si>
    <t xml:space="preserve">QUANTIDADE TOTAL ACUMULADA </t>
  </si>
  <si>
    <t>AVANÇO</t>
  </si>
  <si>
    <t>ACUMULADA ANTERIOR</t>
  </si>
  <si>
    <t>MEDIÇÃO LÍQUIDA</t>
  </si>
  <si>
    <t>ÍNDICE</t>
  </si>
  <si>
    <t xml:space="preserve">Nº Contrato: </t>
  </si>
  <si>
    <t>Ordem de Início:</t>
  </si>
  <si>
    <t>Assinatura do Contrato:</t>
  </si>
  <si>
    <t>Vigência do Contrato:</t>
  </si>
  <si>
    <t>Objeto do Contrato:</t>
  </si>
  <si>
    <t>Data Base:</t>
  </si>
  <si>
    <t>Gestor do Contrato:</t>
  </si>
  <si>
    <t>Setor:</t>
  </si>
  <si>
    <t>Fiscal do Contrato:</t>
  </si>
  <si>
    <t>Edital de Licitação Nº:</t>
  </si>
  <si>
    <t>Empreiteira:</t>
  </si>
  <si>
    <t>Data da Publicação:</t>
  </si>
  <si>
    <t>REFERÊNCIA:</t>
  </si>
  <si>
    <t>TRECHO:</t>
  </si>
  <si>
    <t>CONTRATO:</t>
  </si>
  <si>
    <t>EQUIPE MOBILIZADA</t>
  </si>
  <si>
    <t xml:space="preserve"> QUANTIDADE MOBILIZADA</t>
  </si>
  <si>
    <t>MÃO DE OBRA INDIRETA</t>
  </si>
  <si>
    <t>MÃO DE OBRA DIRETA</t>
  </si>
  <si>
    <t>OBSERVAÇÕES DA SUPERVISORA</t>
  </si>
  <si>
    <t>EQUIPAMENTO</t>
  </si>
  <si>
    <t>QUANTIDADE MOBILIZADA</t>
  </si>
  <si>
    <t>ESTADO DE CONSERVAÇÃO</t>
  </si>
  <si>
    <t>REALIZADO</t>
  </si>
  <si>
    <t>BOM</t>
  </si>
  <si>
    <t xml:space="preserve">RUIM </t>
  </si>
  <si>
    <t>ÓTIMO</t>
  </si>
  <si>
    <t>VALOR</t>
  </si>
  <si>
    <t>PRAZO (DIAS)</t>
  </si>
  <si>
    <t>ASSINATURA</t>
  </si>
  <si>
    <t>CONTRATO ORIGINAL</t>
  </si>
  <si>
    <t>HISTÓRICO</t>
  </si>
  <si>
    <t>DESCRIÇÃO</t>
  </si>
  <si>
    <t>PERÍODO</t>
  </si>
  <si>
    <t>a</t>
  </si>
  <si>
    <t>DIA</t>
  </si>
  <si>
    <t>0-6hs /
6-12hs</t>
  </si>
  <si>
    <t>12-18hs / 
18-24hs</t>
  </si>
  <si>
    <t>Praticab.
(%)</t>
  </si>
  <si>
    <t>LEGENDA:</t>
  </si>
  <si>
    <t>PRATICÁVEL</t>
  </si>
  <si>
    <t>IMPRATICÁVEL</t>
  </si>
  <si>
    <t>DIAS</t>
  </si>
  <si>
    <t>PRATICABILIDADE DIÁRIA</t>
  </si>
  <si>
    <t>+</t>
  </si>
  <si>
    <t>___________________________________</t>
  </si>
  <si>
    <t>MÉDIA</t>
  </si>
  <si>
    <t>PREVISTO</t>
  </si>
  <si>
    <t>TIPO</t>
  </si>
  <si>
    <r>
      <rPr>
        <b/>
        <sz val="9"/>
        <color theme="1"/>
        <rFont val="Arial"/>
        <family val="2"/>
      </rPr>
      <t>1.</t>
    </r>
    <r>
      <rPr>
        <sz val="9"/>
        <color theme="1"/>
        <rFont val="Arial"/>
        <family val="2"/>
      </rPr>
      <t xml:space="preserve"> O quantitativo </t>
    </r>
    <r>
      <rPr>
        <sz val="9"/>
        <color rgb="FF0000FF"/>
        <rFont val="Arial"/>
        <family val="2"/>
      </rPr>
      <t>NO PERÍODO</t>
    </r>
    <r>
      <rPr>
        <sz val="9"/>
        <color theme="1"/>
        <rFont val="Arial"/>
        <family val="2"/>
      </rPr>
      <t xml:space="preserve"> refere-se a lista de Relação de Equipe apresentados pela empreiteira no Plano de Trabalho (PT).
</t>
    </r>
    <r>
      <rPr>
        <b/>
        <sz val="9"/>
        <color theme="1"/>
        <rFont val="Arial"/>
        <family val="2"/>
      </rPr>
      <t>2.</t>
    </r>
    <r>
      <rPr>
        <sz val="9"/>
        <color theme="1"/>
        <rFont val="Arial"/>
        <family val="2"/>
      </rPr>
      <t xml:space="preserve"> O quantitativo </t>
    </r>
    <r>
      <rPr>
        <sz val="9"/>
        <color rgb="FFFF0000"/>
        <rFont val="Arial"/>
        <family val="2"/>
      </rPr>
      <t>REALIZADO</t>
    </r>
    <r>
      <rPr>
        <sz val="9"/>
        <color theme="1"/>
        <rFont val="Arial"/>
        <family val="2"/>
      </rPr>
      <t xml:space="preserve"> refere-se a lista de Equipamentos apontados pela supervisora.</t>
    </r>
  </si>
  <si>
    <t>total</t>
  </si>
  <si>
    <t>Licenças Ambientais:</t>
  </si>
  <si>
    <t>OBRAS COMPLEMENTARES</t>
  </si>
  <si>
    <t>DESCRIÇÃO: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</si>
  <si>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</si>
  <si>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</si>
  <si>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</si>
  <si>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</si>
  <si>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</si>
  <si>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</si>
  <si>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</si>
  <si>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</si>
  <si>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</si>
  <si>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ESTACA </t>
  </si>
  <si>
    <t>POS.</t>
  </si>
  <si>
    <t>UND</t>
  </si>
  <si>
    <t>und</t>
  </si>
  <si>
    <t>EXTENSÃO (m)</t>
  </si>
  <si>
    <t>LARGURA (m)</t>
  </si>
  <si>
    <t>(t/m³)</t>
  </si>
  <si>
    <t>EX</t>
  </si>
  <si>
    <t>VOLUME (m³)</t>
  </si>
  <si>
    <t>DENSIDADE</t>
  </si>
  <si>
    <t>SUPERVISORA</t>
  </si>
  <si>
    <t>1ª Ordem de Paralisação:</t>
  </si>
  <si>
    <t>1ª Ordem de Reinicio:</t>
  </si>
  <si>
    <t>PROF. (m)</t>
  </si>
  <si>
    <t>ÁREA (m²)</t>
  </si>
  <si>
    <t>1º ADITAMENTO DO CONTRATO</t>
  </si>
  <si>
    <t>2º ADITAMENTO DO CONTRATO</t>
  </si>
  <si>
    <t>3º ADITAMENTO DO CONTRATO</t>
  </si>
  <si>
    <t xml:space="preserve">OBS.: </t>
  </si>
  <si>
    <t xml:space="preserve">PERÍODO </t>
  </si>
  <si>
    <t>QUANT.      DIAS</t>
  </si>
  <si>
    <t>VALORES R$</t>
  </si>
  <si>
    <t xml:space="preserve">SALDO DO PRAZO CONTRATUAL  (Dias)                            </t>
  </si>
  <si>
    <t>AVANÇO FINANCEIRO PI (%)</t>
  </si>
  <si>
    <t>P.I</t>
  </si>
  <si>
    <t>P.I ACUMULADO</t>
  </si>
  <si>
    <t xml:space="preserve">SALDO DO CONTRATO </t>
  </si>
  <si>
    <t>Reajust.</t>
  </si>
  <si>
    <t>PI + R</t>
  </si>
  <si>
    <t>ACUMULADO</t>
  </si>
  <si>
    <t>1ª MP</t>
  </si>
  <si>
    <t xml:space="preserve">INFORMAÇÕES PARA 3º REPLANILHAMENTO DO CONTRADO </t>
  </si>
  <si>
    <t>Valor para Aditamento do Contrato (R$)</t>
  </si>
  <si>
    <t>Percentual de Acréscimo sobre o Valor Inicial (%)</t>
  </si>
  <si>
    <t>Quantidade de Dias para Aditamento do Contrato (Dias)</t>
  </si>
  <si>
    <t>Novo Valor do Contrato após 3º Replanilhamento (R$)</t>
  </si>
  <si>
    <t>Novo Prazo Contratual após 3º Replanilhamento (Dias)</t>
  </si>
  <si>
    <t>ACUMULADO TOTAL</t>
  </si>
  <si>
    <t>Escavação de  mat. de 1ª cat - Anexo IV.28.1 - Empréstimo 03 (Obra Adequação - HGC) (Acumulado)</t>
  </si>
  <si>
    <t>Escavação de material de 1ª cat - Anexo IV.28.1 - Empréstimo 03 (Obra Adequação - HGC) (Acumulado)</t>
  </si>
  <si>
    <t>Corpo Aterro Ramo 100/1400</t>
  </si>
  <si>
    <t>Item</t>
  </si>
  <si>
    <t>%R</t>
  </si>
  <si>
    <t>%P</t>
  </si>
  <si>
    <t>Valor</t>
  </si>
  <si>
    <t>R</t>
  </si>
  <si>
    <t>P</t>
  </si>
  <si>
    <t>RESUMO</t>
  </si>
  <si>
    <t>SEU</t>
  </si>
  <si>
    <t>Superintendência de Empreendimentos Urbanos</t>
  </si>
  <si>
    <t>EXECUTADO - COPIAR E COLAR VALOR</t>
  </si>
  <si>
    <t>ACM</t>
  </si>
  <si>
    <t>BONIFICAÇÃO SOBRE REMANEJAMENTO DE POSTES</t>
  </si>
  <si>
    <t>2ª Ordem de Paralisação:</t>
  </si>
  <si>
    <t>3ª Ordem de Paralisação:</t>
  </si>
  <si>
    <t>2ª Ordem de Reinicio:</t>
  </si>
  <si>
    <t>3ª Ordem de Reinicio:</t>
  </si>
  <si>
    <t>DADOS DO DESENVOLVIMENTO CONTRATUAL</t>
  </si>
  <si>
    <t>Supervisora:</t>
  </si>
  <si>
    <t>Janeiro / 2019</t>
  </si>
  <si>
    <t>Prazo Contratual:</t>
  </si>
  <si>
    <t>40 Meses (1221 Dias)</t>
  </si>
  <si>
    <t>Prestação de serviços especializados de engenharia consultiva para supervisão e apoio técnico das atividades de fiscalização técnica, ambiental e de regularidade trabalhista, fiscal e previdenciária das obras rodoviárias a serem executadas nas áreas sob jurisdição das Superintendências Executivas Regionais I, II, III (Norte e Sul) e Superintendência Executiva de Empreendimentos Urbanos do DER-ES, conforme condições, quantidades, exigências e especificações discriminadas nos projetos/Termo de Referência e estabelecidas no Edital, seus anexos e na proposta da Contratada. LOTE 5.</t>
  </si>
  <si>
    <t>Valor do Contrato:</t>
  </si>
  <si>
    <t>Inicial:</t>
  </si>
  <si>
    <t>002/2019</t>
  </si>
  <si>
    <t>Assinatura Contrato:</t>
  </si>
  <si>
    <t>Data Publicação Cont:</t>
  </si>
  <si>
    <t>Valor Contr. Inicial:</t>
  </si>
  <si>
    <t>3.   INFORMAÇÕES CONTRATUAIS</t>
  </si>
  <si>
    <t>3.2.   EMPREITEIRA</t>
  </si>
  <si>
    <t>6.   RELAÇÃO DE EQUIPAMENTOS DA EMPREITEIRA</t>
  </si>
  <si>
    <t>7.   CONTROLE PLUVIOMÉTRICO</t>
  </si>
  <si>
    <t>Atende</t>
  </si>
  <si>
    <t>Não Atende</t>
  </si>
  <si>
    <t>Não se Aplica</t>
  </si>
  <si>
    <t>Observação</t>
  </si>
  <si>
    <r>
      <rPr>
        <b/>
        <sz val="12"/>
        <color theme="1"/>
        <rFont val="Arial"/>
        <family val="2"/>
      </rPr>
      <t>a.</t>
    </r>
    <r>
      <rPr>
        <sz val="12"/>
        <color theme="1"/>
        <rFont val="Arial"/>
        <family val="2"/>
      </rPr>
      <t xml:space="preserve"> A quantificação e o orçamento dos serviços realizados no período, de acordo com a planilha orçamentária do contrato;</t>
    </r>
  </si>
  <si>
    <t>X</t>
  </si>
  <si>
    <t>Sem observações.</t>
  </si>
  <si>
    <r>
      <rPr>
        <b/>
        <sz val="12"/>
        <color theme="1"/>
        <rFont val="Arial"/>
        <family val="2"/>
      </rPr>
      <t>a.</t>
    </r>
    <r>
      <rPr>
        <sz val="12"/>
        <color theme="1"/>
        <rFont val="Arial"/>
        <family val="2"/>
      </rPr>
      <t xml:space="preserve"> Verificação da efetividade dos procedimentos de Segurança, Meio Ambiente e Medicina do Trabalho;</t>
    </r>
  </si>
  <si>
    <r>
      <rPr>
        <b/>
        <sz val="12"/>
        <color theme="1"/>
        <rFont val="Arial"/>
        <family val="2"/>
      </rPr>
      <t>b.</t>
    </r>
    <r>
      <rPr>
        <sz val="12"/>
        <color theme="1"/>
        <rFont val="Arial"/>
        <family val="2"/>
      </rPr>
      <t xml:space="preserve"> Registro das ações desenvolvidas pela executante, quanto os procedimentos de higiene e segurança no trabalho, a juízo da fiscalização, e em conformidade com as normas técnicas vigentes, podem ser consideradas ações adequadas, inadequadas ou parcialmente adequadas;</t>
    </r>
  </si>
  <si>
    <r>
      <rPr>
        <b/>
        <sz val="12"/>
        <color theme="1"/>
        <rFont val="Arial"/>
        <family val="2"/>
      </rPr>
      <t>c.</t>
    </r>
    <r>
      <rPr>
        <sz val="12"/>
        <color theme="1"/>
        <rFont val="Arial"/>
        <family val="2"/>
      </rPr>
      <t xml:space="preserve"> No caso das ações de higiene e segurança no trabalho serem consideradas pela fiscalização “inadequadas”, deve ser suspensa a
execução do serviço com defeito ou vício até o completo saneamento das irregularidades;</t>
    </r>
  </si>
  <si>
    <r>
      <rPr>
        <b/>
        <sz val="12"/>
        <color theme="1"/>
        <rFont val="Arial"/>
        <family val="2"/>
      </rPr>
      <t xml:space="preserve">d. </t>
    </r>
    <r>
      <rPr>
        <sz val="12"/>
        <color theme="1"/>
        <rFont val="Arial"/>
        <family val="2"/>
      </rPr>
      <t>No caso das ações de higiene e segurança no trabalho serem consideradas como “parcialmente adequadas”, após consulta aos profissionais habilitados do DER-ES, deve ser definido prazo limite para sua completa conformidade;</t>
    </r>
  </si>
  <si>
    <r>
      <t>e.</t>
    </r>
    <r>
      <rPr>
        <sz val="12"/>
        <color theme="1"/>
        <rFont val="Arial"/>
        <family val="2"/>
      </rPr>
      <t xml:space="preserve"> Verificação do cumprimento de convenções ou acordos coletivos de trabalho conforme disposto no § 1º do Artigo 611 da Consolidação das Leis do Trabalho
(CLT);</t>
    </r>
  </si>
  <si>
    <r>
      <t xml:space="preserve">f. </t>
    </r>
    <r>
      <rPr>
        <sz val="12"/>
        <color theme="1"/>
        <rFont val="Arial"/>
        <family val="2"/>
      </rPr>
      <t>Verificação do cumprimento das demais obrigações trabalhistas, previdenciárias e fiscais;</t>
    </r>
  </si>
  <si>
    <r>
      <rPr>
        <b/>
        <sz val="12"/>
        <color theme="1"/>
        <rFont val="Arial"/>
        <family val="2"/>
      </rPr>
      <t>g.</t>
    </r>
    <r>
      <rPr>
        <sz val="12"/>
        <color theme="1"/>
        <rFont val="Arial"/>
        <family val="2"/>
      </rPr>
      <t xml:space="preserve"> Informação, através do preenchimento da Declaração dos Documentos Digitalizados, conforme IS Nº 003-N do DER-ES, da condição do conteúdo dos documentos de medição, sendo “aprovado”, “não aprovado” ou “documento faltante”;</t>
    </r>
  </si>
  <si>
    <t>ITEM ANALISADO</t>
  </si>
  <si>
    <t>PARECER</t>
  </si>
  <si>
    <t>AVALIAÇÃO TÉCNICA/PONTOS OBSERVADOS</t>
  </si>
  <si>
    <t>RECOMENDAÇÕES</t>
  </si>
  <si>
    <t>A</t>
  </si>
  <si>
    <t>NSA</t>
  </si>
  <si>
    <t>Sem Recomendações</t>
  </si>
  <si>
    <t>6 - Os serviços executados em eletricidade obedecem os requisitos mínimos de segurança estabelecidos na NR 10</t>
  </si>
  <si>
    <t>Sem Comentários</t>
  </si>
  <si>
    <t>8 - Existem medidas de proteção para garantir a saúde e a integridade física dos trabalhadores, estabelecendo requisitos mínimos para a prevenção de acidentes e doenças do trabalho, nas fases de projeto e de utilização de máquinas e equipamentos de todos os tipos, de acordo com a NR 12</t>
  </si>
  <si>
    <t>9 - Verificação da NR 15 no que tange as Atividades e Operações Insalubres referentes aos riscos físicos, químicos e biológicos</t>
  </si>
  <si>
    <t>10 - Análise ergonômica do trabalho, sendo abordado ou estabelecido na NR 17, proporcionando o máximo de conforto, segurança e desempenho eficiente</t>
  </si>
  <si>
    <t>11 - Elaboração do PCMAT de acordo com o subitem 18.3 da NR 18</t>
  </si>
  <si>
    <t>13 - Em caso de demolição é respeitado o disposto no subitem 18.5 da NR 18</t>
  </si>
  <si>
    <t>16 - Em caso de atividades de carpintaria, é respeitado o disposto no subitem 18.7 da NR 18</t>
  </si>
  <si>
    <t>17 - Em caso de manuseio de armações de aço, é respeitado o disposto no subitem 18.8 da NR 18</t>
  </si>
  <si>
    <t>18 - Em caso de produção de estruturas de concreto, é respeitado o disposto no subitem 18.9 da NR 18</t>
  </si>
  <si>
    <t>19 - Em caso de estruturas metálicas, é respeitado o disposto no subitem 18.10 da NR 18</t>
  </si>
  <si>
    <t>20 - Em caso de operações de soldagem e corte a quente, é respeitado o disposto no subitem 18.11 da NR 18</t>
  </si>
  <si>
    <t>22 - Em caso de utilização de andaimes e plataformas de trabalho, é respeitado o disposto no subitem 18.15 da NR 18</t>
  </si>
  <si>
    <t>23 - Em caso das condições de utilização dos cabos de aço e cabos de fibra sintética, é respeitado o disposto no subitem 18.16 da NR 18</t>
  </si>
  <si>
    <t>24 - Em caso de serviços em flutuantes, é respeitado o disposto no subitem 18.19 da NR 18</t>
  </si>
  <si>
    <t>25 - O transporte coletivo de trabalhadores em veículos automotores dentro do canteiro ou fora dele, obedece o disposto no subitem 18.25</t>
  </si>
  <si>
    <t>26 - O canteiro de obras está sinalizado conforme o disposto no subitem 18.27 da NR 18 (sinalização de segurança)</t>
  </si>
  <si>
    <t>27 - Realização de treinamento de acordo com o subitem 18.28 da NR 18</t>
  </si>
  <si>
    <t>28 - Nos trabalhos realizados a céu aberto, são adotadas as medidas contidas na NR 21</t>
  </si>
  <si>
    <t>29 - São adotadas medidas de prevenção de incêndio, em conformidade com a legislação estadual e as normas técnicas aplicadas (NR 23, NBR 14276/2005)</t>
  </si>
  <si>
    <t>30 - São estabelecidos requisitos mínimos para identificação de espaços confinados e o reconhecimento, avaliação, monitoramento e controle dos riscos existentes, garantindo permanentemente a segurança e a saúde dos trabalhadores que interagem direta ou indiretamente nestes espaços, segundo NR 33</t>
  </si>
  <si>
    <t>31 - Existem medidas de proteção para trabalho em altura envolvendo planejamento, organização e execução de forma a garantir a segurança e a saúde do trabalhador envolvido direta ou indiretamente nesta atividade, conforme NR 35</t>
  </si>
  <si>
    <t>33 - São adotadas as medidas de segurança na execução de Pavimentação de Vias Urbanas</t>
  </si>
  <si>
    <t>35 - Sinalização de Segurança Pública</t>
  </si>
  <si>
    <t>PARECER CONCLUSIVO</t>
  </si>
  <si>
    <t>OBSERVAÇÕES</t>
  </si>
  <si>
    <t>INSPEÇÃO</t>
  </si>
  <si>
    <t xml:space="preserve">SIM </t>
  </si>
  <si>
    <t>NÃO</t>
  </si>
  <si>
    <t>Responsável Técnico:</t>
  </si>
  <si>
    <t>Inspeção Realizada</t>
  </si>
  <si>
    <t>QTD</t>
  </si>
  <si>
    <t>FUNCIONÁRIO</t>
  </si>
  <si>
    <t>FUNÇÃO</t>
  </si>
  <si>
    <t>SITUAÇÃO TRABALHISTA</t>
  </si>
  <si>
    <t>1</t>
  </si>
  <si>
    <t xml:space="preserve">EMPREITEIRA: </t>
  </si>
  <si>
    <t>CONTRATO N°:</t>
  </si>
  <si>
    <t xml:space="preserve">DESCRIÇÃO: </t>
  </si>
  <si>
    <t xml:space="preserve">TRECHO:  </t>
  </si>
  <si>
    <t>ASSINATURA:</t>
  </si>
  <si>
    <t xml:space="preserve">CONTR.  N°.: </t>
  </si>
  <si>
    <t>GOVERNO DO ESTADO DO ESPÍRITO SANTO
Secretaria de Estado de Saneamento, Habitação e Desenvolvimento Urbano - SEDURB
Departamento de Edificações e de Rodovias do Espírito Santo - DER-ES</t>
  </si>
  <si>
    <t>RELAÇÃO DE PESSOAL</t>
  </si>
  <si>
    <t>1.1.1</t>
  </si>
  <si>
    <t>1.1.2</t>
  </si>
  <si>
    <t>1.2</t>
  </si>
  <si>
    <t>1.2.1</t>
  </si>
  <si>
    <t>2.1</t>
  </si>
  <si>
    <t>1.1</t>
  </si>
  <si>
    <t>6,30 X 10,42
sem borda
1 p/ direita + 1 p/ baixo</t>
  </si>
  <si>
    <t>6,30 X10,42
sem borda
1 p/ direita + 1 p/ baixo</t>
  </si>
  <si>
    <t xml:space="preserve">TOTAIS    </t>
  </si>
  <si>
    <r>
      <rPr>
        <b/>
        <sz val="12"/>
        <color theme="1"/>
        <rFont val="Arial"/>
        <family val="2"/>
      </rPr>
      <t>b.</t>
    </r>
    <r>
      <rPr>
        <sz val="12"/>
        <color theme="1"/>
        <rFont val="Arial"/>
        <family val="2"/>
      </rPr>
      <t xml:space="preserve"> Memória de cálculo de cada quantidade, através planilhas de cálculos de áreas de forma, volumes de concreto, pesos de aço, sondagens e Classificação de materiais escavados, fichas de controle de escavação de estacas etc;</t>
    </r>
  </si>
  <si>
    <r>
      <rPr>
        <b/>
        <sz val="12"/>
        <color theme="1"/>
        <rFont val="Arial"/>
        <family val="2"/>
      </rPr>
      <t>c.</t>
    </r>
    <r>
      <rPr>
        <sz val="12"/>
        <color theme="1"/>
        <rFont val="Arial"/>
        <family val="2"/>
      </rPr>
      <t xml:space="preserve"> Resultados de ensaios de resistência dos materiais (concreto e aço);</t>
    </r>
  </si>
  <si>
    <r>
      <rPr>
        <b/>
        <sz val="12"/>
        <color theme="1"/>
        <rFont val="Arial"/>
        <family val="2"/>
      </rPr>
      <t xml:space="preserve">d. </t>
    </r>
    <r>
      <rPr>
        <sz val="12"/>
        <color theme="1"/>
        <rFont val="Arial"/>
        <family val="2"/>
      </rPr>
      <t>Relatório fotográfico com registro georreferenciado dos serviços executados no período da medição;</t>
    </r>
  </si>
  <si>
    <r>
      <rPr>
        <b/>
        <sz val="12"/>
        <color theme="1"/>
        <rFont val="Arial"/>
        <family val="2"/>
      </rPr>
      <t xml:space="preserve">e. </t>
    </r>
    <r>
      <rPr>
        <sz val="12"/>
        <color theme="1"/>
        <rFont val="Arial"/>
        <family val="2"/>
      </rPr>
      <t>Relatórios de batimetria, quando for o caso;</t>
    </r>
  </si>
  <si>
    <r>
      <rPr>
        <b/>
        <sz val="12"/>
        <color theme="1"/>
        <rFont val="Arial"/>
        <family val="2"/>
      </rPr>
      <t xml:space="preserve">f. </t>
    </r>
    <r>
      <rPr>
        <sz val="12"/>
        <color theme="1"/>
        <rFont val="Arial"/>
        <family val="2"/>
      </rPr>
      <t>Apropriação de transporte, através de contagem e cubagem de caminhões.</t>
    </r>
  </si>
  <si>
    <r>
      <rPr>
        <b/>
        <sz val="12"/>
        <color theme="1"/>
        <rFont val="Arial"/>
        <family val="2"/>
      </rPr>
      <t>g.</t>
    </r>
    <r>
      <rPr>
        <sz val="12"/>
        <color theme="1"/>
        <rFont val="Arial"/>
        <family val="2"/>
      </rPr>
      <t xml:space="preserve"> Informações para aplicação da Norma para Avaliação de Desempenho na Execução de Obras e Serviços de Engenharia Nº DER-ES CR 129/2018;</t>
    </r>
  </si>
  <si>
    <r>
      <rPr>
        <b/>
        <sz val="12"/>
        <color theme="1"/>
        <rFont val="Arial"/>
        <family val="2"/>
      </rPr>
      <t xml:space="preserve">h. </t>
    </r>
    <r>
      <rPr>
        <sz val="12"/>
        <color theme="1"/>
        <rFont val="Arial"/>
        <family val="2"/>
      </rPr>
      <t>Informações tabuladas para alimentação do GEO-OBRAS;</t>
    </r>
  </si>
  <si>
    <r>
      <rPr>
        <b/>
        <sz val="12"/>
        <color theme="1"/>
        <rFont val="Arial"/>
        <family val="2"/>
      </rPr>
      <t>i.</t>
    </r>
    <r>
      <rPr>
        <sz val="12"/>
        <color theme="1"/>
        <rFont val="Arial"/>
        <family val="2"/>
      </rPr>
      <t xml:space="preserve"> Coletânea de documentos que devem acompanhar a medição de serviço, segundo instrução do DER-ES.</t>
    </r>
  </si>
  <si>
    <t>NSA=NÃO SE APLICA</t>
  </si>
  <si>
    <t>0 = impraticavel</t>
  </si>
  <si>
    <t>1 = praticavel</t>
  </si>
  <si>
    <t>REF.</t>
  </si>
  <si>
    <t>OBRA</t>
  </si>
  <si>
    <t>CARPINTEIRO</t>
  </si>
  <si>
    <t>SUBCONTRATADOS</t>
  </si>
  <si>
    <t>SERVENTE DE OBRAS</t>
  </si>
  <si>
    <t>011/2021</t>
  </si>
  <si>
    <t>Topógrafo</t>
  </si>
  <si>
    <t>ENCARREGADO</t>
  </si>
  <si>
    <t>Encarregado</t>
  </si>
  <si>
    <t>Licença de Instalação:</t>
  </si>
  <si>
    <t>Licença Prévia:</t>
  </si>
  <si>
    <t>3.1.   SUPERVISORA</t>
  </si>
  <si>
    <t>EMPREITEIRA</t>
  </si>
  <si>
    <r>
      <t xml:space="preserve">TRECHO: </t>
    </r>
    <r>
      <rPr>
        <sz val="11"/>
        <rFont val="Arial"/>
        <family val="2"/>
      </rPr>
      <t xml:space="preserve"> </t>
    </r>
  </si>
  <si>
    <t xml:space="preserve">ASSINATURA: </t>
  </si>
  <si>
    <t>INÍCIO SERVIÇO:</t>
  </si>
  <si>
    <t>PLANILHA FINANCEIRA</t>
  </si>
  <si>
    <t>SERVIÇO</t>
  </si>
  <si>
    <t>und.</t>
  </si>
  <si>
    <t>CONTRATUAL</t>
  </si>
  <si>
    <t>PREÇO UNIT.</t>
  </si>
  <si>
    <t>1.1.3</t>
  </si>
  <si>
    <t>1.1.4</t>
  </si>
  <si>
    <t>1.1.5</t>
  </si>
  <si>
    <t>1.2.2</t>
  </si>
  <si>
    <t>MEMÓRIA DE CÁLCULO DE QUANTIDADES</t>
  </si>
  <si>
    <t>h</t>
  </si>
  <si>
    <t>kg</t>
  </si>
  <si>
    <t>ADMINISTRAÇÃO E CANTEIRO</t>
  </si>
  <si>
    <t>1.1.6</t>
  </si>
  <si>
    <t>1.1.7</t>
  </si>
  <si>
    <t>Rede de água com padrão de entrada d'água diâm. 3/4", conf. espec. CESAN, incl. tubos e conexões para alimentação, distribuição, extravasor e limpeza, cons. o padrão a 25m, conf. projeto (1 utilização)</t>
  </si>
  <si>
    <t>Rede de esgoto, contendo fossa e filtro, inclusive tubos e conexões de ligação entre caixas, considerando distância de 25m, conforme projeto (1 utilização)</t>
  </si>
  <si>
    <t>Rede de luz, incl. padrão entrada de energia trifás., cabo de ligação até barracões, quadro de distrib., disj. e chave de força (quando necessário), cons. 20m entre padrão entrada e QDG, conf. projeto (1 utilização)</t>
  </si>
  <si>
    <t>Reservatório de poliestileno de 1000 L, incl. suporte em madeira de 7x12cm e 8x7cm, elevado de 4m, conf. projeto (1 utilização)</t>
  </si>
  <si>
    <t>Placa de obra nas dimensões de 2.0 x 4.0 m, padrão IOPES</t>
  </si>
  <si>
    <t>Placa para inauguração de obra em alumínio polido e=4mm, dimensões 40 x 50 cm, gravação em baixo relevo, inclusive pintura e fixação</t>
  </si>
  <si>
    <t>1.2.3</t>
  </si>
  <si>
    <t>1.2.4</t>
  </si>
  <si>
    <t>1.2.5</t>
  </si>
  <si>
    <t>S020712</t>
  </si>
  <si>
    <t>S020714</t>
  </si>
  <si>
    <t>S020713</t>
  </si>
  <si>
    <t>S020711</t>
  </si>
  <si>
    <t>S020350</t>
  </si>
  <si>
    <t>S020305</t>
  </si>
  <si>
    <t>S200576</t>
  </si>
  <si>
    <t>S020344</t>
  </si>
  <si>
    <t>S020353</t>
  </si>
  <si>
    <t>S020355</t>
  </si>
  <si>
    <t>S020352</t>
  </si>
  <si>
    <t>S020356</t>
  </si>
  <si>
    <t>Aluguel mensal container sanitário, incl porta, básc, 2 ptos luz, 1 pto aterram., 3vasos, 3lavatórios, calha mictório, 6 chuveiros (1 eletrico), torn.,registros, piso comp. Naval pintado, cert NR18 e laudo descontaminação</t>
  </si>
  <si>
    <t>Aluguel mensal container para escritório, dim. 6.00x2.40m, c/ banheiro (vaso+lavat+chuveiro e básc), incl. porta, 2 janelas, abert p/ ar cond., 2 pt iluminação, 2 tom. elét. e 1 tom.telef. Isolam.térmico(teto e paredes), piso em comp. Naval, cert. NR18, incl. laudo descontaminação.</t>
  </si>
  <si>
    <t>Aluguel mensal container para almoxarifado, incl. porta, 2 janelas, 1 pt iluminação, Isolamento térmico (teto), piso em comp. Naval pintado, cert. NR18, incl. laudo descontaminação.</t>
  </si>
  <si>
    <t>SUB-TOTAL - 1 - ADMINISTRAÇÃO E CANTEIRO</t>
  </si>
  <si>
    <t>2.2</t>
  </si>
  <si>
    <t>TERRAPLANAGEM E PAVIMENTAÇÃO</t>
  </si>
  <si>
    <t>2.1.1</t>
  </si>
  <si>
    <t>2.1.2</t>
  </si>
  <si>
    <t>2.1.3</t>
  </si>
  <si>
    <t>2.1.4</t>
  </si>
  <si>
    <t>2.1.5</t>
  </si>
  <si>
    <t>2.1.6</t>
  </si>
  <si>
    <t>2.1.7</t>
  </si>
  <si>
    <t>2.1.8</t>
  </si>
  <si>
    <t>2.1.9</t>
  </si>
  <si>
    <t>2.1.10</t>
  </si>
  <si>
    <t>2.1.11</t>
  </si>
  <si>
    <t>2.1.12</t>
  </si>
  <si>
    <t>5503041</t>
  </si>
  <si>
    <t>42045</t>
  </si>
  <si>
    <t>60024</t>
  </si>
  <si>
    <t>4011549</t>
  </si>
  <si>
    <t>101196</t>
  </si>
  <si>
    <t>COMP-645387</t>
  </si>
  <si>
    <t>5914336</t>
  </si>
  <si>
    <t>4011352</t>
  </si>
  <si>
    <t>I070114</t>
  </si>
  <si>
    <t>Compactação de aterros a 100% do Proctor intermediário</t>
  </si>
  <si>
    <t>Base ou sub-base de brita graduada executada com vibroacabadora - brita comercial</t>
  </si>
  <si>
    <t>Imprimação com emulsão asfáltica</t>
  </si>
  <si>
    <t>DRENAGEM PLUVIAL</t>
  </si>
  <si>
    <t>2.2.1</t>
  </si>
  <si>
    <t>2.2.2</t>
  </si>
  <si>
    <t>2.2.3</t>
  </si>
  <si>
    <t>2.2.4</t>
  </si>
  <si>
    <t>2003680</t>
  </si>
  <si>
    <t>CP-5199-83627</t>
  </si>
  <si>
    <t>Poço de visita - PVI 02 - areia e brita comerciais</t>
  </si>
  <si>
    <t>2.3</t>
  </si>
  <si>
    <t>2.3.1</t>
  </si>
  <si>
    <t>2.4</t>
  </si>
  <si>
    <t>2.4.1</t>
  </si>
  <si>
    <t>2.4.2</t>
  </si>
  <si>
    <t>2.4.3</t>
  </si>
  <si>
    <t>2.5</t>
  </si>
  <si>
    <t>1600436</t>
  </si>
  <si>
    <t>40867</t>
  </si>
  <si>
    <t>S030304</t>
  </si>
  <si>
    <t>2.5.1</t>
  </si>
  <si>
    <t>2.5.2</t>
  </si>
  <si>
    <t>2.5.3</t>
  </si>
  <si>
    <t>2.5.4</t>
  </si>
  <si>
    <t>2.5.5</t>
  </si>
  <si>
    <t>2.5.6</t>
  </si>
  <si>
    <t>2.5.7</t>
  </si>
  <si>
    <t>Demolição e remoção de pavimento asfáltico</t>
  </si>
  <si>
    <t>ESTRUTURA</t>
  </si>
  <si>
    <t>1107890</t>
  </si>
  <si>
    <t>00025950</t>
  </si>
  <si>
    <t>96541</t>
  </si>
  <si>
    <t>1106057</t>
  </si>
  <si>
    <t>100322</t>
  </si>
  <si>
    <t>0407820</t>
  </si>
  <si>
    <t>0407819</t>
  </si>
  <si>
    <t>2003864</t>
  </si>
  <si>
    <t>CP-3762-S160326</t>
  </si>
  <si>
    <t>Concreto fck = 30 MPa - confecção em central dosadora de 30 m³/h - areia e brita comerciais</t>
  </si>
  <si>
    <t>Concreto magro - confecção em betoneira e lançamento manual - areia e brita comerciais</t>
  </si>
  <si>
    <t>Armação em aço CA-60 - fornecimento, preparo e colocação</t>
  </si>
  <si>
    <t>Armação em aço CA-50 - fornecimento, preparo e colocação</t>
  </si>
  <si>
    <t>Esgotamento de água com bomba submersa</t>
  </si>
  <si>
    <t>4805757</t>
  </si>
  <si>
    <t>Escavação mecânica de vala em material de 1ª categoria</t>
  </si>
  <si>
    <t>0804015</t>
  </si>
  <si>
    <t>Corpo de BSTC D = 0,40 m CA2 - areia, brita e pedra de mão comerciais</t>
  </si>
  <si>
    <t>CESAN 7050100030</t>
  </si>
  <si>
    <t>ALTURA (m)</t>
  </si>
  <si>
    <t>ALTURA(m)</t>
  </si>
  <si>
    <t>PESO</t>
  </si>
  <si>
    <t>Motorista</t>
  </si>
  <si>
    <t>Engenheiro</t>
  </si>
  <si>
    <t>RELAÇÃO DE FUNCIONÁRIOS ONIX SERVIÇOS LTDA</t>
  </si>
  <si>
    <t>CARLOS A.FERRÃO</t>
  </si>
  <si>
    <t>ANTONIO NOLASCO DE FONTES</t>
  </si>
  <si>
    <t>JOSE GUSTAVO</t>
  </si>
  <si>
    <t>MARCIO SILVA GONÇALVES</t>
  </si>
  <si>
    <t>DOUGLAS MACHADO DOS SANTOS</t>
  </si>
  <si>
    <t>JULIIO CÉZAR VENÂNCIO</t>
  </si>
  <si>
    <t>ÉRICO TOMAZ DOS SANTOS</t>
  </si>
  <si>
    <t>HENRIQUE DIAS DE CARVALHO</t>
  </si>
  <si>
    <t>DOUGLAS CARVALHO DE SOUZA</t>
  </si>
  <si>
    <t>ABNER NASCIMENTO</t>
  </si>
  <si>
    <t>ALMIRO RODRIGUES GARAJAU</t>
  </si>
  <si>
    <t>LUAN SOARES BENTO</t>
  </si>
  <si>
    <t>ANÍBAL GARCIA NETO</t>
  </si>
  <si>
    <t>ADEMIR LOPES DA SILVA</t>
  </si>
  <si>
    <t>MARCELO WANDEKOKEN</t>
  </si>
  <si>
    <t>VALDEIR VIEIRA SILVA</t>
  </si>
  <si>
    <t>AMARO FRANCISCO</t>
  </si>
  <si>
    <t>JOSE MONTEIRO</t>
  </si>
  <si>
    <t>JORGE FRANCISCO</t>
  </si>
  <si>
    <t>GILVANE</t>
  </si>
  <si>
    <t>ENGENHEIRO</t>
  </si>
  <si>
    <t>AUXILIAR DE ENGENHARIA</t>
  </si>
  <si>
    <t>AUXILIAR ADMINISTRATIVO</t>
  </si>
  <si>
    <t>PEDREIRO</t>
  </si>
  <si>
    <t>VIGIA</t>
  </si>
  <si>
    <t>ARMADOR</t>
  </si>
  <si>
    <t>NÃO INFORMADO</t>
  </si>
  <si>
    <t>MOTORISTA</t>
  </si>
  <si>
    <t>OPERADOR DE ESCAVADEIRA</t>
  </si>
  <si>
    <t>OPERADOR DE RETRO</t>
  </si>
  <si>
    <t>TOPÓGRAFO</t>
  </si>
  <si>
    <t>BASE AMBIENTAL</t>
  </si>
  <si>
    <t>ILUMINAR</t>
  </si>
  <si>
    <t>AL ARQ.</t>
  </si>
  <si>
    <t>5.   RELAÇÃO DE PESSOAL DA EMPREITEIRA</t>
  </si>
  <si>
    <t xml:space="preserve">9.1   CRONOGRAMA </t>
  </si>
  <si>
    <t>9.2   CURVA DE PROGRESSO FINANCEIRO DA OBRA</t>
  </si>
  <si>
    <t>8.   RELATÓRIO FOTOGRÁFICO</t>
  </si>
  <si>
    <t>10.   EVOLUÇÃO FINANCEIRA DO CONTRATO</t>
  </si>
  <si>
    <t>12 - O canteiro de obra, dispõe dos requisitos mínimos estabelecidos no subitem 18.4 da NR 18</t>
  </si>
  <si>
    <t>A área de trabalho deve ser previamente limpa, devendo ser retirados ou escorados solidamente árvores, rochas, equipamentos, materiais e objetos de qualquer natureza, quando houver risco de comprometimento de sua estabilidade durante a execução de serviços.</t>
  </si>
  <si>
    <t>As operações em máquinas e equipamentos necessários à realização da atividade de carpintaria somente podem ser realizadas por trabalhador qualificado nos termos desta NR.</t>
  </si>
  <si>
    <t>A dobragem e o corte de vergalhões de aço em obra devem ser feitos sobre bancadas ou plataformas apropriadas e estáveis, apoiadas sobre superfícies resistentes, niveladas e não escorregadias, afastadas da área de circulação de trabalhadores.</t>
  </si>
  <si>
    <t>As armações de pilares, vigas e outras estruturas verticais devem ser apoiadas e escoradas para evitar tombamento e desmoronamento.</t>
  </si>
  <si>
    <t>É obrigatória a observância das condições de utilização, dimensionamento e conservação dos cabos de aço utilizados em obras de construção, conforme o disposto na norma técnica vigente NBR 6327/83 - Cabo de Aço/Usos Gerais da ABNT.</t>
  </si>
  <si>
    <t>1. Captação/abastecimento de água</t>
  </si>
  <si>
    <t>2. Rede de esgotos sanitários</t>
  </si>
  <si>
    <t>3. Disposição e destinação de resíduos sólidos urbanos</t>
  </si>
  <si>
    <t>4. Condições de segurança de produtos perigosos (tanques de combustíveis, lubrificantes, tintas, solventes, óleos etc.)</t>
  </si>
  <si>
    <t>Sem recomendações.</t>
  </si>
  <si>
    <t xml:space="preserve">5. Áreas sujeitas a empoçamentos </t>
  </si>
  <si>
    <t>6. Umectação das vias sujeitas à poeira</t>
  </si>
  <si>
    <t xml:space="preserve">Caso haja alteração das atividades informadas na aquisição da licença ambiental, estas deverão ser informadas ao órgão ambiental competente, para providências cabíveis. </t>
  </si>
  <si>
    <t>Analisar as demais recomendações.</t>
  </si>
  <si>
    <t>Avaliação Técnica descrita no item 15.2 deste relatório.</t>
  </si>
  <si>
    <t>Avaliação Técnica descrita no item 15.1.1 deste relatório.</t>
  </si>
  <si>
    <t>18.   CHECKLIST - ITENS MÍNIMOS A SEREM CONTEMPLADOS NO CMRF 03</t>
  </si>
  <si>
    <t>16.   CRONOGRAMA GERAL DAS INSPEÇÕES</t>
  </si>
  <si>
    <t>SEDURB</t>
  </si>
  <si>
    <t>VOLUME</t>
  </si>
  <si>
    <t>XP</t>
  </si>
  <si>
    <t>MOM. XP</t>
  </si>
  <si>
    <t>y</t>
  </si>
  <si>
    <t>XR</t>
  </si>
  <si>
    <t>MOM. XR</t>
  </si>
  <si>
    <t>(m³)</t>
  </si>
  <si>
    <t>(t)</t>
  </si>
  <si>
    <t>(km)</t>
  </si>
  <si>
    <t>XP x PESO</t>
  </si>
  <si>
    <t>t/m³</t>
  </si>
  <si>
    <t>XR x PESO</t>
  </si>
  <si>
    <t>D</t>
  </si>
  <si>
    <t>S</t>
  </si>
  <si>
    <t>EVIDÊNCIAS COM FOTOS</t>
  </si>
  <si>
    <t>SE-U</t>
  </si>
  <si>
    <t>90 Dias</t>
  </si>
  <si>
    <r>
      <t xml:space="preserve">CONTRATO N°: </t>
    </r>
    <r>
      <rPr>
        <sz val="11"/>
        <rFont val="Arial"/>
        <family val="2"/>
      </rPr>
      <t>011/2011</t>
    </r>
  </si>
  <si>
    <r>
      <t xml:space="preserve">ASSINATURA: </t>
    </r>
    <r>
      <rPr>
        <sz val="11"/>
        <rFont val="Arial"/>
        <family val="2"/>
      </rPr>
      <t>04/02/2021</t>
    </r>
  </si>
  <si>
    <r>
      <t xml:space="preserve">INÍCIO SERVIÇO: </t>
    </r>
    <r>
      <rPr>
        <sz val="11"/>
        <rFont val="Arial"/>
        <family val="2"/>
      </rPr>
      <t>17/02/2021</t>
    </r>
  </si>
  <si>
    <t xml:space="preserve">
</t>
  </si>
  <si>
    <r>
      <t xml:space="preserve">DESCRIÇÃO: </t>
    </r>
    <r>
      <rPr>
        <sz val="12"/>
        <rFont val="Calibri"/>
        <family val="2"/>
        <scheme val="minor"/>
      </rPr>
      <t>Execução das Obras de Construção de Galerias</t>
    </r>
  </si>
  <si>
    <r>
      <t xml:space="preserve">DESCRIÇÃO: </t>
    </r>
    <r>
      <rPr>
        <sz val="14"/>
        <rFont val="Arial"/>
        <family val="2"/>
      </rPr>
      <t>Execução das Obras de Construção de Galerias</t>
    </r>
  </si>
  <si>
    <t>7 - Atendimento da NR 11, referente ao Transporte, Movimentação, Armazenagem e Manuseio de Materiais</t>
  </si>
  <si>
    <t xml:space="preserve"> Sem Comentários </t>
  </si>
  <si>
    <t xml:space="preserve"> AV. PEDRO GONÇALVES LARANJA</t>
  </si>
  <si>
    <t>ITEM 3.1.1 - ESCAVAÇÃO, CARGA E TRANSPORTE DE  MATERIAL DE 1ª CATEGORIA - GALERIA BSCC 3,00X2,00M</t>
  </si>
  <si>
    <t>ITEM 3.5.11 - ASSENTAMENTO DE GALERIA PRE- MOLDADO DE CONCRETO - GALERIA BSCC 3,00X2,00M</t>
  </si>
  <si>
    <t>34 - Uso de uniformes</t>
  </si>
  <si>
    <t>Os treinamentos são ministrados de acordo com o cronograma de cada operação.</t>
  </si>
  <si>
    <t>O serviço de escavação, fundação e desmonte de rochas deve ser realizado e supervisionado conforme projeto elaborado por profissional legalmente habilitado.</t>
  </si>
  <si>
    <t>14 - Em caso de escavações, fundações, e desmonte de rochas, é respeitado o disposto no subitem 18.7 da NR 18</t>
  </si>
  <si>
    <t>Atentar-se para a presença de terceiros acompanhando a atividade de demolição. 
Não permitir o acesso, isolar o local e informar aos mesmos sobre os riscos existentes na atividade.</t>
  </si>
  <si>
    <t>É obrigatória a instalação de proteção coletiva onde houver risco de queda de trabalhadores ou de projeção de materiais e objetos no entorno da obra, projetada por profissional legalmente habilitado.</t>
  </si>
  <si>
    <t>Para avaliar a adaptação das condições de trabalho às características psicofisiológicas dos trabalhadores, cabe ao empregador realizar a análise ergonômica do trabalho, devendo a mesma abordar, no mínimo, as condições de trabalho, conforme estabelecido nesta Norma Regulamentadora.</t>
  </si>
  <si>
    <t>1º  Aditivo de Prazo:</t>
  </si>
  <si>
    <t>2º  Aditivo de Prazo:</t>
  </si>
  <si>
    <t>3º  Aditivo de Prazo:</t>
  </si>
  <si>
    <t xml:space="preserve">120 Dias </t>
  </si>
  <si>
    <t xml:space="preserve">Prazo de Vigência </t>
  </si>
  <si>
    <t xml:space="preserve">Prazo de Execução  </t>
  </si>
  <si>
    <t>Edesio Fraga Moreira</t>
  </si>
  <si>
    <t>As disposições deste item aplicam-se à instalação, montagem, desmontagem, operação, teste, manutenção e reparos em equipamentos de transporte vertical de materiais e de pessoas em canteiros de obras ou frentes de trabalho.</t>
  </si>
  <si>
    <t>Os equipamentos de transporte vertical de materiais e de pessoas devem ser dimensionados por profissional legalmente habilitado.</t>
  </si>
  <si>
    <t>A sinalização de obras tem como característica a utilização dos sinais e elementos de sinalização vertical, horizontal, semafórica, de dispositivos e sinalizações auxiliares combinados de forma que os usuários da via sejam advertidos sobre a intervenção realizada e possam identificar seu caráter temporário.</t>
  </si>
  <si>
    <t>QUANTIDADE</t>
  </si>
  <si>
    <t>As escavações com mais de 1,25m (um metro e vinte e cinco centímetros) de profundidade devem dispor de escadas ou rampas, colocadas próximas aos postos de trabalho, a fim de permitir, em caso de emergência, a saída rápida dos trabalhadores, independentemente do previsto no subitem 18.6.5.
As escavações realizadas em vias públicas ou canteiros de obras devem ter sinalização de advertência, inclusive noturna, e barreira de isolamento em todo o seu perímetro.</t>
  </si>
  <si>
    <t>Todos os trabalhadores da empresa contratada, para execução do serviços estão fazendo uso do uniforme.</t>
  </si>
  <si>
    <t>Item 3.1.3 - Aterro mecanizado de vala com retroescavadeira</t>
  </si>
  <si>
    <t>Item 3.3.3 - Reassentamento de paralelepípedo</t>
  </si>
  <si>
    <t>Item 3.5.1 - Concreto fck = 30 Mpa</t>
  </si>
  <si>
    <t>Item 3.5.11 - Fornecimento e assentamento de galeria de concreto pré-moldado 3 X 2 metros fechada
(tampa fixa)</t>
  </si>
  <si>
    <t>Atividade de operação insalubre é aquela prestada em condições que expõem o trabalhador aos agentes nocivos à saúde acima dos limites de tolerância fixados em razão da sua natureza, intensidade ou concentração. Assim como do agente e tempo de exposição aos seus efeitos sem as devidas medidas de controle de ordem individual, coletiva ou administrativa.</t>
  </si>
  <si>
    <t>x</t>
  </si>
  <si>
    <t>O abastecimento de água será realizada pela CESAN.</t>
  </si>
  <si>
    <t>7. Velocidade de veículos e máquinas envolvidos na construção</t>
  </si>
  <si>
    <t>8. Carregamento dos veículos para transporte de material (peso e cobertura)</t>
  </si>
  <si>
    <t>9. Circulação de transeuntes em vias com obra</t>
  </si>
  <si>
    <t>10. Geração de ruídos e vibrações por máquinas e equipamentos</t>
  </si>
  <si>
    <t>12. Sinalização de área de restrição/vigilância patrimonial</t>
  </si>
  <si>
    <t>13. Utilização de canteiro de obras em área devidamente autorizada ou licenciadas pelo órgão competente</t>
  </si>
  <si>
    <t>Não foram verificadas áreas empoçadas.</t>
  </si>
  <si>
    <t>ATUALIZAR</t>
  </si>
  <si>
    <t>Andares Construções Civil Eireli EPP</t>
  </si>
  <si>
    <t>(9 meses)</t>
  </si>
  <si>
    <t>Inspeção Técnica de Engenharia</t>
  </si>
  <si>
    <t>Especialista em Meio Ambeinte</t>
  </si>
  <si>
    <t>Tapume Telha Metálica Ondulada 0,50mm Branca h=2,20m, incl. montagem estr. mad. 8"x8", c/adesivo "SEDURB" 60x60cm a cada 10m, incl. faixas pint. esmalte sint. cores azul c/ h=30cm e rosa c/ h=10cm (Reaproveitamento 2x)</t>
  </si>
  <si>
    <t xml:space="preserve">Mobilização e desmobilização de conteiner locado </t>
  </si>
  <si>
    <t>S030209</t>
  </si>
  <si>
    <t>Emulsão Asfáltica para Imprimação (EAI), fornecimento - BDI = 14,01</t>
  </si>
  <si>
    <t>Transporte com caminhão basculante de 12m³ - rodovia pavimentada - material de 1º categoria</t>
  </si>
  <si>
    <t>Aterro com areia, inclusive fornecimento e adensamento</t>
  </si>
  <si>
    <t>Aquisição de solo de jazida comercial (saibreira)</t>
  </si>
  <si>
    <t>Transporte de materiais para DMT acima de 15 KM (Caminhão basculante) - solo de jazida comercial (saibreira)</t>
  </si>
  <si>
    <t>0804022</t>
  </si>
  <si>
    <t>Corpo de BSTC D = 0,60 m CA2 - areia extraída e brita e pedra de mão produzidas</t>
  </si>
  <si>
    <t>MANUTENÇÃO REDE ESGOTO</t>
  </si>
  <si>
    <t>42506</t>
  </si>
  <si>
    <t>Demolição de concreto simples (PV e BSTC)</t>
  </si>
  <si>
    <t>Remoção e reassentamento de paralelepípedos, inclusive perdas em Vias Urbanas</t>
  </si>
  <si>
    <t>2.4.4</t>
  </si>
  <si>
    <t>2.5.8</t>
  </si>
  <si>
    <t>2.5.9</t>
  </si>
  <si>
    <t>2.5.10</t>
  </si>
  <si>
    <t>2.5.11</t>
  </si>
  <si>
    <t>2.5.12</t>
  </si>
  <si>
    <t>2.5.13</t>
  </si>
  <si>
    <t>CESAN-7060100030</t>
  </si>
  <si>
    <t>Barra chata em qualquer dimensão</t>
  </si>
  <si>
    <t>Escoramento cavas com prancha metalica</t>
  </si>
  <si>
    <t>TOTAL DO CONTRATO</t>
  </si>
  <si>
    <t>Andares Construção Civil Eireli EPP</t>
  </si>
  <si>
    <r>
      <t xml:space="preserve">EMPREITEIRA: </t>
    </r>
    <r>
      <rPr>
        <sz val="14"/>
        <rFont val="Arial"/>
        <family val="2"/>
      </rPr>
      <t>Andares</t>
    </r>
    <r>
      <rPr>
        <b/>
        <sz val="14"/>
        <rFont val="Arial"/>
        <family val="2"/>
      </rPr>
      <t xml:space="preserve"> </t>
    </r>
    <r>
      <rPr>
        <sz val="14"/>
        <rFont val="Arial"/>
        <family val="2"/>
      </rPr>
      <t>Construção Civil Eireli EPP</t>
    </r>
  </si>
  <si>
    <t>CANTEIRO DE OBRAS</t>
  </si>
  <si>
    <t>IMPLANTAÇÃO DO CANTEIRO DE OBRAS</t>
  </si>
  <si>
    <t>Consolidação de Elementos de Medição e Supervisão das Condições Trabalhistas</t>
  </si>
  <si>
    <t>Thales Cutini de Alvarenga</t>
  </si>
  <si>
    <t>HORAS</t>
  </si>
  <si>
    <t>QUANT. BOMBA</t>
  </si>
  <si>
    <t>LADOS</t>
  </si>
  <si>
    <t>Inspeção de Topografia</t>
  </si>
  <si>
    <t>Inspeção Técnica de Segurança do Trabalho</t>
  </si>
  <si>
    <t>Legenda:</t>
  </si>
  <si>
    <t>RUAS CECILIANO ABEL DE ALMEIDA E LOURENÇO SALES</t>
  </si>
  <si>
    <t>Técnico</t>
  </si>
  <si>
    <t>Encarregado Geral</t>
  </si>
  <si>
    <t>Ajudante Prático</t>
  </si>
  <si>
    <t>Auxiliar de Obras</t>
  </si>
  <si>
    <t>Operador de Retro</t>
  </si>
  <si>
    <t>DISTÂNCIA
(km)</t>
  </si>
  <si>
    <t>QUANTI
DADE</t>
  </si>
  <si>
    <t>Gestor do Contrato - SEDURB</t>
  </si>
  <si>
    <r>
      <t>INÍCIO SERVIÇO:</t>
    </r>
    <r>
      <rPr>
        <sz val="11"/>
        <rFont val="Arial"/>
        <family val="2"/>
      </rPr>
      <t xml:space="preserve"> 17/02/2021</t>
    </r>
  </si>
  <si>
    <r>
      <t xml:space="preserve">CONTRATO N°:    </t>
    </r>
    <r>
      <rPr>
        <sz val="11"/>
        <rFont val="Arial"/>
        <family val="2"/>
      </rPr>
      <t>011/2021</t>
    </r>
  </si>
  <si>
    <r>
      <t xml:space="preserve">ASSINATURA:     </t>
    </r>
    <r>
      <rPr>
        <sz val="11"/>
        <rFont val="Arial"/>
        <family val="2"/>
      </rPr>
      <t>04/02/2021</t>
    </r>
  </si>
  <si>
    <t>Execução de remoção de pavimento existente - estaca 110+10 (ramo 100)</t>
  </si>
  <si>
    <t>2 - Fornecimento gratuito de EPI aos empregados em perfeito estado de conservação e funcionamento, conforme estabelecido na NR 06</t>
  </si>
  <si>
    <t>Empresa selecionou e dotou aos trabalhadores, Equipamento de Proteção Individual (EPI's), adequados ao risco em que estavam expostos. Assim, são estabelecidas normas e procedimentos para promover o fornecimento, o uso, a guarda, a higienização, a conservação, a manutenção e a reposição do EPI. Desta forma, visando garantir as condições de proteção originalmente estabelecidas.</t>
  </si>
  <si>
    <t>3 - O empregado utiliza o EPI apenas para a finalidade a que se destina, responsabilizando-se pela guarda e conservação, comunicando ao empregador qualquer alteração que o torne impróprio para uso, de acordo com a NR 06</t>
  </si>
  <si>
    <t>4 - É implementado por parte do empregador o Programa de Controle Médico de Saúde Ocupacional (PCMSO), com objetivo de promover a preservação da saúde de seus trabalhadores, segundo a NR 07</t>
  </si>
  <si>
    <t xml:space="preserve"> Sem Recomendações</t>
  </si>
  <si>
    <t>15 - Sistemas de Proteção em Fundações Cravadas e Injetadas / Operação Bate - Estacas. Subitem 18.7.2.1 da NR 18</t>
  </si>
  <si>
    <t>21 - Em caso de movimentação e transporte de materiais e pessoas, é respeitado o disposto no subitem 18.14 da NR 18</t>
  </si>
  <si>
    <t>• Foram instalados extintores específicos em locais de fácil visualização, atendendo ao tipo de classe (A - BC - CB);
• É proibida a execução de serviços de soldagem e corte a quente nos locais próximos a armazenagem de produtos químicos inflamáveis e materiais com facilidade de queima;
• Será proibido fumar em locais fechados ou com aproximação de armazenagem de produtos químicos inflamáveis e materiais com facilidade de queima;
• Os locais onde se encontram os extintores estão sinalizados corretamente.</t>
  </si>
  <si>
    <t xml:space="preserve">Sempre orientar os funcionários para que realizem a destinação adequada dos resíduos gerados no canteiro de obras e na frente de obra. </t>
  </si>
  <si>
    <t>11. Disposição e destinação de resíduos da Construção Civil</t>
  </si>
  <si>
    <r>
      <rPr>
        <b/>
        <sz val="12"/>
        <color theme="1"/>
        <rFont val="Arial"/>
        <family val="2"/>
      </rPr>
      <t>h.</t>
    </r>
    <r>
      <rPr>
        <sz val="12"/>
        <color theme="1"/>
        <rFont val="Arial"/>
        <family val="2"/>
      </rPr>
      <t xml:space="preserve"> Efetivação do Relatório de Comprovação de Adimplência de Encargos – RECAE, conforme Modelo apresentado na IS Nº 003-N do DER-ES.</t>
    </r>
  </si>
  <si>
    <t>Todo o pessoal da obra possui EPI?</t>
  </si>
  <si>
    <r>
      <rPr>
        <b/>
        <sz val="12"/>
        <rFont val="Arial"/>
        <family val="2"/>
      </rPr>
      <t>Felipe Santos Fregonassi</t>
    </r>
    <r>
      <rPr>
        <sz val="12"/>
        <rFont val="Arial"/>
        <family val="2"/>
      </rPr>
      <t xml:space="preserve"> - Engenheiro Residente</t>
    </r>
  </si>
  <si>
    <r>
      <rPr>
        <b/>
        <sz val="12"/>
        <rFont val="Arial"/>
        <family val="2"/>
      </rPr>
      <t>Valdir Melo</t>
    </r>
    <r>
      <rPr>
        <sz val="12"/>
        <rFont val="Arial"/>
        <family val="2"/>
      </rPr>
      <t xml:space="preserve"> - Responsável pela equipe de topografia</t>
    </r>
  </si>
  <si>
    <r>
      <rPr>
        <b/>
        <sz val="12"/>
        <rFont val="Arial"/>
        <family val="2"/>
      </rPr>
      <t>Gessi da Silva Filho</t>
    </r>
    <r>
      <rPr>
        <sz val="12"/>
        <rFont val="Arial"/>
        <family val="2"/>
      </rPr>
      <t xml:space="preserve"> - Resp. pela Segurança do Trabalho</t>
    </r>
  </si>
  <si>
    <r>
      <rPr>
        <b/>
        <sz val="12"/>
        <rFont val="Arial"/>
        <family val="2"/>
      </rPr>
      <t>Silvanos dos S. Helmer</t>
    </r>
    <r>
      <rPr>
        <sz val="12"/>
        <rFont val="Arial"/>
        <family val="2"/>
      </rPr>
      <t xml:space="preserve"> - Resp. pela equipe de Laboratório</t>
    </r>
  </si>
  <si>
    <t>Nos trabalhos em esmeril e lixadeira, o operador utiliza óculos de segurança?</t>
  </si>
  <si>
    <t>Todos os trabalhadores possuem capacete?</t>
  </si>
  <si>
    <t>São distribuídos regularmente o EPI?</t>
  </si>
  <si>
    <t>As luvas dos trabalhadores estão em boas condições?</t>
  </si>
  <si>
    <t>Todos os trabalhadores utilizam calçados de segurança?</t>
  </si>
  <si>
    <t>Todos os EPI's são inspecionados eventualmente?</t>
  </si>
  <si>
    <t>Os soldadores utilizam EPI adequado?</t>
  </si>
  <si>
    <t>As pessoas que trabalham em atividade sujeitas a níveis de ruído acima dos permitidos pelaN15 utilizam protetor auricular?</t>
  </si>
  <si>
    <t>Nos trabalhos em que haja perigo de queda, os trabalhadores utilizam cinto de segurança?</t>
  </si>
  <si>
    <t>A empresa possui em seu arquivo registro de CA e CRF dos EPI's utilizados?</t>
  </si>
  <si>
    <t>Todos os EPI's adquiridos para uso dos trabalhadores possuem CA de acordo com as exigências do Ministério do Trabalho e Emprego?</t>
  </si>
  <si>
    <t>Os novos trabalhadores recebem instruções de segurança?</t>
  </si>
  <si>
    <t>As ferramentas utilizadas pelo operador estão em bom estado?</t>
  </si>
  <si>
    <t>As ferramentas utilizadas pelo operador são adequadas para cada serviço?</t>
  </si>
  <si>
    <t>As ferramentas consideradas perigosas são guardadas em lugar seguro?</t>
  </si>
  <si>
    <t>Os profissionais são treinados ou orientados para utilizar ferramentas especiais?</t>
  </si>
  <si>
    <t>As ferramentas manuais são portadas em caixas, sacolas ou cintos apropriados?</t>
  </si>
  <si>
    <t>As ferramentas pneumáticas portáteis dispõem de dispositivos de partida instalados de modo a reduzir ao mínimo a possibilidade de funcionamento acidental?</t>
  </si>
  <si>
    <t>As pessoas forçam as ferramentas além de sua capacidade?</t>
  </si>
  <si>
    <t>Os operadores das máquinas e equipamentos são treinados para operá-los?</t>
  </si>
  <si>
    <t>As máquinas e equipamentos estão em bom estado?</t>
  </si>
  <si>
    <t>As máquinas e equipamentos sofrem manutenção preventiva periódica?</t>
  </si>
  <si>
    <t>Os botões de parada de emergência das máquinas e equipamentos são visíveis e estão situados próximos ao operador?</t>
  </si>
  <si>
    <t>As máquinas possuem proteção das correias?</t>
  </si>
  <si>
    <t>As máquinas possuem proteção nas engrenagens?</t>
  </si>
  <si>
    <t>A instalação elétrica da máquina possui aterramento?</t>
  </si>
  <si>
    <t>Apenas trabalhadores habilitados operam as máquinas?</t>
  </si>
  <si>
    <t>Ao consertar partes da máquina, o operador desliga a chave geral?</t>
  </si>
  <si>
    <t>As áreas de circulação e os espaços em torno das máquinas e equipamentos são mantidos desobstruídos?</t>
  </si>
  <si>
    <t>A inspeção e a manutenção das máquinas e equipamentos são realizadas por profissionais autorizados?</t>
  </si>
  <si>
    <t>Nos equipamentos como guindastes e pontes rolantes, os cabos de aço são periodicamente examinados?</t>
  </si>
  <si>
    <t>Quando um equipamento de levantamento não estiver em operação, a lança está colocada em posição de descanso?</t>
  </si>
  <si>
    <t>Costuma-se verificar o transporte inadequado de trabalhadores?</t>
  </si>
  <si>
    <t>A entrada de veículos é controlada na entrada ou no canteiro de obra?</t>
  </si>
  <si>
    <t>O pessoal respeita a velocidade máxima permitida?</t>
  </si>
  <si>
    <t>Os veículos de transporte de carga são devidamente sinalizados?</t>
  </si>
  <si>
    <t>Os motoristas dos veículos utilizam cinto de segurança?</t>
  </si>
  <si>
    <t>Os veículos estão em bom estado de conservação?</t>
  </si>
  <si>
    <t>Os motoristas são pessoas habilitadas para dirigir veículos?</t>
  </si>
  <si>
    <t>A documentação do veículo está em dia?</t>
  </si>
  <si>
    <t>Os veículos têm equipamento contra incêndio?</t>
  </si>
  <si>
    <t>Todos os veículos autorizados são da empresa?</t>
  </si>
  <si>
    <t>Tudo é guardado em seu devido lugar?</t>
  </si>
  <si>
    <t>Os corredores e as passagens estão desimpedidas e sem obstáculos?</t>
  </si>
  <si>
    <t>Existem latas de lixo distribuídas pela área?</t>
  </si>
  <si>
    <t>Os produtos químicos considerados perigosos estão convenientemente guardados?</t>
  </si>
  <si>
    <t>O chão está isento de respingos ou manchas de óleo que sejam considerados perigosos?</t>
  </si>
  <si>
    <t>As paredes estão limpas?</t>
  </si>
  <si>
    <t>A água que o pessoal bebe é tratada?</t>
  </si>
  <si>
    <t>No local de trabalho utilizam-se copos descartáveis?</t>
  </si>
  <si>
    <t>Há lavatórios em quantidade suficiente?</t>
  </si>
  <si>
    <t>Há sanitários em quantidade suficiente?</t>
  </si>
  <si>
    <t>É realizada a limpeza diária nos lavatórios e sanitários?</t>
  </si>
  <si>
    <t>Há chuveiros em quantidade suficiente?</t>
  </si>
  <si>
    <t>Cada trabalhador tem seu armário?</t>
  </si>
  <si>
    <t>O refeitório atende as exigências sanitárias?</t>
  </si>
  <si>
    <t>Os extintores de incêndio encontram-se em lugar visível e de fácil acesso?</t>
  </si>
  <si>
    <t>Todos os extintores estão carregados</t>
  </si>
  <si>
    <t>Há extintores em quantidade suficiente</t>
  </si>
  <si>
    <t>O lugar do extintor é sinalizado?</t>
  </si>
  <si>
    <t>Existe brigada de incêndio?</t>
  </si>
  <si>
    <t>Os extintores são revisados anualmente?</t>
  </si>
  <si>
    <t>Há saída de emergência?</t>
  </si>
  <si>
    <t>O pessoal é treinado para emergência dessa natureza?</t>
  </si>
  <si>
    <t>O número de telefone do corpo de bombeiros está à vista de todos os trabalhadores?</t>
  </si>
  <si>
    <t>O latão de resíduos inflamáveis, como estopa, trapos sujos de óleo etc., possui tampa protetora?</t>
  </si>
  <si>
    <t>O transporte dos cilindros, nas atividades de solda, é realizado em carrinho ou de forma adequada?</t>
  </si>
  <si>
    <t>Os cilindros são utilizados em pé?</t>
  </si>
  <si>
    <t>Há material de fácil combustão próximo ao local dos serviços de solda?</t>
  </si>
  <si>
    <t>Quem executa os serviços de corte com maçarico é profissional habilitado?</t>
  </si>
  <si>
    <t>O maçariqueiro usa roupas adequadas ao serviço (EPI)?</t>
  </si>
  <si>
    <t>Costuma-se verificar periodicamente o estado de cabos, estropos, manilhas e moitões?</t>
  </si>
  <si>
    <t>Os veículos de içamento de cargas, possuem sinal sonoro?</t>
  </si>
  <si>
    <t>Os locais em torno dos trabalhos de içamento de carga estão isolados?</t>
  </si>
  <si>
    <t>Utiliza-se cabo guia para reduzir o balanço e melhorar o direcionamento da carga suspensa?</t>
  </si>
  <si>
    <t>O trabalhador que executa suas atividades em altura, utiliza cintos de segurança?</t>
  </si>
  <si>
    <t>O trabalhador que opera em alturas amarra as ferramentas?</t>
  </si>
  <si>
    <t>Os andaimes possuem guarda corpo?</t>
  </si>
  <si>
    <t>Todos os trabalhadores utilizam uniforme tipo brim sol a sol?</t>
  </si>
  <si>
    <t>Possui equipamentos para isolamento e sinalização da área?</t>
  </si>
  <si>
    <t>Os equipamentos para sinalização e isolamento estão em bom estado de conservação?</t>
  </si>
  <si>
    <t>As escavações com mais de 1,25m de profundidade possuem escadas ou rampas para saída dos trabalhadores?</t>
  </si>
  <si>
    <t>O PCMSO de todos os empregados estão atualizados e disponíveis?</t>
  </si>
  <si>
    <t>Há caixa com materiais de primeiros socorros e de fácil acesso para os empregados?</t>
  </si>
  <si>
    <t>Há mapa de risco no ambiente analisado?</t>
  </si>
  <si>
    <t>O mapa de risco está atualizado?</t>
  </si>
  <si>
    <t>Há cartazes sobre "Proibido Fumar" dentro do ambiente analisado?</t>
  </si>
  <si>
    <t>Instalações elétricas, máquinas e equipamentos se encontram eletricamente aterrados conforme as normas técnicas oficiais vigentes?</t>
  </si>
  <si>
    <t>Há no departamento instalações elétricas que possam eventualmente ficar em contato com água?</t>
  </si>
  <si>
    <t>Há cabos e fios pelo chão, em local de tráfego de pessoas ou veículos de transporte?</t>
  </si>
  <si>
    <t>Os veículos, máquinas e equipamentos estão estacionados de ré?</t>
  </si>
  <si>
    <t>Operador de Escavadeira</t>
  </si>
  <si>
    <t>Consórcio 
Prosul-Quadrante Viaponte-Consane</t>
  </si>
  <si>
    <t>072/2022</t>
  </si>
  <si>
    <r>
      <t xml:space="preserve">SUPERVISORA:   </t>
    </r>
    <r>
      <rPr>
        <sz val="11"/>
        <rFont val="Arial"/>
        <family val="2"/>
      </rPr>
      <t>Consórcio Prosul-Quadrante Viaponte-Consane</t>
    </r>
  </si>
  <si>
    <r>
      <t xml:space="preserve">SUPERVISORA: </t>
    </r>
    <r>
      <rPr>
        <sz val="11"/>
        <rFont val="Arial"/>
        <family val="2"/>
      </rPr>
      <t>Consórcio Prosul-Quadrante Viaponte-Consane</t>
    </r>
  </si>
  <si>
    <t>1.2.6</t>
  </si>
  <si>
    <t>S020354</t>
  </si>
  <si>
    <t>Aluguel mensal container para refeitorio, incl. porta, 2 janelas, abert p/ ar cond., 2 pt iluminação, 2 tomadas elét. e 1 tomada telef. Isolamento térmico (paredes e teto), piso em comp. Naval pintado, cert. NR18, incl. laudo descontaminação.</t>
  </si>
  <si>
    <t>Aluguel mensal container para vestiário, incl. porta, venezianas de circulação, 1 pt iluminação, Isolamento térmico (teto), piso em comp. Naval pintado, cert. NR18, incl. laudo descontaminação.</t>
  </si>
  <si>
    <t>GALERIA GUARANHUS 3 E 4</t>
  </si>
  <si>
    <t>4915671</t>
  </si>
  <si>
    <t>2.1.13</t>
  </si>
  <si>
    <t>Reaterro e compactação com soquete vibratório</t>
  </si>
  <si>
    <t>T</t>
  </si>
  <si>
    <t>Destinação Final de Resíduos Classe II A em aterro sanitário controlado  - BDI = 14,01</t>
  </si>
  <si>
    <t>tkm</t>
  </si>
  <si>
    <t>un</t>
  </si>
  <si>
    <t>90755</t>
  </si>
  <si>
    <t>2.4.5</t>
  </si>
  <si>
    <t>00041936</t>
  </si>
  <si>
    <t>2.4.6</t>
  </si>
  <si>
    <t>Índice de preço para remoção de entulho decorrente da execução de obras  - Material demolido - BDI = 14,01null - DMT = 2,50</t>
  </si>
  <si>
    <t>GUARANHUNS34F-6817851</t>
  </si>
  <si>
    <t>GUARANHUNS34A-6817851</t>
  </si>
  <si>
    <t>Fornecimento e assentamento de galeria de concreto pré-moldado 2,5 X 1,5 metros fechada (tampa fixa)</t>
  </si>
  <si>
    <t>Fornecimento e assentamento de galeria de concreto pré-moldado 2,5 X 1,5 metros aberta (tampa removível)</t>
  </si>
  <si>
    <t>Rebaixamento de lençol freático c/ pont filtrantes</t>
  </si>
  <si>
    <r>
      <t xml:space="preserve">EMPREITEIRA: </t>
    </r>
    <r>
      <rPr>
        <sz val="11"/>
        <rFont val="Arial"/>
        <family val="2"/>
      </rPr>
      <t xml:space="preserve"> </t>
    </r>
  </si>
  <si>
    <r>
      <t xml:space="preserve">CONTRATO N°: </t>
    </r>
    <r>
      <rPr>
        <sz val="11"/>
        <rFont val="Arial"/>
        <family val="2"/>
      </rPr>
      <t xml:space="preserve"> </t>
    </r>
  </si>
  <si>
    <t xml:space="preserve">INÍCIO DOS SERVIÇOS: </t>
  </si>
  <si>
    <t>mês</t>
  </si>
  <si>
    <t>Avenida Amazonas e Rua São Paulo, bairro Jockey de Itaparica - Vila Velha/ES</t>
  </si>
  <si>
    <t>julho/2020</t>
  </si>
  <si>
    <t xml:space="preserve">PERÍODO: </t>
  </si>
  <si>
    <t>AVENIDA AMAZONAS E RUA SÃO PAULO, BAIRRO JOCKEY DE ITAPARICA - VILA VELHA/ES</t>
  </si>
  <si>
    <t>SUB-TOTAL - 2 - GALERIA GUARANHUNS (AVENIDA AMAZONAS E RUA SÃO PAULO)</t>
  </si>
  <si>
    <t>SINAPI-95995-ADP</t>
  </si>
  <si>
    <t>Execução das obras de macrodrenagem do bairro Jockey de Itaparica</t>
  </si>
  <si>
    <t>Aluguel mensal de container tipo refeitório - mar/2023</t>
  </si>
  <si>
    <t>Aluguel mensal de container tipo sanitário - mar/2023</t>
  </si>
  <si>
    <t>Aluguel mensal de container tipo escritório - mar/2023</t>
  </si>
  <si>
    <t>Aluguel mensal de container tipo almoxarifado - mar/2023</t>
  </si>
  <si>
    <t>LD/LE</t>
  </si>
  <si>
    <t>Rede de água com padrão de entrada d'água diâm. 3/4"</t>
  </si>
  <si>
    <t>Rede de esgoto</t>
  </si>
  <si>
    <t>Mobilização - Container tipo refeitório</t>
  </si>
  <si>
    <t>Mobilização - Container tipo sanitário</t>
  </si>
  <si>
    <t>Mobilização - Container tipo escritório</t>
  </si>
  <si>
    <t>Mobilização - Container tipo almoxarifado</t>
  </si>
  <si>
    <t>Fornecimento e assentamento de galeria de concreto pré-moldado 2,5 X 1,5 metros fechada (tampa fixa) - Rua São Paulo</t>
  </si>
  <si>
    <t>Fornecimento e assentamento de galeria de concreto pré-moldado 2,5 X 1,5 metros aberta (tampa removível) -  Rua São Paulo</t>
  </si>
  <si>
    <t>Concreto magro - Rua São Paulo</t>
  </si>
  <si>
    <t>Escoramento cavas com prancha metalica - Rua São Paulo</t>
  </si>
  <si>
    <t>Esgotamento (Execução da Galeria BSCC 2,50x1,50m) - Rua São Paulo</t>
  </si>
  <si>
    <r>
      <t xml:space="preserve">IDENTIFICAÇÃO: </t>
    </r>
    <r>
      <rPr>
        <sz val="14"/>
        <rFont val="Arial"/>
        <family val="2"/>
      </rPr>
      <t>OBRA 7222</t>
    </r>
  </si>
  <si>
    <t>Croqui Galeria Anexo Fl. DR 01</t>
  </si>
  <si>
    <t>Execução das obras de Macrodrenagem na Avenida Amazonas e na Rua São Paulo, no bairro Jockey de Itaparica, no município de Vila Velha/ES, com fornecimento de mão-de-obra e materiais.</t>
  </si>
  <si>
    <t>Valdik Escapini Fanchiotti</t>
  </si>
  <si>
    <t>Execução das Obras de Macrodrenagem da Avenida Amazonas e da Rua São Paulo</t>
  </si>
  <si>
    <t>Pick-up</t>
  </si>
  <si>
    <t>Retroescavadeira</t>
  </si>
  <si>
    <t>Caminhão Truck</t>
  </si>
  <si>
    <t>Escavadeira Hidráulica</t>
  </si>
  <si>
    <t>Bomba a Gasolina 3pol</t>
  </si>
  <si>
    <t>CONTRATO Nº: 072/22</t>
  </si>
  <si>
    <r>
      <t xml:space="preserve">TRECHO: </t>
    </r>
    <r>
      <rPr>
        <sz val="12"/>
        <rFont val="Calibri"/>
        <family val="2"/>
        <scheme val="minor"/>
      </rPr>
      <t>Avenida Amazonas e Rua São Paulo, bairro Jockey de Itaparica - Vila Velha/ES</t>
    </r>
  </si>
  <si>
    <r>
      <t xml:space="preserve">CONTRATO: </t>
    </r>
    <r>
      <rPr>
        <sz val="14"/>
        <rFont val="Arial"/>
        <family val="2"/>
      </rPr>
      <t>072/2022</t>
    </r>
  </si>
  <si>
    <r>
      <t xml:space="preserve">TRECHO: </t>
    </r>
    <r>
      <rPr>
        <sz val="14"/>
        <rFont val="Arial"/>
        <family val="2"/>
      </rPr>
      <t>Avenida Amazonas e Rua São Paulo, bairro Jockey de Itaparica - Vila Velha/ES</t>
    </r>
  </si>
  <si>
    <t>2ª MP</t>
  </si>
  <si>
    <t>Aluguel mensal de container tipo refeitório - abril/2023</t>
  </si>
  <si>
    <t>Aluguel mensal de container tipo sanitário - abril/2023</t>
  </si>
  <si>
    <t>Aluguel mensal de container tipo escritório - abril/2023</t>
  </si>
  <si>
    <t>Aluguel mensal de container tipo almoxarifado - abril/2023</t>
  </si>
  <si>
    <t>GALERIA ABERTA PARA CAIXA RALO E INSPEÇÃO</t>
  </si>
  <si>
    <t>15.1. Verificação do Atendimento aos Procedimentos de Segurança, Higiene e Medicina do Trabalho</t>
  </si>
  <si>
    <t>1 - Conforme a NR 05 foi criada, organizada e estabelecida na obra, a Comissão Interna de Prevenção de Acidentes (CIPA), sendo seu corpo formado por representantes da parte do empregador e seus empregados de acordo com o dimensionamento previsto no Quadro I desta NR</t>
  </si>
  <si>
    <t xml:space="preserve">Agrupamento de CNAE: C18a
CIPA não constituída de acordo com a NR 05. Entretanto, há enquadramento no quadro I. A empresa designará um responsável pelo cumprimento dos objetivos desta NR. 
</t>
  </si>
  <si>
    <t>Manter o PGR atualizado e à disposição no canteiro de obras.</t>
  </si>
  <si>
    <t>Os locais onde são realizadas as atividades de escavação, fundação e desmonte de rochas, quando houver riscos devem ter sinalização de advertência, inclusive noturna, e barreira de isolamento em todo o seu perímetro de modo a impedir a entrada de veículos e pessoas não autorizadas.</t>
  </si>
  <si>
    <t>São adotadas medidas para proteger os trabalhadores contra insolação excessiva, calor, frio, umidade e ventos inconvenientes.</t>
  </si>
  <si>
    <t>32 - A obra é sinalizada de acordo com o IPR 738/2010 - Manual de Sinalização de Obras e Emergências em Rodovias - DNIT</t>
  </si>
  <si>
    <t>Conclui-se que o relatório no que tange a Verificação do Atendimento aos Procedimentos de Segurança, Higiene e Medicina do Trabalho, referente a Obra, Construção de GALERIAS na Avenida Amazonas e Rua São Paulo, no Bairro Jockey de Itaparica, está adequado.
Atentar-se para as corretas soluções dos itens descrito neste relatório com as recomendações, que são de extrema importância para a preservação da saúde e segurança dos colaboradores, direta e indiretamente na execução do serviço prestados.</t>
  </si>
  <si>
    <r>
      <rPr>
        <b/>
        <sz val="10"/>
        <color theme="1"/>
        <rFont val="Arial"/>
        <family val="2"/>
      </rPr>
      <t>NR:</t>
    </r>
    <r>
      <rPr>
        <sz val="10"/>
        <color theme="1"/>
        <rFont val="Arial"/>
        <family val="2"/>
      </rPr>
      <t xml:space="preserve"> Normas Regulamentadoras de Segurança e Saúde no Trabalho do Ministério do Trabalho e Emprego
</t>
    </r>
    <r>
      <rPr>
        <b/>
        <sz val="10"/>
        <color theme="1"/>
        <rFont val="Arial"/>
        <family val="2"/>
      </rPr>
      <t>NR 04</t>
    </r>
    <r>
      <rPr>
        <sz val="10"/>
        <color theme="1"/>
        <rFont val="Arial"/>
        <family val="2"/>
      </rPr>
      <t xml:space="preserve"> - Serviços Especializados em Engenharia de Segurança e em Medicina do Trabalho
</t>
    </r>
    <r>
      <rPr>
        <b/>
        <sz val="10"/>
        <color theme="1"/>
        <rFont val="Arial"/>
        <family val="2"/>
      </rPr>
      <t>NR 05</t>
    </r>
    <r>
      <rPr>
        <sz val="10"/>
        <color theme="1"/>
        <rFont val="Arial"/>
        <family val="2"/>
      </rPr>
      <t xml:space="preserve"> - Comissão Interna de Prevenção de Acidentes
</t>
    </r>
    <r>
      <rPr>
        <b/>
        <sz val="10"/>
        <color theme="1"/>
        <rFont val="Arial"/>
        <family val="2"/>
      </rPr>
      <t>NR 06</t>
    </r>
    <r>
      <rPr>
        <sz val="10"/>
        <color theme="1"/>
        <rFont val="Arial"/>
        <family val="2"/>
      </rPr>
      <t xml:space="preserve"> - Equipamentos de Proteção Individual
</t>
    </r>
    <r>
      <rPr>
        <b/>
        <sz val="10"/>
        <color theme="1"/>
        <rFont val="Arial"/>
        <family val="2"/>
      </rPr>
      <t>NR 07</t>
    </r>
    <r>
      <rPr>
        <sz val="10"/>
        <color theme="1"/>
        <rFont val="Arial"/>
        <family val="2"/>
      </rPr>
      <t xml:space="preserve"> - Programa de Controle Médico de Saúde Ocupacional
</t>
    </r>
    <r>
      <rPr>
        <b/>
        <sz val="10"/>
        <color theme="1"/>
        <rFont val="Arial"/>
        <family val="2"/>
      </rPr>
      <t>NR 09</t>
    </r>
    <r>
      <rPr>
        <sz val="10"/>
        <color theme="1"/>
        <rFont val="Arial"/>
        <family val="2"/>
      </rPr>
      <t xml:space="preserve"> - Programa de Prevenção de Riscos Ambientais
</t>
    </r>
    <r>
      <rPr>
        <b/>
        <sz val="10"/>
        <color theme="1"/>
        <rFont val="Arial"/>
        <family val="2"/>
      </rPr>
      <t>NR 10</t>
    </r>
    <r>
      <rPr>
        <sz val="10"/>
        <color theme="1"/>
        <rFont val="Arial"/>
        <family val="2"/>
      </rPr>
      <t xml:space="preserve"> - Segurança em Instalações e Serviços em Eletricidade
</t>
    </r>
    <r>
      <rPr>
        <b/>
        <sz val="10"/>
        <color theme="1"/>
        <rFont val="Arial"/>
        <family val="2"/>
      </rPr>
      <t>NR 11</t>
    </r>
    <r>
      <rPr>
        <sz val="10"/>
        <color theme="1"/>
        <rFont val="Arial"/>
        <family val="2"/>
      </rPr>
      <t xml:space="preserve"> - Transporte, Movimentação, Armazenagem e Manuseio de Materiais
</t>
    </r>
    <r>
      <rPr>
        <b/>
        <sz val="10"/>
        <color theme="1"/>
        <rFont val="Arial"/>
        <family val="2"/>
      </rPr>
      <t>NR 12</t>
    </r>
    <r>
      <rPr>
        <sz val="10"/>
        <color theme="1"/>
        <rFont val="Arial"/>
        <family val="2"/>
      </rPr>
      <t xml:space="preserve"> - Segurança no Trabalho em Máquinas e Equipamentos
</t>
    </r>
    <r>
      <rPr>
        <b/>
        <sz val="10"/>
        <color theme="1"/>
        <rFont val="Arial"/>
        <family val="2"/>
      </rPr>
      <t>NR 15</t>
    </r>
    <r>
      <rPr>
        <sz val="10"/>
        <color theme="1"/>
        <rFont val="Arial"/>
        <family val="2"/>
      </rPr>
      <t xml:space="preserve"> - Atividades e Operações Insalubres
</t>
    </r>
    <r>
      <rPr>
        <b/>
        <sz val="10"/>
        <color theme="1"/>
        <rFont val="Arial"/>
        <family val="2"/>
      </rPr>
      <t>NR 17</t>
    </r>
    <r>
      <rPr>
        <sz val="10"/>
        <color theme="1"/>
        <rFont val="Arial"/>
        <family val="2"/>
      </rPr>
      <t xml:space="preserve"> - Ergonomia
</t>
    </r>
    <r>
      <rPr>
        <b/>
        <sz val="10"/>
        <color theme="1"/>
        <rFont val="Arial"/>
        <family val="2"/>
      </rPr>
      <t>NR 18</t>
    </r>
    <r>
      <rPr>
        <sz val="10"/>
        <color theme="1"/>
        <rFont val="Arial"/>
        <family val="2"/>
      </rPr>
      <t xml:space="preserve"> - Condições e Meio Ambiente de Trabalho na Indústria da Construção
</t>
    </r>
    <r>
      <rPr>
        <b/>
        <sz val="10"/>
        <color theme="1"/>
        <rFont val="Arial"/>
        <family val="2"/>
      </rPr>
      <t>NR 21</t>
    </r>
    <r>
      <rPr>
        <sz val="10"/>
        <color theme="1"/>
        <rFont val="Arial"/>
        <family val="2"/>
      </rPr>
      <t xml:space="preserve"> - Trabalhos a Céu Aberto
</t>
    </r>
    <r>
      <rPr>
        <b/>
        <sz val="10"/>
        <color theme="1"/>
        <rFont val="Arial"/>
        <family val="2"/>
      </rPr>
      <t>NR 23</t>
    </r>
    <r>
      <rPr>
        <sz val="10"/>
        <color theme="1"/>
        <rFont val="Arial"/>
        <family val="2"/>
      </rPr>
      <t xml:space="preserve"> - Proteção contra Incêndios
</t>
    </r>
    <r>
      <rPr>
        <b/>
        <sz val="10"/>
        <color theme="1"/>
        <rFont val="Arial"/>
        <family val="2"/>
      </rPr>
      <t>NR 33</t>
    </r>
    <r>
      <rPr>
        <sz val="10"/>
        <color theme="1"/>
        <rFont val="Arial"/>
        <family val="2"/>
      </rPr>
      <t xml:space="preserve"> - Segurança e Saúde nos Trabalhos em Espaços Confinados
</t>
    </r>
    <r>
      <rPr>
        <b/>
        <sz val="10"/>
        <color theme="1"/>
        <rFont val="Arial"/>
        <family val="2"/>
      </rPr>
      <t>NR 35</t>
    </r>
    <r>
      <rPr>
        <sz val="10"/>
        <color theme="1"/>
        <rFont val="Arial"/>
        <family val="2"/>
      </rPr>
      <t xml:space="preserve"> - Trabalho em Altura
</t>
    </r>
    <r>
      <rPr>
        <b/>
        <sz val="10"/>
        <color theme="1"/>
        <rFont val="Arial"/>
        <family val="2"/>
      </rPr>
      <t xml:space="preserve">Dimensionamento de CIPA: </t>
    </r>
    <r>
      <rPr>
        <sz val="10"/>
        <color theme="1"/>
        <rFont val="Arial"/>
        <family val="2"/>
      </rPr>
      <t>De acordo com o CNAE - Classificação Nacional de Atividades Econômicas da empresa, encontra-se o agrupamento de setores no Quadro II da NR 05. Junta-se o agrupamento de CNAE e o número de funcionários para a verificação no Quadro 1 da NR 05 sobre necessidade ou não do estabelecimento da CIPA.</t>
    </r>
  </si>
  <si>
    <t>15.1.1. Checklist de Padrões e Rotinas de Inspeção Planejadas de Segurança</t>
  </si>
  <si>
    <t>Há profissionais que fazem a limpeza do canteiro?</t>
  </si>
  <si>
    <t>Os materiais inflamáveis estão convenientemente isolados?</t>
  </si>
  <si>
    <t>O material utilizado para a construção de andaimes está em boas condições?</t>
  </si>
  <si>
    <t>15.2 VERIFICAÇÃO DO ATENDIMENTO AOS PROCEDIMENTOS AMBIENTAIS</t>
  </si>
  <si>
    <t>Resíduos sólidos urbanos são enviados a coleta pública municipal.</t>
  </si>
  <si>
    <t>I</t>
  </si>
  <si>
    <t>É necessário implantar barreira de contenção na margem dos locais de armazenamento de produtos perigosos para evitar vazamentos, além de impermeabilização do piso do local e área coberta. É importante que seja realizado a impermeabilização da área em caso de derramamento de produto perigoso no solo e disposição final adequada desse material contaminado.</t>
  </si>
  <si>
    <t>Manter a área sempre sinalizada com placas de sinalização, cones, entre outros dispositivos de segurança, tornando assim o local seguro.</t>
  </si>
  <si>
    <t>Realizar, sempre que necessário, ações de controle ambiental para mitigar os impactos de emissão de gases e ruídos dos equipamentos, máquinas e veículos.</t>
  </si>
  <si>
    <t>Atentar às condicionantes ambientais que tratam do gerenciamento de resíduos sólidos, observando sempre os prazos estipulados para apresentação junto a Supervisora e ao órgão competente, e que constam na licença da obra.</t>
  </si>
  <si>
    <t>É importante que haja sinalização em todas as etapas de execução da obra.</t>
  </si>
  <si>
    <t xml:space="preserve">Licença Ambiental de Instalação emitida pelo IEMA Nº 68991266 - LI - GSIM/CRSS/Nº 34/2021/Classe IV referente a Obra, Construção de GALERIAS na Avenida Amazonas e Rua São Paulo, no Bairro Jockey de Itaparica. </t>
  </si>
  <si>
    <t>Com base em Inspeção de Supervisão Técnica, quanto ao cumprimento de procedimentos.</t>
  </si>
  <si>
    <t>15.3 RELATÓRIO FOTOGRÁFICO - SEGURANÇA DO TRABALHO</t>
  </si>
  <si>
    <t>2.1.2 - Aterro com areia, inclusive fornecimento e adensamento</t>
  </si>
  <si>
    <r>
      <rPr>
        <b/>
        <sz val="12"/>
        <rFont val="Arial"/>
        <family val="2"/>
      </rPr>
      <t>Gabriela Varela Perciliano Cardoso</t>
    </r>
    <r>
      <rPr>
        <sz val="12"/>
        <rFont val="Arial"/>
        <family val="2"/>
      </rPr>
      <t xml:space="preserve"> - Engenheira Ambiental</t>
    </r>
  </si>
  <si>
    <t>Inspeção da Equipe de Controle Tecnológico</t>
  </si>
  <si>
    <t>3ª MP</t>
  </si>
  <si>
    <t>VERIFICAR O RDO DA WALQUIRIA COM AS VISITAS!!!</t>
  </si>
  <si>
    <t>Aluguel mensal de container tipo refeitório - maio/2023</t>
  </si>
  <si>
    <t>Aluguel mensal de container tipo sanitário - maio/2023</t>
  </si>
  <si>
    <t>Aluguel mensal de container tipo escritório - maio/2023</t>
  </si>
  <si>
    <t>Aluguel mensal de container tipo almoxarifado - maio/2023</t>
  </si>
  <si>
    <t>2,00 m do lado esquerdo e 2,00 m do lado direito</t>
  </si>
  <si>
    <t>LE/LD</t>
  </si>
  <si>
    <t>1 conjunto de rebaixamento de lençol</t>
  </si>
  <si>
    <t>4ª MP</t>
  </si>
  <si>
    <t>Aluguel mensal de container tipo refeitório - junho/2023</t>
  </si>
  <si>
    <t>31/06/2023</t>
  </si>
  <si>
    <t>Aluguel mensal de container tipo sanitário - junho/2023</t>
  </si>
  <si>
    <t>Aluguel mensal de container tipo escritório - junho/2023</t>
  </si>
  <si>
    <t>Aluguel mensal de container tipo almoxarifado - junho/2023</t>
  </si>
  <si>
    <t>1,00 m do lado esquerdo e 2,00 m do lado direito</t>
  </si>
  <si>
    <t>Realizar diariamente inspeções de rotinas verificando o uso, a guarda e conservação dos EPI's, promover campanhas favoráveis quanto ao uso dos mesmos e realizar semanalmente DDS com temas voltados à obrigatoriedade dos mesmos.</t>
  </si>
  <si>
    <t>A Empresa Andares Construções Civil Eireli EPP, faz uso adequado de todos os Equipamentos de Proteção Individual inerentes à função. Devido a isto, os empregados portam: máscara de proteção respiratória, uniforme de manga comprida, luvas resistentes, botinas de segurança resistentes, capacete de segurança, óculos com lentes de acordo a intensidade da luminosidade e protetores auriculares tipo concha. 
Os operadores das máquinas (máquinas que não dispunham de cabine acústica) envolvidas no serviço, também faziam uso de protetores auriculares e máscara de proteção facial.
Para proteção do calor, os trabalhadores utilizam toucas árabes e protetor solar (creme).</t>
  </si>
  <si>
    <t>Os Equipamentos de Proteção Individual além de essenciais à proteção do trabalhador, visando a manutenção de sua saúde física e proteção contra os riscos de acidentes do trabalho e/ou de doenças profissionais e do trabalho, podem também proporcionar a redução de custos ao empregador.
O empregador deve utilizar-se de seu poder diretivo e obrigar o empregado a utilizar o equipamento, sob pena de advertência e suspensão num primeiro momento e, havendo reincidências, sofrer punições mais severas.
O não uso do EPI, além de ser um ato de insubordinação do empregado, coloca em risco a sua própria saúde.
É de responsabilidade do empregador também, cercar seus empregados e das subcontratadas, quando houver, das garantias e proteção legais da Legislação Trabalhista, inclusive em relação a higiene, segurança e medicina do trabalho, fornecendo os adequados EPI's a todos os componentes de suas equipes de trabalho ou aqueles que por qualquer motivos estejam envolvidos com o serviço, de acordo com o disposto no Contrato de Empreitada nº 072/2022.</t>
  </si>
  <si>
    <t>O PCMSO tem por finalidade:
1. Garantir as ações necessárias visando à promoção da saúde, a prevenção de doenças e acidentes e a recuperação dos empregados;
2. Garantir aos empregados melhor qualidade de vida possível no trabalho, visando a preservação de sua saúde, como também o aumento da produtividade, da qualidade e da competitividade.</t>
  </si>
  <si>
    <t>5 - A NR 01 estabelece a obrigatoriedade da elaboração e implementação por parte do empregador do Programa: PGR (Programa de Gerenciamento de Risco) visando a preservação da acidente de Trabalho no canteiro de obras Contemplando os Riscos Ocupacionais e suas respectivas medidas de prevenção</t>
  </si>
  <si>
    <t>• Vias de circulação das máquinas e equipamentos desobstruídas;
• Sinalização de segurança para advertir os trabalhadores e terceiros sobre os riscos a que estão expostos;
• Os operadores das máquinas e equipamentos são treinados para opera-los;
• Os botões de parada de emergência das máquinas e equipamentos são visíveis e estão situados próximos ao operador.</t>
  </si>
  <si>
    <t>Manter a obrigatoriedade do treinamento a todos os colaboradores que trabalham operando máquinas e equipamentos não sendo permitido suas atribuições sem antes passar pelo mesmo.</t>
  </si>
  <si>
    <t>Riscos identificados no PGR, integrado por função e descrição da atividade. Assim, é informado a qual risco o trabalhador está exposto (o agente, o tipo de avaliação, o limite de tolerância encontrado, a fonte geradora, meios de propagação, possíveis danos e medidas preventivas).</t>
  </si>
  <si>
    <t>• As construções vizinhas à obra de demolição foram examinadas, prévia e periodicamente, no sentido de preservar sua estabilidade e a integridade física de terceiros;
• Área da demolição devidamente sinalizada e isolada não sendo permitida a presença de terceiros no local;
• Elementos frágeis foram removidos antes de se iniciar a demolição;
• Demolição realizada mediante o emprego de dispositivos mecânicos;
• Os materiais das edificações, durante a demolição e remoção, foram previamente umedecidos.</t>
  </si>
  <si>
    <t>Realizar Treinamentos e DDS, com todos os colaboradores envolvidos nas atividades, disponibilizando todos os EPI's necessários para desenvolver suas atribuições com segurança.</t>
  </si>
  <si>
    <t>Durante a desforma devem ser viabilizados meios que impeçam a queda livre de seções de formas e escoramentos, sendo obrigatórios a amarração das peças e o isolamento e sinalização ao nível do terreno.</t>
  </si>
  <si>
    <t>Os cabos são inspecionados, testados e vistoriados semanalmente. Possuem formulário em formato checklist.</t>
  </si>
  <si>
    <t>O canteiro de obras deve ser sinalizado com o objetivo de:
a) identificar os locais de apoio que compõem o canteiro de obras;
b) indicar as saídas por meio de dizeres ou setas;
c) manter comunicação através de avisos, cartazes ou similares;
d) advertir contra perigo de contato ou acionamento acidental com partes móveis das máquinas e equipamentos;
e) advertir quanto a risco de queda;
f) alertar quanto à obrigatoriedade do uso de EPI, específico para a atividade executada, com a devida sinalização e advertência próximas ao posto de trabalho;
g) alertar quanto ao isolamento das áreas de transporte e circulação de materiais por grua, guincho e guindaste;
h) identificar acessos, circulação de veículos e equipamentos na obra.</t>
  </si>
  <si>
    <t>Todos os empregados devem receber treinamentos admissional e periódico, visando garantir a execução de suas atividades com segurança.</t>
  </si>
  <si>
    <t xml:space="preserve">Fazer valer as exigências contidas na NR 21. São elas: 
- Colocar tendas, cabines ou outra forma de abrigo, ainda que provisório, para que os trabalhadores se protejam em caso de chuva, vento ou sol forte. </t>
  </si>
  <si>
    <t>• A sinalização apropriada de equipamentos de combate a incêndios deve estar a uma altura de 1,80m (um metro e oitenta centímetros), medida do piso acabado à base da sinalização;
• A demarcação do solo deverá ser de 1m² (um metro quadrado), em um campo vermelho de 70 cm² (setenta centímetros quadrados) ladeado por faixas de 15 cm (quinze centímetros) na cor amarela;
• Manter os extintores revisados e dentro da validade para que em caso de sinistro, os mesmos possam ser utilizados com segurança.</t>
  </si>
  <si>
    <t>A sinalização de segurança possibilita uma melhor organização na obra e oferece informações e orientações claras também para quem está de passagem por ali. É preciso sempre estar atento às sinalizações dos riscos, pois muitas vezes não parecem estar presentes. Mantendo o local da obra sempre sinalizado.</t>
  </si>
  <si>
    <t>Efluentes sanitários provenientes do canteiro da obra são lançados na rede de esgoto municipal. Há a utilização de banheiro químico na obra.</t>
  </si>
  <si>
    <t>Realizar a umectação das vias sempre que constatado presença de particulado, principalmente em caso de não ocorrência de chuvas.</t>
  </si>
  <si>
    <t xml:space="preserve">Todo trecho em obras deverá estar sinalizado com placas, cones, entre outros dispositivo de segurança. </t>
  </si>
  <si>
    <t>↑</t>
  </si>
  <si>
    <t>Cálculo do empolamento em anexo</t>
  </si>
  <si>
    <t>Densidade de transporte em anexo</t>
  </si>
  <si>
    <t>5ª MP</t>
  </si>
  <si>
    <t>Aluguel mensal de container tipo refeitório - julho/2023</t>
  </si>
  <si>
    <t>Aluguel mensal de container tipo sanitário - julho/2023</t>
  </si>
  <si>
    <t>Aluguel mensal de container tipo escritório - julho/2023</t>
  </si>
  <si>
    <t>Aluguel mensal de container tipo almoxarifado - julho/2023</t>
  </si>
  <si>
    <t>Croqui Galeria Anexo Fl. DR 02</t>
  </si>
  <si>
    <t>atualizado 18/08 - felipe</t>
  </si>
  <si>
    <t>Banheiro Químico</t>
  </si>
  <si>
    <t>Bomba  elétrica de sucção 3 pol</t>
  </si>
  <si>
    <r>
      <rPr>
        <b/>
        <sz val="10"/>
        <color theme="1"/>
        <rFont val="Arial"/>
        <family val="2"/>
      </rPr>
      <t xml:space="preserve">18.4.2.9.3 Os vestiários devem:
</t>
    </r>
    <r>
      <rPr>
        <sz val="10"/>
        <color theme="1"/>
        <rFont val="Arial"/>
        <family val="2"/>
      </rPr>
      <t>a) ter paredes de alvenaria, madeira ou material equivalente;
b) ter pisos de concreto, cimentado, madeira ou material equivalente;
c) ter cobertura que proteja contra as intempéries;
d) ter área de ventilação correspondente a 1/10 (um décimo) de área do piso;
e) ter iluminação natural e/ou artificial;
f) ter armários individuais dotados de fechadura ou dispositivo com cadeado;
g) ter pé direito mínimo de 2,50m (dois metros e cinquenta centímetros);
h) ser mantido em perfeito estado de conservação, higiene e limpeza;
i) ter bancos em número suficiente para atender aos usuários, com largura mínima de 0,30m (trinta centímetros).</t>
    </r>
  </si>
  <si>
    <t>Fiscal do Contrato - SEDURB</t>
  </si>
  <si>
    <t>1° Termo Aditivo (Prazo)</t>
  </si>
  <si>
    <t>ADITIVO DE PRAZO</t>
  </si>
  <si>
    <t>Ordem de inicio</t>
  </si>
  <si>
    <t>Vigência do Contrato</t>
  </si>
  <si>
    <t>1°  prazo aditivo vigência</t>
  </si>
  <si>
    <t>91 dias</t>
  </si>
  <si>
    <t>Execução</t>
  </si>
  <si>
    <t>Prazo vigência inicial 273 dias (9 meses)</t>
  </si>
  <si>
    <t>Prazo Execução inicial 183 dias (6 meses)</t>
  </si>
  <si>
    <t>365</t>
  </si>
  <si>
    <t>(12 meses)</t>
  </si>
  <si>
    <t>274</t>
  </si>
  <si>
    <t>1° Aditivo de Prazo</t>
  </si>
  <si>
    <t xml:space="preserve">91 Dias Corridos </t>
  </si>
  <si>
    <t>6ª MP</t>
  </si>
  <si>
    <t>Aluguel mensal de container tipo refeitório - agosto/2023</t>
  </si>
  <si>
    <t>Aluguel mensal de container tipo sanitário - agosto/2023</t>
  </si>
  <si>
    <t>Aluguel mensal de container tipo escritório - agosto/2023</t>
  </si>
  <si>
    <t>Aluguel mensal de container tipo almoxarifado - agosto/2023</t>
  </si>
  <si>
    <t>Aluguel mensal de container tipo vestiário - julho/2023</t>
  </si>
  <si>
    <t>Aluguel mensal de container tipo vestiário - agosto/2023</t>
  </si>
  <si>
    <t>Transporte com caminhão basculante de 12m³ - rodovia pavimentada - material de 1º categoria – Av. Amazonas</t>
  </si>
  <si>
    <t>6,00 m do lado esquerdo e 6,00 m do lado direito (Cruzamento da Av. Amazonas com a Rua São Paulo)</t>
  </si>
  <si>
    <t>3,00 m do lado esquerdo e 2,00 m do lado direito</t>
  </si>
  <si>
    <t>Remoção e reassentamento de paralelepípedos, inclusive perdas em Vias Urbanas - Av. Amazonas</t>
  </si>
  <si>
    <t>Fornecimento e assentamento de galeria de concreto pré-moldado 2,5 X 1,5 metros fechada (tampa fixa) – Av. Amazonas</t>
  </si>
  <si>
    <t>Fornecimento e assentamento de galeria de concreto pré-moldado 2,5 X 1,5 metros aberta (tampa removível) -  Av. Amazonas</t>
  </si>
  <si>
    <t>Concreto magro – Av. Amazonas</t>
  </si>
  <si>
    <t>Escoramento cavas com prancha metalica - Av. Amazonas</t>
  </si>
  <si>
    <t>Rebaixamento de lençol freático c/ pont filtrantes - junho/2023</t>
  </si>
  <si>
    <t>Rebaixamento de lençol freático c/ pont filtrantes - maio/2023</t>
  </si>
  <si>
    <t>Rebaixamento de lençol freático c/ pont filtrantes - agosto/2023</t>
  </si>
  <si>
    <t>Área da tela</t>
  </si>
  <si>
    <t>Quan. Tela</t>
  </si>
  <si>
    <t>(Kg/unidade)</t>
  </si>
  <si>
    <t>Armação do Berço da Galeria em tela Q503 . Sendo (3,24+0,12+0,80) - Av. Amazonas</t>
  </si>
  <si>
    <t>Escavação mecânica de vala em material de 1ª categoria - Rua São Paulo</t>
  </si>
  <si>
    <t>Aterro com areia, inclusive fornecimento e adensamento - Rua São Paulo</t>
  </si>
  <si>
    <t>Aterro com areia, inclusive fornecimento e adensamento - Av. Amazonas</t>
  </si>
  <si>
    <t>REMOCAO RESIDUOS CLASSE A CONAMA (CACAMBA) CLASSE II B (NBR10004) INCLUSIVE DESTINACAO FINAL - BDI = 14,01 - Rua São Paulo</t>
  </si>
  <si>
    <t>REMOCAO RESIDUOS CLASSE A CONAMA (CACAMBA) CLASSE II B (NBR10004) INCLUSIVE DESTINACAO FINAL - BDI = 14,01 - Av. Amazonas</t>
  </si>
  <si>
    <t>ÁREA TELA (m²)</t>
  </si>
  <si>
    <t>Equipamento de rebaixamento</t>
  </si>
  <si>
    <t>Não foram observadas irregularidades na obra na data da vistoria do mês de referência.</t>
  </si>
  <si>
    <t>É importante que sempre seja realizada a cobertura da carroceria dos caminhões.</t>
  </si>
  <si>
    <t>Não foram verificadas irregularidades na obra na data da vistoria neste mês de referência.</t>
  </si>
  <si>
    <t>Não foram observadas irregularidades na obra na data as vistoria neste mês de referência.</t>
  </si>
  <si>
    <t xml:space="preserve">Está sendo executada pela empresa Andares, conforme verificado em vistoria. </t>
  </si>
  <si>
    <t>7ª MP</t>
  </si>
  <si>
    <t>Atualizado 26/09</t>
  </si>
  <si>
    <t>ACUMULADO ATÉ 30/09/2023:</t>
  </si>
  <si>
    <t>4,00 m do lado esquerdo e 4,00 m do lado direito</t>
  </si>
  <si>
    <t>3,00 m do lado esquerdo e 3,00 m do lado direito</t>
  </si>
  <si>
    <t>REUTILIZ.</t>
  </si>
  <si>
    <t>Quando a empresa não possuir o número necessário de empregados para constituir sua comissão de forma convencional (com cronograma, eleição, votação, atas de reuniões, entre outras), será realizado conforme consta no dimensionamento do quadro 1 da NR 05 - O empregador deve indicar um “Designado para Cipa”.</t>
  </si>
  <si>
    <t>A Empresa Andares Construção Civil Eireli elaborou o PGR seguindo as seguintes orientações:
NR 18.4.1 - É obrigatória a elaboração e a implementação do PGR nos canteiros de obras, contemplando os riscos ocupacionais e suas respectivas medidas de prevenção;
NR 18.4.2 - O PGR deve ser elaborado por profissional legalmente habilitado em segurança do trabalho e implementado sob responsabilidade da organização.</t>
  </si>
  <si>
    <t>Pode-se observar que os colaboradores não carregam peso excessivo, não fazem esforços além da sua capacidade física, e sempre que necessário, utilizam equipamentos que auxiliam no transporte manual de cargas. Bem como, pausas destinadas ao descanso quando a atividade é prolongada.</t>
  </si>
  <si>
    <t>O canteiro de obras, mobilizado para o endereço, Rua Rio de Janeiro, bairro Jockey de Itaparica, Vila Velha - ES. Contendo as seguintes instalações: 
- Almoxarifado;
- Vestiários;
- Banheiros;
- Administração; 
- Sala Técnica / Engenharia / Mestre;
- Refeitório;
- Fiscalização;
- Depósito;
- Carpintaria.
Se atentar para o estado de conservação dos armários disponibilizados aos funcionários no vestiário. 
Cumprir o disposto no subitem 18.4.2.9.3 da NR 18.</t>
  </si>
  <si>
    <t>18.10.1 - As peças devem estar previamente fixadas antes de serem soldadas, rebitadas ou parafusadas.</t>
  </si>
  <si>
    <t>18.10.2 - Na edificação de estrutura metálica, abaixo dos serviços de rebitagem, parafusagem ou soldagem, deve ser mantido piso provisório, abrangendo toda a área de trabalho situada no piso imediatamente inferior.</t>
  </si>
  <si>
    <t>A contratada é obrigada a fornecer o uniforme adequado aos seus colaboradores . 
Como uniforme entende-se por uma vestimenta adequada para o tipo de trabalho exercido, a fim de identificar melhor a própria equipe.</t>
  </si>
  <si>
    <t>Não foram observadas irregularidades quanto a segurança de produtos perigosos na obra, na data da vistoria da Supervisora em 22/09/23.</t>
  </si>
  <si>
    <t>Em vistoria realizada no dia 22/09/23 pela Supervisora, não foram observadas irregularidades na obra.</t>
  </si>
  <si>
    <t>2.5.10 - Lastro com material granular (Pedra Britada N.3), aplicado em pisos ou radiers, espessura de *10 cm*. AF_07/2019</t>
  </si>
  <si>
    <t>2.1.1 - Escavação mecânica de vala em material de 1ª categoria</t>
  </si>
  <si>
    <t>Folha de Cubação e Seções Anexo
Fl. SEC-01  a Fl. SEC-04</t>
  </si>
  <si>
    <t>TAXA</t>
  </si>
  <si>
    <t>CMRF 03/7222-08</t>
  </si>
  <si>
    <t>RESUMO DO MÊS: OUTUBRO</t>
  </si>
  <si>
    <t>ACUMULADO ATÉ 31/10/2023:</t>
  </si>
  <si>
    <t>OUTUBRO</t>
  </si>
  <si>
    <t>01/10/2023 a 31/10/2023</t>
  </si>
  <si>
    <r>
      <t xml:space="preserve">PERÍODO: </t>
    </r>
    <r>
      <rPr>
        <sz val="12"/>
        <rFont val="Calibri"/>
        <family val="2"/>
        <scheme val="minor"/>
      </rPr>
      <t>01/10/2023 a 31/10/2023</t>
    </r>
  </si>
  <si>
    <r>
      <t xml:space="preserve">ATUALIZAÇÃO: </t>
    </r>
    <r>
      <rPr>
        <sz val="14"/>
        <rFont val="Arial"/>
        <family val="2"/>
      </rPr>
      <t>31/10/2023</t>
    </r>
  </si>
  <si>
    <t>8ª MP</t>
  </si>
  <si>
    <t>Item 12 do presente relatório CMRF 03/7222-08.</t>
  </si>
  <si>
    <t>Item 13 do presente relatório CMRF 03/7222-08.</t>
  </si>
  <si>
    <t>SERVIÇOS NOVOS</t>
  </si>
  <si>
    <t>GALERIA GUARANHUS 1 E 2</t>
  </si>
  <si>
    <t>3.1</t>
  </si>
  <si>
    <t>3.1.1</t>
  </si>
  <si>
    <t>Elementos de madeira para sinalização - cavaletes</t>
  </si>
  <si>
    <t>3.1.2</t>
  </si>
  <si>
    <t>Sinalização vertical com chapa em esmalte sintético</t>
  </si>
  <si>
    <t>3.1.3</t>
  </si>
  <si>
    <t>Tela de proteção de segurança de PVC cor laranja com suporte para sinalização de obras</t>
  </si>
  <si>
    <t>3.1.4</t>
  </si>
  <si>
    <t>Caixa ralo em blocos pré-moldados e grelha articulada em FFA em Vias Urbanas</t>
  </si>
  <si>
    <t>3.1.5</t>
  </si>
  <si>
    <t>3.1.6</t>
  </si>
  <si>
    <t>3.1.7</t>
  </si>
  <si>
    <t>3.1.8</t>
  </si>
  <si>
    <t>Meio fio de concreto pré-moldado (12 x 30 x 15) cm, inclusive caiação e transporte do meio fio</t>
  </si>
  <si>
    <t>3.1.9</t>
  </si>
  <si>
    <t>CAP-50/70, fornecimento</t>
  </si>
  <si>
    <t>3.1.12</t>
  </si>
  <si>
    <t>CM-30, fornecimento</t>
  </si>
  <si>
    <t>Pavimentação com blocos de concreto (35 MPa), esp.=08cm, sobre colchão de areia 5cm, inclusive fornec. E transporte blocos e areia, em vias urbanas</t>
  </si>
  <si>
    <t>Ladrilho Hidráulico (argamassa cimento e areia 1:4), fornecimento e assentamento</t>
  </si>
  <si>
    <t>Remoção de pavimentação poliédrica</t>
  </si>
  <si>
    <t>SUB-TOTAL - 3 - SERVIÇOS NOVOS</t>
  </si>
  <si>
    <t>3.1.10</t>
  </si>
  <si>
    <t>3.1.11</t>
  </si>
  <si>
    <t>3.1.13</t>
  </si>
  <si>
    <t xml:space="preserve">Lig Pred Esg Curta C/Mat S/Pav H0,6A1,0M </t>
  </si>
  <si>
    <t>Placa de obra nas dimensões de 2.0 x 4.0 m, padrão IOPES - Placa IEMA</t>
  </si>
  <si>
    <t>Mobilização - Container tipo vestiário</t>
  </si>
  <si>
    <t>Desmobilização - Container tipo refeitório</t>
  </si>
  <si>
    <t>Desmobilização - Container tipo sanitário</t>
  </si>
  <si>
    <t>Desmobilização - Container tipo escritório</t>
  </si>
  <si>
    <t>Desmobilização - Container tipo almoxarifado</t>
  </si>
  <si>
    <t>Desmobilização - Container tipo vestiário</t>
  </si>
  <si>
    <t>Aluguel mensal de container tipo sanitário - outubro/2023</t>
  </si>
  <si>
    <t>Aluguel mensal de container tipo sanitário - setembro/2023</t>
  </si>
  <si>
    <t>Aluguel mensal de container tipo almoxarifado - setembro/2023</t>
  </si>
  <si>
    <t>Aluguel mensal de container tipo almoxarifado - outubro/2023</t>
  </si>
  <si>
    <t>Aluguel mensal de container tipo escritório - setembro/2023</t>
  </si>
  <si>
    <t>Aluguel mensal de container tipo escritório - outubro/2023</t>
  </si>
  <si>
    <t>Aluguel mensal de container tipo vestiário - maio/2023</t>
  </si>
  <si>
    <t>Aluguel mensal de container tipo vestiário - junho/2023</t>
  </si>
  <si>
    <t>Aluguel mensal de container tipo vestiário - setembro/2023</t>
  </si>
  <si>
    <t>Aluguel mensal de container tipo vestiário - outubro/2023</t>
  </si>
  <si>
    <t>Aluguel mensal de container tipo refeitório - setembro/2023</t>
  </si>
  <si>
    <t>Aluguel mensal de container tipo refeitório - outubro/2023</t>
  </si>
  <si>
    <t>Demolição de caixa antiga</t>
  </si>
  <si>
    <t>Corrigido volume unitário da manilha</t>
  </si>
  <si>
    <t>0</t>
  </si>
  <si>
    <t>Calçada</t>
  </si>
  <si>
    <t>Esgotamento (Execução da Galeria BSCC 2,50x1,50m) – Rua São Paulo</t>
  </si>
  <si>
    <t>Esgotamento (Execução da Galeria BSCC 2,50x1,50m) – Av. Amazonas</t>
  </si>
  <si>
    <t>Rebaixamento de lençol freático c/ pont filtrantes – setembro/2023</t>
  </si>
  <si>
    <t>Rebaixamento de lençol freático c/ pont filtrantes – outubro/2023</t>
  </si>
  <si>
    <t>Tela de proteção de segurança de PVC cor laranja com suporte para sinalização de obras – Rua São Paulo</t>
  </si>
  <si>
    <t>Tela de proteção de segurança de PVC cor laranja com suporte para sinalização de obras – Av. Amazonas</t>
  </si>
  <si>
    <t>Caixa ralo em blocos pré-moldados e grelha articulada em FFA em Vias Urbanas – Av. Amazonas</t>
  </si>
  <si>
    <t>Caixa ralo em blocos pré-moldados e grelha articulada em FFA em Vias Urbanas – Av Amazonas</t>
  </si>
  <si>
    <t>Caixa ralo em blocos pré-moldados e grelha articulada em FFA em Vias Urbanas – Rua São Paulo</t>
  </si>
  <si>
    <t>Travessão</t>
  </si>
  <si>
    <t>Densidade</t>
  </si>
  <si>
    <t>Teor%</t>
  </si>
  <si>
    <t>Avaliar o cumprimento das recomendações dispostas nos itens:
01 - Os Procedimentos de Segurança, estão de acordo com as orientações das Normas Regulamentadoras</t>
  </si>
  <si>
    <t>A empresa apresentou o documento seguindo as orientações da NR 07, o Programa tem vencimento anual de acordo com a data vigente.</t>
  </si>
  <si>
    <t>Está pendente envio de documentação comprobatória solicitada referente ao período analisado e de meses anteriores, conforme também informado no RTAM. Por oportuno, informo que no canteiro de obras consta recipientes/embalagens de emulsão asfáltica dispostas em local inadequado e necessitando destinação final adequada; e que a área que estava sendo utilizada como bota-espera de material e de resíduos provenientes de escavação da obra, próximo ao canteiro, ainda consta material de responsabilidade da empresa executora.</t>
  </si>
  <si>
    <t xml:space="preserve">Em vistoria realizada no dia 22/09/23 pela Supervisora, não foi verificado irregularidades, considerando que no momento da vistoria não foi possível constatar a realização do transporte de material proveniente de escavação. </t>
  </si>
  <si>
    <t>3.0</t>
  </si>
  <si>
    <t>2.5.1 - Fornecimento e assentamento de galeria de concreto pré-moldado 2,5 X 1,5 metros fechada 
(tampa fixa)</t>
  </si>
  <si>
    <t xml:space="preserve">2.5.5 - Concreto fck = 30 MPa - confecção em central dosadora de 30 m³/h </t>
  </si>
  <si>
    <t>2.5.11 - Escoramento cavas com prancha metálica</t>
  </si>
  <si>
    <t>FOTO PLACA DO IEMA</t>
  </si>
  <si>
    <t xml:space="preserve">FOTO PLACA DE INAUGURAÇÃO </t>
  </si>
  <si>
    <t xml:space="preserve">7 cm de pavimento executado. </t>
  </si>
  <si>
    <t xml:space="preserve">Base ou sub-base de brita graduada - Rua São Paulo </t>
  </si>
  <si>
    <t>Base ou sub-base de brita graduada - Av. Amazonas</t>
  </si>
  <si>
    <t xml:space="preserve">Imprimação com emulsão asfáltica - Rua São Paulo </t>
  </si>
  <si>
    <t xml:space="preserve">Execução de pavimento com aplicação de concreto asfáltico - Rua São Paulo </t>
  </si>
  <si>
    <t xml:space="preserve">Emulsão Asfáltica para Imprimação (EAI) - Rua São Paulo </t>
  </si>
  <si>
    <t>Transporte com caminhão basculante de 12m³ - rodovia pavimentada - material de 1º categoria – Rua São Paulo</t>
  </si>
  <si>
    <t>Tampao Fofo Articulado, Classe B125 Carga Max 12,5 T, Redondo Tampa 600 Mm, Rede Pluvial/Esgoto, P = Chamine Cx Areia / Poco Visita Assentado Com Arg Cim/Areia 1:4, Fornecimento E Assentamento</t>
  </si>
  <si>
    <t>Tampao Fofo Articulado - Rua São Paulo</t>
  </si>
  <si>
    <t>Tampao Fofo Articulado - Av. Amazonas</t>
  </si>
  <si>
    <t xml:space="preserve">Corpo de BSTC D = 0,40 m - Rua São Paulo </t>
  </si>
  <si>
    <t>Corpo de BSTC D = 0,40 m - Av. Amazonas</t>
  </si>
  <si>
    <t>Poço de visita - PVI 02 - Rua São Paulo</t>
  </si>
  <si>
    <t>Poço de visita - PVI 02 - Av. Amazonas</t>
  </si>
  <si>
    <t>Manilhas DN 600 mm - Rua São Paulo</t>
  </si>
  <si>
    <t>Manilhas DN 800 mm - Av. Amazonas</t>
  </si>
  <si>
    <t>Caixa de passagem - Rua São Paulo</t>
  </si>
  <si>
    <t>Caixa de passagem - Av. Amazonas</t>
  </si>
  <si>
    <t xml:space="preserve">Demolição e remoção de pavimento asfáltico - Rua São Paulo </t>
  </si>
  <si>
    <t>Tubo coletor de esgoto, PVC, JEI, DN 150 mm (NBR 7362)</t>
  </si>
  <si>
    <t>Assentamento de tubo de PVC corrugado de dupla parede para rede coletora de esgoto, DN 150 mm, junta elástica, instalado em local com nível alto de interferências (não inclui fornecimento)</t>
  </si>
  <si>
    <t>Fabricação, montagem e desmontagem de fôrma, em chapa de madeira compensada resinada, e=17 mm</t>
  </si>
  <si>
    <t xml:space="preserve">Servico de bombeamento de concreto </t>
  </si>
  <si>
    <t>Lastro com material granular (pedra britada n.3), aplicado em pisos ou radiers, espessura de *10 cm*</t>
  </si>
  <si>
    <t>Execução de pavimento com aplicação de concreto asfáltico, camada de rolamento - inclusive carga e transporte</t>
  </si>
  <si>
    <t>Remocao resíduos Classe A Conama (Cacamba) Classe II B (NBR 10004) Inclusive Destinacao Final - Bdi = 14,01</t>
  </si>
  <si>
    <t>Índice de preço para remoção de entulho decorrente da execução de obras - Rua São Paulo</t>
  </si>
  <si>
    <t>Índice de preço para remoção de entulho decorrente da execução de obras - Av. Amazonas</t>
  </si>
  <si>
    <t xml:space="preserve">Fabricação, montagem e desmontagem de fôrma - Laterias - Av. Amazonas </t>
  </si>
  <si>
    <t xml:space="preserve">Fabricação, montagem e desmontagem de fôrma - Frontal e traseira - Av. Amazonas </t>
  </si>
  <si>
    <t>Lastro com material granular (pedra britada n.3) - Rua São Paulo</t>
  </si>
  <si>
    <t>Lastro com material granular (pedra britada n.3) - Av. Amazonas</t>
  </si>
  <si>
    <t>Lig Pred Esg - Rua São Paulo</t>
  </si>
  <si>
    <t>Lig Pred Esg - Av. Amazonas</t>
  </si>
  <si>
    <t>Lig Pred Água DN 20, C/ Colar, S/Pav</t>
  </si>
  <si>
    <t>Rede Agua PVC PBA 15 Dn 50 S/Pav</t>
  </si>
  <si>
    <t>Lig Pred Água DN 20 - Rua São Paulo</t>
  </si>
  <si>
    <t>Lig Pred Água DN 20 - Av. Amazonas</t>
  </si>
  <si>
    <t xml:space="preserve">Meio fio de concreto pré-moldado - Av. Amazonas </t>
  </si>
  <si>
    <t>Meio fio de concreto pré-moldado - Rua São Paulo</t>
  </si>
  <si>
    <t>PESO
(t)</t>
  </si>
  <si>
    <t xml:space="preserve">CAP 50/70, fornecimento - Rua São Paulo </t>
  </si>
  <si>
    <t xml:space="preserve">CM-30, fornecimento - Rua São Paulo </t>
  </si>
  <si>
    <t xml:space="preserve"> </t>
  </si>
  <si>
    <t>Pavimentação com blocos de concreto (35 MPa) - Av. Amazonas</t>
  </si>
  <si>
    <t>Remoção de pavimentação poliédrica - Av. Amazonas</t>
  </si>
  <si>
    <t>Rede Agua PVC - Rua São Paulo</t>
  </si>
  <si>
    <t>2,00 m para cada lado da pista</t>
  </si>
  <si>
    <t>Escavação mecânica de vala em material de 1ª categoria - Av. Amazonas</t>
  </si>
  <si>
    <t>Folha de Cubação e Seções Anexo
Fl. SEC-01  a Fl. SEC-02</t>
  </si>
  <si>
    <t xml:space="preserve">Concreto fck = 30 Mpa – Laje da Av. Amazonas </t>
  </si>
  <si>
    <t>Concreto fck = 30 Mpa – Calçada Rua São Paulo</t>
  </si>
  <si>
    <t>2,00 metros para cada lado da pista</t>
  </si>
  <si>
    <t xml:space="preserve">Reaterro corpo de BSTC D = 0,40 m - Rua São Paulo </t>
  </si>
  <si>
    <t>Reaterro corpo de BSTC D = 0,40 m - Av. Amazonas</t>
  </si>
  <si>
    <t>Tem se 2.002 m² de pavimentação de blocos, onde 40% desse valor será o indice de material não reaproveitado, estes 800,80m² utilizados aqui.</t>
  </si>
  <si>
    <t>15.4. Verificação do Cumprimento das Obrigações Previdenciárias, Fiscais e dos Acordos Coletivos de Trabalho e Demais Obrigações Trabalhistas</t>
  </si>
  <si>
    <t>AVALIAÇÃO</t>
  </si>
  <si>
    <t>Folha de pagamento mensal do pessoal alocado na prestação dos serviços, por contrato</t>
  </si>
  <si>
    <t>Relatório de movimentação funcional dos empregados da contratada vinculados ao contrato</t>
  </si>
  <si>
    <t>Comprovantes dos pagamentos dos encargos trabalhistas, bem como demais benefícios previstos em legislação específica, Convenção ou Acordo Coletivo de Trabalho</t>
  </si>
  <si>
    <t>Guia de Recolhimento do FGTS-GRF com autenticação mecânica ou acompanhada do comprovante de recolhimento bancário ou o comprovante emitido quando o recolhimento for efetuado pela internet</t>
  </si>
  <si>
    <t xml:space="preserve">                                                                          </t>
  </si>
  <si>
    <t>Guia da Previdência Social-GPS com a autenticação mecânica ou acompanhada do comprovante de recolhimento bancário ou o comprovante emitido quando o recolhimento for efetuado pela internet.</t>
  </si>
  <si>
    <t>Relação dos Trabalhadores-RE</t>
  </si>
  <si>
    <t>Relação de Tomadores/Obras-RET</t>
  </si>
  <si>
    <t>Comprovante de Declaração à Previdência</t>
  </si>
  <si>
    <t>Protocolo de Envio de Arquivos, emitido pelo Conectividade Social</t>
  </si>
  <si>
    <t>Certidão Negativa de Débitos Trabalhistas</t>
  </si>
  <si>
    <t>Certidão Negativa de Débito Relativos aos Tributos Federais e à Dívida Ativa da União</t>
  </si>
  <si>
    <t>Certidão de Regularidade do FGTS – CRF</t>
  </si>
  <si>
    <t>Certidão Negativa de Débito para com a Fazenda Pública Estadual</t>
  </si>
  <si>
    <t>Certidão Negativa de Débito de Tributos Municipais</t>
  </si>
  <si>
    <t>OUTROS DOCUMENTOS</t>
  </si>
  <si>
    <t>Matrícula CEI junto ao INSS referente ao contrato em execução</t>
  </si>
  <si>
    <t>Anotação de Responsabilidade Técnica – ART do responsável técnico junto ao CREA/ES</t>
  </si>
  <si>
    <t>GFIP/SEFIP com matrícula CEI vinculada referente ao mês da documentação</t>
  </si>
  <si>
    <t>DARF com quitação do PIS e COFINS referente ao mês da documentação</t>
  </si>
  <si>
    <r>
      <rPr>
        <b/>
        <sz val="11"/>
        <rFont val="Arial"/>
        <family val="2"/>
      </rPr>
      <t xml:space="preserve">Legenda: </t>
    </r>
    <r>
      <rPr>
        <sz val="11"/>
        <rFont val="Arial"/>
        <family val="2"/>
      </rPr>
      <t xml:space="preserve">      </t>
    </r>
    <r>
      <rPr>
        <b/>
        <sz val="11"/>
        <color rgb="FF0000FF"/>
        <rFont val="Arial"/>
        <family val="2"/>
      </rPr>
      <t xml:space="preserve"> A</t>
    </r>
    <r>
      <rPr>
        <sz val="11"/>
        <color rgb="FF0000FF"/>
        <rFont val="Arial"/>
        <family val="2"/>
      </rPr>
      <t xml:space="preserve"> = ADEQUADO                     </t>
    </r>
    <r>
      <rPr>
        <b/>
        <sz val="11"/>
        <color rgb="FF0000FF"/>
        <rFont val="Arial"/>
        <family val="2"/>
      </rPr>
      <t xml:space="preserve">PA </t>
    </r>
    <r>
      <rPr>
        <sz val="11"/>
        <color rgb="FF0000FF"/>
        <rFont val="Arial"/>
        <family val="2"/>
      </rPr>
      <t xml:space="preserve">= PARCIALMENTE ADEQUADO                                </t>
    </r>
    <r>
      <rPr>
        <b/>
        <sz val="11"/>
        <color rgb="FF0000FF"/>
        <rFont val="Arial"/>
        <family val="2"/>
      </rPr>
      <t>I</t>
    </r>
    <r>
      <rPr>
        <sz val="11"/>
        <color rgb="FF0000FF"/>
        <rFont val="Arial"/>
        <family val="2"/>
      </rPr>
      <t xml:space="preserve"> = INADEQUADO</t>
    </r>
  </si>
  <si>
    <t>Relatório de Comprovação de Adimplência de Encargos - RECAE - OBRA 7222</t>
  </si>
  <si>
    <t>Válida até 07/05/2024</t>
  </si>
  <si>
    <t>Vitória - Válida até 08/01/2024</t>
  </si>
  <si>
    <t>Válida até 07/02/2024</t>
  </si>
  <si>
    <t>Válida até 02/01/2024</t>
  </si>
  <si>
    <t>Válida até 28/04/2024</t>
  </si>
  <si>
    <t>Sinalização vertical - Atenção Trânsito Impedido</t>
  </si>
  <si>
    <t>Sinalização vertical - Obras a 50 metros</t>
  </si>
  <si>
    <t>Sinalização vertical - Atenção Somente Trânsito Local</t>
  </si>
  <si>
    <t>Sinalização vertical - Atenção Desvio a Direita</t>
  </si>
  <si>
    <t>Sinalização vertical - Atenção Desvio a Esquerda</t>
  </si>
  <si>
    <t>Sinalização vertical - Obras a 100 metros</t>
  </si>
  <si>
    <t>Sinalização vertical - Atenção Trecho em Obras</t>
  </si>
  <si>
    <t>Sinalização vertical - Atenção Reduza a Velocidade</t>
  </si>
  <si>
    <t>Sinalização vertical - Desculpem-nos pelo transtorno</t>
  </si>
  <si>
    <t>Serviço de bombeamento de concreto - Av. Amazonas</t>
  </si>
  <si>
    <t>Linear Anexo</t>
  </si>
  <si>
    <t xml:space="preserve">                                                        </t>
  </si>
  <si>
    <r>
      <t xml:space="preserve">INFORMAÇÕES: </t>
    </r>
    <r>
      <rPr>
        <sz val="11"/>
        <color theme="1"/>
        <rFont val="Arial"/>
        <family val="2"/>
      </rPr>
      <t>Visita de Inspeção semanal pelo Eng. Residente.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</si>
</sst>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6">
    <numFmt numFmtId="7" formatCode="&quot;R$&quot;\ #,##0.00;\-&quot;R$&quot;\ #,##0.00"/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00"/>
    <numFmt numFmtId="166" formatCode="_(* #,##0.00_);_(* \(#,##0.00\);_(* \-??_);_(@_)"/>
    <numFmt numFmtId="167" formatCode="_-&quot;€ &quot;* #,##0.00_-;&quot;-€ &quot;* #,##0.00_-;_-&quot;€ &quot;* \-??_-;_-@_-"/>
    <numFmt numFmtId="168" formatCode="_(&quot;R$ &quot;* #,##0.00_);_(&quot;R$ &quot;* \(#,##0.00\);_(&quot;R$ &quot;* &quot;-&quot;??_);_(@_)"/>
    <numFmt numFmtId="169" formatCode="#,##0.000"/>
    <numFmt numFmtId="170" formatCode="#,##0.0000"/>
    <numFmt numFmtId="171" formatCode="0.000"/>
    <numFmt numFmtId="172" formatCode="_(&quot;R$ &quot;* #,##0.00_);_(&quot;R$ &quot;* \(#,##0.00\);_(&quot;R$ &quot;* \-??_);_(@_)"/>
    <numFmt numFmtId="173" formatCode="#,##0.0000000"/>
    <numFmt numFmtId="174" formatCode="_-* #,##0.000_-;\-* #,##0.000_-;_-* &quot;-&quot;??_-;_-@_-"/>
    <numFmt numFmtId="175" formatCode="_([$€-2]* #,##0.00_);_([$€-2]* \(#,##0.00\);_([$€-2]* \-??_)"/>
    <numFmt numFmtId="176" formatCode="&quot;R$ &quot;#,##0.00_);\(&quot;R$ &quot;#,##0.00\)"/>
    <numFmt numFmtId="177" formatCode="&quot;R$ &quot;#,##0_);[Red]\(&quot;R$ &quot;#,##0\)"/>
    <numFmt numFmtId="178" formatCode="#."/>
    <numFmt numFmtId="179" formatCode="[$€]#,##0.00_);[Red]\([$€]#,##0.00\)"/>
    <numFmt numFmtId="180" formatCode="\$#,##0\ ;\(\$#,##0\)"/>
    <numFmt numFmtId="181" formatCode="_(&quot;Cr$&quot;* #,##0.00_);_(&quot;Cr$&quot;* \(#,##0.00\);_(&quot;Cr$&quot;* &quot;-&quot;??_);_(@_)"/>
    <numFmt numFmtId="182" formatCode="_(&quot;$&quot;* #,##0.00_);_(&quot;$&quot;* \(#,##0.00\);_(&quot;$&quot;* &quot;-&quot;??_);_(@_)"/>
    <numFmt numFmtId="183" formatCode="&quot;R$ &quot;#,##0.00_);[Red]\(&quot;R$ &quot;#,##0.00\)"/>
    <numFmt numFmtId="184" formatCode="_(* #,##0.000_);_(* \(#,##0.000\);_(* \-??_);_(@_)"/>
    <numFmt numFmtId="185" formatCode="_-* #,##0.00\ _€_-;\-* #,##0.00\ _€_-;_-* &quot;-&quot;??\ _€_-;_-@_-"/>
    <numFmt numFmtId="186" formatCode="General&quot;ª Medição Provisória&quot;"/>
    <numFmt numFmtId="187" formatCode="_-* #,##0.000_-;\-* #,##0.000_-;_-* &quot;-&quot;???_-;_-@_-"/>
    <numFmt numFmtId="188" formatCode="&quot;Relatório da &quot;00&quot;ª Medição Provisória&quot;"/>
    <numFmt numFmtId="189" formatCode="&quot;R$&quot;\ #,##0.00"/>
    <numFmt numFmtId="190" formatCode="00\ &quot;Dias&quot;"/>
    <numFmt numFmtId="191" formatCode="_(* #,##0.00_);_(* \(#,##0.00\);_(* &quot;-&quot;??_);_(@_)"/>
    <numFmt numFmtId="192" formatCode="@&quot;ª MP&quot;"/>
    <numFmt numFmtId="193" formatCode="0.00000%"/>
    <numFmt numFmtId="194" formatCode="_(&quot;R$ &quot;* #,##0.00000_);_(&quot;R$ &quot;* \(#,##0.00000\);_(&quot;R$ &quot;* &quot;-&quot;?????_);_(@_)"/>
    <numFmt numFmtId="195" formatCode="00&quot;ª Medição Provisória&quot;"/>
    <numFmt numFmtId="196" formatCode="[$-416]mmm\-yy;@"/>
    <numFmt numFmtId="197" formatCode="#,##0.00;[Red]#,##0.00"/>
    <numFmt numFmtId="198" formatCode="&quot;Valor Faturado até a &quot;@&quot;ª Medição:&quot;"/>
    <numFmt numFmtId="199" formatCode="&quot;Saldo contratual na &quot;@&quot;ª Medição:&quot;"/>
    <numFmt numFmtId="200" formatCode="&quot;Dias Corridos até a &quot;@&quot;ª Medição:&quot;"/>
    <numFmt numFmtId="201" formatCode="&quot;Saldo de Prazo na &quot;@&quot;ª Medição:&quot;"/>
    <numFmt numFmtId="202" formatCode="@&quot; Dias Corridos&quot;"/>
    <numFmt numFmtId="203" formatCode="@&quot; MP&quot;"/>
    <numFmt numFmtId="204" formatCode="#,##0.00\ ;#,##0.00\ ;\-#\ ;@\ "/>
    <numFmt numFmtId="205" formatCode="#,##0.00\ ;&quot; (&quot;#,##0.00\);\-#\ ;@\ "/>
    <numFmt numFmtId="206" formatCode="#,##0.00\ ;\(#,##0.00\);\-#\ ;@\ "/>
    <numFmt numFmtId="207" formatCode="_-* #,##0.00_-;\-* #,##0.00_-;_-* \-??_-;_-@_-"/>
    <numFmt numFmtId="208" formatCode="00&quot;ª MEDIÇÃO&quot;"/>
    <numFmt numFmtId="209" formatCode="_(* #,##0.000_);_(* \(#,##0.000\);_(* &quot;-&quot;??_);_(@_)"/>
    <numFmt numFmtId="210" formatCode="_-* #,##0.000000000000000000000000_-;\-* #,##0.000000000000000000000000_-;_-* &quot;-&quot;???_-;_-@_-"/>
    <numFmt numFmtId="211" formatCode="_-&quot;R$ &quot;* #,##0.00_-;&quot;-R$ &quot;* #,##0.00_-;_-&quot;R$ &quot;* \-??_-;_-@_-"/>
    <numFmt numFmtId="212" formatCode="_-* #,##0.000_-;\-* #,##0.000_-;_-* \-??_-;_-@_-"/>
    <numFmt numFmtId="213" formatCode="0&quot;ª MP&quot;"/>
    <numFmt numFmtId="214" formatCode="_-* #,##0.0000_-;\-* #,##0.0000_-;_-* \-??_-;_-@_-"/>
    <numFmt numFmtId="215" formatCode="d/m/yyyy"/>
  </numFmts>
  <fonts count="17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8"/>
      <color indexed="8"/>
      <name val="Arial Narrow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color indexed="8"/>
      <name val="Arial"/>
      <family val="2"/>
    </font>
    <font>
      <b/>
      <i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8"/>
      <name val="Arial"/>
      <family val="2"/>
    </font>
    <font>
      <b/>
      <sz val="7"/>
      <color indexed="10"/>
      <name val="Arial"/>
      <family val="2"/>
    </font>
    <font>
      <b/>
      <sz val="16"/>
      <color indexed="24"/>
      <name val="Arial"/>
      <family val="2"/>
    </font>
    <font>
      <b/>
      <sz val="12"/>
      <color indexed="24"/>
      <name val="Arial"/>
      <family val="2"/>
    </font>
    <font>
      <sz val="10"/>
      <color indexed="24"/>
      <name val="Arial"/>
      <family val="2"/>
    </font>
    <font>
      <sz val="1"/>
      <color indexed="16"/>
      <name val="Courier"/>
      <family val="3"/>
    </font>
    <font>
      <sz val="10"/>
      <name val="Courier"/>
      <family val="3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i/>
      <sz val="1"/>
      <color indexed="8"/>
      <name val="Courier"/>
      <family val="3"/>
    </font>
    <font>
      <u/>
      <sz val="6"/>
      <color indexed="12"/>
      <name val="Arial"/>
      <family val="2"/>
    </font>
    <font>
      <sz val="12"/>
      <color indexed="24"/>
      <name val="Arial"/>
      <family val="2"/>
    </font>
    <font>
      <sz val="11"/>
      <name val="CG Omega"/>
      <family val="2"/>
    </font>
    <font>
      <sz val="1"/>
      <color indexed="18"/>
      <name val="Courier"/>
      <family val="3"/>
    </font>
    <font>
      <b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rgb="FF0000FF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rgb="FFFF0000"/>
      <name val="Arial"/>
      <family val="2"/>
    </font>
    <font>
      <sz val="9"/>
      <color rgb="FF0000FF"/>
      <name val="Arial"/>
      <family val="2"/>
    </font>
    <font>
      <sz val="11"/>
      <color rgb="FFFF0000"/>
      <name val="Arial"/>
      <family val="2"/>
    </font>
    <font>
      <sz val="9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b/>
      <sz val="9"/>
      <color rgb="FFFF0000"/>
      <name val="Arial"/>
      <family val="2"/>
    </font>
    <font>
      <sz val="8"/>
      <name val="Arial"/>
      <family val="2"/>
    </font>
    <font>
      <i/>
      <sz val="9"/>
      <color theme="1"/>
      <name val="Arial"/>
      <family val="2"/>
    </font>
    <font>
      <b/>
      <sz val="10"/>
      <color rgb="FFFF0000"/>
      <name val="Arial"/>
      <family val="2"/>
    </font>
    <font>
      <b/>
      <sz val="10"/>
      <color indexed="8"/>
      <name val="Arial"/>
      <family val="2"/>
    </font>
    <font>
      <sz val="10"/>
      <color theme="1"/>
      <name val="Arial"/>
      <family val="2"/>
    </font>
    <font>
      <b/>
      <sz val="12"/>
      <color rgb="FF0000FF"/>
      <name val="Arial"/>
      <family val="2"/>
    </font>
    <font>
      <sz val="11"/>
      <name val="Calibri"/>
      <family val="2"/>
      <scheme val="minor"/>
    </font>
    <font>
      <sz val="10"/>
      <color rgb="FFFF0000"/>
      <name val="Arial"/>
      <family val="2"/>
    </font>
    <font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0"/>
      <name val="Calibri"/>
      <family val="2"/>
      <scheme val="minor"/>
    </font>
    <font>
      <sz val="11"/>
      <color rgb="FF0000FF"/>
      <name val="Arial"/>
      <family val="2"/>
    </font>
    <font>
      <sz val="10"/>
      <color indexed="22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sz val="12"/>
      <color rgb="FFFF0000"/>
      <name val="Arial"/>
      <family val="2"/>
    </font>
    <font>
      <sz val="12"/>
      <color rgb="FF0000FF"/>
      <name val="Arial"/>
      <family val="2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b/>
      <sz val="10"/>
      <name val="Times New Roman"/>
      <family val="1"/>
    </font>
    <font>
      <sz val="10"/>
      <color rgb="FF0000FF"/>
      <name val="Times New Roman"/>
      <family val="1"/>
    </font>
    <font>
      <b/>
      <sz val="10"/>
      <color rgb="FF0000FF"/>
      <name val="Times New Roman"/>
      <family val="1"/>
    </font>
    <font>
      <b/>
      <sz val="12"/>
      <color rgb="FF0000FF"/>
      <name val="Times New Roman"/>
      <family val="1"/>
    </font>
    <font>
      <b/>
      <sz val="11"/>
      <name val="Calibri"/>
      <family val="2"/>
      <scheme val="minor"/>
    </font>
    <font>
      <b/>
      <sz val="10"/>
      <color rgb="FF0000FF"/>
      <name val="Arial"/>
      <family val="2"/>
    </font>
    <font>
      <b/>
      <sz val="10"/>
      <color rgb="FF0070C0"/>
      <name val="Arial"/>
      <family val="2"/>
    </font>
    <font>
      <b/>
      <i/>
      <sz val="10"/>
      <color rgb="FFFF0000"/>
      <name val="Arial"/>
      <family val="2"/>
    </font>
    <font>
      <sz val="11"/>
      <name val="Arial Narrow"/>
      <family val="2"/>
    </font>
    <font>
      <sz val="12"/>
      <color theme="1"/>
      <name val="Arial"/>
      <family val="2"/>
    </font>
    <font>
      <u/>
      <sz val="9"/>
      <color theme="1"/>
      <name val="Arial"/>
      <family val="2"/>
    </font>
    <font>
      <b/>
      <sz val="16"/>
      <color theme="1"/>
      <name val="Arial"/>
      <family val="2"/>
    </font>
    <font>
      <sz val="12"/>
      <color indexed="10"/>
      <name val="Calibri"/>
      <family val="2"/>
      <scheme val="minor"/>
    </font>
    <font>
      <sz val="12"/>
      <color indexed="48"/>
      <name val="Calibri"/>
      <family val="2"/>
      <scheme val="minor"/>
    </font>
    <font>
      <i/>
      <sz val="12"/>
      <name val="Calibri"/>
      <family val="2"/>
      <scheme val="minor"/>
    </font>
    <font>
      <i/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20"/>
      <color theme="1"/>
      <name val="Arial"/>
      <family val="2"/>
    </font>
    <font>
      <sz val="14"/>
      <name val="Arial"/>
      <family val="2"/>
    </font>
    <font>
      <i/>
      <sz val="11"/>
      <name val="Calibri"/>
      <family val="2"/>
    </font>
    <font>
      <sz val="9"/>
      <color indexed="10"/>
      <name val="Arial"/>
      <family val="2"/>
    </font>
    <font>
      <sz val="9"/>
      <color indexed="48"/>
      <name val="Arial"/>
      <family val="2"/>
    </font>
    <font>
      <sz val="8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color rgb="FFFFFF00"/>
      <name val="Calibri"/>
      <family val="2"/>
      <scheme val="minor"/>
    </font>
    <font>
      <b/>
      <sz val="10"/>
      <color rgb="FFFFFF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5"/>
      <color theme="1"/>
      <name val="Arial"/>
      <family val="2"/>
    </font>
    <font>
      <sz val="12"/>
      <color theme="1"/>
      <name val="Calibri"/>
      <family val="2"/>
      <scheme val="minor"/>
    </font>
    <font>
      <b/>
      <sz val="12"/>
      <color rgb="FFFFFF00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2"/>
      <color theme="1"/>
      <name val="Arial"/>
      <family val="2"/>
    </font>
    <font>
      <sz val="14"/>
      <color theme="1"/>
      <name val="Arial"/>
      <family val="2"/>
    </font>
    <font>
      <i/>
      <sz val="12.5"/>
      <name val="Arial"/>
      <family val="2"/>
    </font>
    <font>
      <sz val="12.5"/>
      <color theme="1"/>
      <name val="Arial"/>
      <family val="2"/>
    </font>
    <font>
      <i/>
      <sz val="12.5"/>
      <color theme="1"/>
      <name val="Arial"/>
      <family val="2"/>
    </font>
    <font>
      <sz val="12.5"/>
      <name val="Arial"/>
      <family val="2"/>
    </font>
    <font>
      <b/>
      <sz val="14"/>
      <color theme="1"/>
      <name val="Arial"/>
      <family val="2"/>
    </font>
    <font>
      <sz val="12.5"/>
      <color rgb="FFFF0000"/>
      <name val="Arial"/>
      <family val="2"/>
    </font>
    <font>
      <b/>
      <sz val="12"/>
      <color rgb="FFFF0000"/>
      <name val="Arial"/>
      <family val="2"/>
    </font>
    <font>
      <sz val="11"/>
      <color theme="1"/>
      <name val="Arial Narrow"/>
      <family val="2"/>
    </font>
    <font>
      <sz val="12"/>
      <color theme="1"/>
      <name val="Times New Roman"/>
      <family val="1"/>
    </font>
    <font>
      <sz val="10"/>
      <name val="Arial"/>
      <family val="2"/>
    </font>
    <font>
      <sz val="10"/>
      <color rgb="FFFFFFFF"/>
      <name val="Calibri"/>
      <family val="2"/>
      <charset val="1"/>
    </font>
    <font>
      <b/>
      <sz val="10"/>
      <color rgb="FF000000"/>
      <name val="Calibri"/>
      <family val="2"/>
      <charset val="1"/>
    </font>
    <font>
      <sz val="10"/>
      <color rgb="FFCC0000"/>
      <name val="Calibri"/>
      <family val="2"/>
      <charset val="1"/>
    </font>
    <font>
      <sz val="11"/>
      <color rgb="FF000000"/>
      <name val="Calibri"/>
      <family val="2"/>
      <charset val="1"/>
    </font>
    <font>
      <b/>
      <sz val="10"/>
      <color rgb="FFFFFFFF"/>
      <name val="Calibri"/>
      <family val="2"/>
      <charset val="1"/>
    </font>
    <font>
      <i/>
      <sz val="10"/>
      <color rgb="FF808080"/>
      <name val="Calibri"/>
      <family val="2"/>
      <charset val="1"/>
    </font>
    <font>
      <sz val="10"/>
      <color rgb="FF006600"/>
      <name val="Calibri"/>
      <family val="2"/>
      <charset val="1"/>
    </font>
    <font>
      <sz val="18"/>
      <color rgb="FF000000"/>
      <name val="Calibri"/>
      <family val="2"/>
      <charset val="1"/>
    </font>
    <font>
      <b/>
      <sz val="24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rgb="FF0000EE"/>
      <name val="Calibri"/>
      <family val="2"/>
      <charset val="1"/>
    </font>
    <font>
      <u/>
      <sz val="11"/>
      <color rgb="FF0066CC"/>
      <name val="Calibri"/>
      <family val="2"/>
      <charset val="1"/>
    </font>
    <font>
      <u/>
      <sz val="12"/>
      <color rgb="FF0066CC"/>
      <name val="Arial"/>
      <family val="2"/>
      <charset val="1"/>
    </font>
    <font>
      <sz val="10"/>
      <color rgb="FF996600"/>
      <name val="Calibri"/>
      <family val="2"/>
      <charset val="1"/>
    </font>
    <font>
      <sz val="10"/>
      <name val="Arial"/>
      <family val="2"/>
      <charset val="1"/>
    </font>
    <font>
      <sz val="10"/>
      <color rgb="FF000000"/>
      <name val="Times New Roman"/>
      <family val="1"/>
    </font>
    <font>
      <sz val="10"/>
      <color rgb="FF000000"/>
      <name val="Arial"/>
      <family val="2"/>
      <charset val="1"/>
    </font>
    <font>
      <sz val="11"/>
      <name val="Arial"/>
      <family val="1"/>
    </font>
    <font>
      <sz val="12"/>
      <color rgb="FF000000"/>
      <name val="Arial"/>
      <family val="2"/>
      <charset val="1"/>
    </font>
    <font>
      <sz val="10"/>
      <color rgb="FF333333"/>
      <name val="Calibri"/>
      <family val="2"/>
      <charset val="1"/>
    </font>
    <font>
      <sz val="10"/>
      <color rgb="FF000000"/>
      <name val="Arial2"/>
      <charset val="1"/>
    </font>
    <font>
      <sz val="9"/>
      <color rgb="FF000000"/>
      <name val="Arial"/>
      <family val="2"/>
    </font>
    <font>
      <b/>
      <sz val="11"/>
      <color rgb="FF000000"/>
      <name val="Arial"/>
      <family val="2"/>
    </font>
    <font>
      <sz val="9"/>
      <color indexed="8"/>
      <name val="Arial"/>
      <family val="2"/>
    </font>
    <font>
      <i/>
      <sz val="12"/>
      <name val="Arial"/>
      <family val="2"/>
    </font>
    <font>
      <b/>
      <sz val="11.5"/>
      <name val="Arial"/>
      <family val="2"/>
    </font>
    <font>
      <b/>
      <sz val="11.5"/>
      <color theme="1"/>
      <name val="Arial"/>
      <family val="2"/>
    </font>
    <font>
      <i/>
      <sz val="13"/>
      <color theme="1"/>
      <name val="Arial"/>
      <family val="2"/>
    </font>
    <font>
      <sz val="12"/>
      <color rgb="FF0000FF"/>
      <name val="Times New Roman"/>
      <family val="1"/>
    </font>
    <font>
      <sz val="9"/>
      <color rgb="FF446A2C"/>
      <name val="Arial"/>
      <family val="2"/>
    </font>
    <font>
      <sz val="11"/>
      <color rgb="FF0000FF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indexed="8"/>
      <name val="Arial"/>
      <family val="2"/>
    </font>
    <font>
      <b/>
      <sz val="11"/>
      <color rgb="FFFF0000"/>
      <name val="Arial"/>
      <family val="2"/>
    </font>
    <font>
      <b/>
      <sz val="12"/>
      <name val="Arial"/>
      <family val="2"/>
      <charset val="1"/>
    </font>
    <font>
      <sz val="12"/>
      <color rgb="FF0000FF"/>
      <name val="Arial"/>
      <family val="2"/>
      <charset val="1"/>
    </font>
    <font>
      <sz val="12"/>
      <color theme="0"/>
      <name val="Arial"/>
      <family val="2"/>
    </font>
    <font>
      <b/>
      <sz val="12"/>
      <color theme="0" tint="-4.9989318521683403E-2"/>
      <name val="Arial"/>
      <family val="2"/>
    </font>
    <font>
      <sz val="11"/>
      <color rgb="FF000000"/>
      <name val="Arial"/>
      <family val="2"/>
    </font>
    <font>
      <sz val="11"/>
      <color indexed="8"/>
      <name val="Arial"/>
      <family val="2"/>
    </font>
    <font>
      <sz val="12"/>
      <name val="Arial"/>
      <family val="2"/>
      <charset val="1"/>
    </font>
    <font>
      <sz val="16"/>
      <color rgb="FFFF0000"/>
      <name val="Calibri"/>
      <family val="2"/>
      <scheme val="minor"/>
    </font>
    <font>
      <sz val="72"/>
      <color rgb="FFFF0000"/>
      <name val="Calibri"/>
      <family val="2"/>
    </font>
    <font>
      <b/>
      <sz val="18"/>
      <name val="Arial"/>
      <family val="2"/>
    </font>
    <font>
      <sz val="12"/>
      <color theme="1"/>
      <name val="Arial"/>
      <family val="2"/>
      <charset val="1"/>
    </font>
    <font>
      <sz val="11"/>
      <color rgb="FFFF0000"/>
      <name val="Cambria"/>
      <family val="1"/>
    </font>
    <font>
      <sz val="11"/>
      <name val="Cambria"/>
      <family val="1"/>
    </font>
    <font>
      <b/>
      <sz val="11"/>
      <color rgb="FFFFFF00"/>
      <name val="Arial"/>
      <family val="2"/>
    </font>
    <font>
      <b/>
      <sz val="11"/>
      <color rgb="FF0000FF"/>
      <name val="Arial"/>
      <family val="2"/>
    </font>
  </fonts>
  <fills count="50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0000"/>
        <bgColor rgb="FF222222"/>
      </patternFill>
    </fill>
    <fill>
      <patternFill patternType="solid">
        <fgColor rgb="FF808080"/>
        <bgColor rgb="FF767171"/>
      </patternFill>
    </fill>
    <fill>
      <patternFill patternType="solid">
        <fgColor rgb="FFDDDDDD"/>
        <bgColor rgb="FFD9D9D9"/>
      </patternFill>
    </fill>
    <fill>
      <patternFill patternType="solid">
        <fgColor rgb="FFFFCCCC"/>
        <bgColor rgb="FFFFC7CE"/>
      </patternFill>
    </fill>
    <fill>
      <patternFill patternType="solid">
        <fgColor rgb="FFCC0000"/>
        <bgColor rgb="FF9C0006"/>
      </patternFill>
    </fill>
    <fill>
      <patternFill patternType="solid">
        <fgColor rgb="FFCCFFCC"/>
        <bgColor rgb="FFDEE6EF"/>
      </patternFill>
    </fill>
    <fill>
      <patternFill patternType="solid">
        <fgColor rgb="FFFFFFCC"/>
        <bgColor rgb="FFFFFFD7"/>
      </patternFill>
    </fill>
    <fill>
      <patternFill patternType="solid">
        <fgColor indexed="4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rgb="FFF2F2F2"/>
      </patternFill>
    </fill>
    <fill>
      <patternFill patternType="solid">
        <fgColor theme="0"/>
        <bgColor theme="0"/>
      </patternFill>
    </fill>
  </fills>
  <borders count="118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/>
      <right/>
      <top/>
      <bottom style="thick">
        <color theme="1"/>
      </bottom>
      <diagonal/>
    </border>
    <border>
      <left/>
      <right/>
      <top style="thick">
        <color theme="1"/>
      </top>
      <bottom/>
      <diagonal/>
    </border>
    <border>
      <left/>
      <right/>
      <top/>
      <bottom style="thick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/>
      <top/>
      <bottom/>
      <diagonal style="thin">
        <color indexed="0"/>
      </diagonal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5"/>
      </left>
      <right/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 style="thin">
        <color indexed="55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/>
      <top style="thick">
        <color auto="1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884">
    <xf numFmtId="0" fontId="0" fillId="0" borderId="0"/>
    <xf numFmtId="43" fontId="1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9" fillId="0" borderId="3" applyNumberFormat="0" applyFont="0" applyAlignment="0">
      <alignment horizontal="left" vertical="top" indent="1"/>
    </xf>
    <xf numFmtId="0" fontId="10" fillId="4" borderId="0" applyNumberFormat="0" applyBorder="0" applyAlignment="0" applyProtection="0"/>
    <xf numFmtId="0" fontId="11" fillId="21" borderId="11" applyNumberFormat="0" applyAlignment="0" applyProtection="0"/>
    <xf numFmtId="0" fontId="12" fillId="22" borderId="12" applyNumberFormat="0" applyAlignment="0" applyProtection="0"/>
    <xf numFmtId="166" fontId="4" fillId="0" borderId="0" applyFill="0" applyBorder="0" applyAlignment="0" applyProtection="0"/>
    <xf numFmtId="167" fontId="4" fillId="0" borderId="0" applyFill="0" applyBorder="0" applyAlignment="0" applyProtection="0"/>
    <xf numFmtId="0" fontId="13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5" fillId="0" borderId="13" applyNumberFormat="0" applyFill="0" applyAlignment="0" applyProtection="0"/>
    <xf numFmtId="0" fontId="16" fillId="0" borderId="14" applyNumberFormat="0" applyFill="0" applyAlignment="0" applyProtection="0"/>
    <xf numFmtId="0" fontId="17" fillId="0" borderId="15" applyNumberFormat="0" applyFill="0" applyAlignment="0" applyProtection="0"/>
    <xf numFmtId="0" fontId="17" fillId="0" borderId="0" applyNumberFormat="0" applyFill="0" applyBorder="0" applyAlignment="0" applyProtection="0"/>
    <xf numFmtId="0" fontId="18" fillId="8" borderId="11" applyNumberFormat="0" applyAlignment="0" applyProtection="0"/>
    <xf numFmtId="0" fontId="19" fillId="0" borderId="16" applyNumberFormat="0" applyFill="0" applyAlignment="0" applyProtection="0"/>
    <xf numFmtId="168" fontId="7" fillId="0" borderId="0" applyFont="0" applyFill="0" applyBorder="0" applyAlignment="0" applyProtection="0"/>
    <xf numFmtId="0" fontId="20" fillId="23" borderId="0" applyNumberFormat="0" applyBorder="0" applyAlignment="0" applyProtection="0"/>
    <xf numFmtId="0" fontId="7" fillId="0" borderId="0"/>
    <xf numFmtId="0" fontId="4" fillId="24" borderId="17" applyNumberFormat="0" applyFont="0" applyAlignment="0" applyProtection="0"/>
    <xf numFmtId="0" fontId="21" fillId="21" borderId="18" applyNumberFormat="0" applyAlignment="0" applyProtection="0"/>
    <xf numFmtId="9" fontId="4" fillId="0" borderId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5" fillId="0" borderId="13" applyNumberFormat="0" applyFill="0" applyAlignment="0" applyProtection="0"/>
    <xf numFmtId="0" fontId="23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6" fontId="4" fillId="0" borderId="0" applyFill="0" applyBorder="0" applyAlignment="0" applyProtection="0"/>
    <xf numFmtId="167" fontId="4" fillId="0" borderId="0" applyFill="0" applyBorder="0" applyAlignment="0" applyProtection="0"/>
    <xf numFmtId="0" fontId="4" fillId="24" borderId="17" applyNumberFormat="0" applyFont="0" applyAlignment="0" applyProtection="0"/>
    <xf numFmtId="9" fontId="4" fillId="0" borderId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43" fontId="1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9" fontId="4" fillId="0" borderId="0" applyFont="0" applyFill="0" applyBorder="0" applyAlignment="0" applyProtection="0"/>
    <xf numFmtId="0" fontId="1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ill="0" applyBorder="0" applyAlignment="0" applyProtection="0"/>
    <xf numFmtId="172" fontId="4" fillId="0" borderId="0" applyFill="0" applyBorder="0" applyAlignment="0" applyProtection="0"/>
    <xf numFmtId="170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1" fillId="0" borderId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66" fontId="4" fillId="0" borderId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0" fillId="27" borderId="8" applyNumberFormat="0" applyFont="0" applyBorder="0" applyAlignment="0">
      <alignment horizontal="left" vertical="center"/>
    </xf>
    <xf numFmtId="175" fontId="4" fillId="0" borderId="0" applyFill="0" applyBorder="0" applyAlignment="0" applyProtection="0"/>
    <xf numFmtId="168" fontId="4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4" fillId="0" borderId="0" applyFill="0" applyBorder="0" applyAlignment="0" applyProtection="0"/>
    <xf numFmtId="168" fontId="7" fillId="0" borderId="0" applyFont="0" applyFill="0" applyBorder="0" applyAlignment="0" applyProtection="0"/>
    <xf numFmtId="175" fontId="4" fillId="0" borderId="0"/>
    <xf numFmtId="0" fontId="4" fillId="0" borderId="0"/>
    <xf numFmtId="0" fontId="1" fillId="0" borderId="0"/>
    <xf numFmtId="0" fontId="24" fillId="0" borderId="0"/>
    <xf numFmtId="0" fontId="7" fillId="0" borderId="0"/>
    <xf numFmtId="9" fontId="4" fillId="0" borderId="0" applyFill="0" applyBorder="0" applyAlignment="0" applyProtection="0"/>
    <xf numFmtId="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1" fillId="0" borderId="19" applyNumberFormat="0" applyBorder="0" applyAlignment="0">
      <alignment horizontal="center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2" fontId="4" fillId="0" borderId="0" applyFont="0" applyFill="0" applyProtection="0"/>
    <xf numFmtId="0" fontId="4" fillId="0" borderId="0"/>
    <xf numFmtId="0" fontId="4" fillId="0" borderId="0"/>
    <xf numFmtId="175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7" fillId="0" borderId="0"/>
    <xf numFmtId="0" fontId="1" fillId="0" borderId="0"/>
    <xf numFmtId="175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4" fillId="0" borderId="20" applyNumberFormat="0" applyAlignment="0"/>
    <xf numFmtId="0" fontId="14" fillId="5" borderId="0" applyNumberFormat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1" fillId="21" borderId="11" applyNumberFormat="0" applyAlignment="0" applyProtection="0"/>
    <xf numFmtId="0" fontId="12" fillId="22" borderId="12" applyNumberFormat="0" applyAlignment="0" applyProtection="0"/>
    <xf numFmtId="0" fontId="19" fillId="0" borderId="16" applyNumberFormat="0" applyFill="0" applyAlignment="0" applyProtection="0"/>
    <xf numFmtId="3" fontId="34" fillId="0" borderId="0" applyFont="0" applyFill="0" applyBorder="0" applyAlignment="0" applyProtection="0"/>
    <xf numFmtId="178" fontId="35" fillId="0" borderId="0">
      <protection locked="0"/>
    </xf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18" fillId="8" borderId="11" applyNumberFormat="0" applyAlignment="0" applyProtection="0"/>
    <xf numFmtId="179" fontId="36" fillId="0" borderId="0" applyFont="0" applyFill="0" applyBorder="0" applyAlignment="0" applyProtection="0"/>
    <xf numFmtId="0" fontId="37" fillId="0" borderId="0">
      <protection locked="0"/>
    </xf>
    <xf numFmtId="0" fontId="38" fillId="0" borderId="0">
      <protection locked="0"/>
    </xf>
    <xf numFmtId="0" fontId="39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178" fontId="35" fillId="0" borderId="0"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10" fillId="4" borderId="0" applyNumberFormat="0" applyBorder="0" applyAlignment="0" applyProtection="0"/>
    <xf numFmtId="0" fontId="36" fillId="0" borderId="0"/>
    <xf numFmtId="180" fontId="41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20" fillId="23" borderId="0" applyNumberFormat="0" applyBorder="0" applyAlignment="0" applyProtection="0"/>
    <xf numFmtId="0" fontId="4" fillId="0" borderId="0"/>
    <xf numFmtId="0" fontId="27" fillId="0" borderId="0"/>
    <xf numFmtId="0" fontId="4" fillId="0" borderId="0"/>
    <xf numFmtId="0" fontId="4" fillId="0" borderId="0"/>
    <xf numFmtId="0" fontId="42" fillId="0" borderId="0"/>
    <xf numFmtId="0" fontId="1" fillId="0" borderId="0"/>
    <xf numFmtId="0" fontId="4" fillId="0" borderId="0"/>
    <xf numFmtId="0" fontId="4" fillId="24" borderId="17" applyNumberFormat="0" applyFont="0" applyAlignment="0" applyProtection="0"/>
    <xf numFmtId="0" fontId="7" fillId="2" borderId="1" applyNumberFormat="0" applyFont="0" applyAlignment="0" applyProtection="0"/>
    <xf numFmtId="178" fontId="35" fillId="0" borderId="0">
      <protection locked="0"/>
    </xf>
    <xf numFmtId="178" fontId="35" fillId="0" borderId="0">
      <protection locked="0"/>
    </xf>
    <xf numFmtId="9" fontId="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9" fontId="25" fillId="0" borderId="21">
      <alignment horizontal="left" vertical="center" wrapText="1"/>
    </xf>
    <xf numFmtId="49" fontId="25" fillId="0" borderId="21">
      <alignment horizontal="left" vertical="center" wrapText="1"/>
      <protection locked="0"/>
    </xf>
    <xf numFmtId="0" fontId="21" fillId="21" borderId="18" applyNumberFormat="0" applyAlignment="0" applyProtection="0"/>
    <xf numFmtId="178" fontId="43" fillId="0" borderId="0">
      <protection locked="0"/>
    </xf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5" fillId="0" borderId="13" applyNumberFormat="0" applyFill="0" applyAlignment="0" applyProtection="0"/>
    <xf numFmtId="0" fontId="16" fillId="0" borderId="14" applyNumberFormat="0" applyFill="0" applyAlignment="0" applyProtection="0"/>
    <xf numFmtId="0" fontId="17" fillId="0" borderId="15" applyNumberFormat="0" applyFill="0" applyAlignment="0" applyProtection="0"/>
    <xf numFmtId="0" fontId="17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78" fontId="44" fillId="0" borderId="0">
      <protection locked="0"/>
    </xf>
    <xf numFmtId="178" fontId="44" fillId="0" borderId="0">
      <protection locked="0"/>
    </xf>
    <xf numFmtId="0" fontId="45" fillId="0" borderId="22" applyNumberFormat="0" applyFill="0" applyAlignment="0" applyProtection="0"/>
    <xf numFmtId="0" fontId="2" fillId="0" borderId="2" applyNumberFormat="0" applyFill="0" applyAlignment="0" applyProtection="0"/>
    <xf numFmtId="43" fontId="4" fillId="0" borderId="0" applyFont="0" applyFill="0" applyBorder="0" applyAlignment="0" applyProtection="0"/>
    <xf numFmtId="3" fontId="41" fillId="0" borderId="0" applyFont="0" applyFill="0" applyBorder="0" applyAlignment="0" applyProtection="0"/>
    <xf numFmtId="182" fontId="4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44" fontId="4" fillId="0" borderId="0" applyFont="0" applyFill="0" applyBorder="0" applyAlignment="0" applyProtection="0"/>
    <xf numFmtId="2" fontId="4" fillId="0" borderId="0">
      <alignment horizontal="left"/>
      <protection locked="0"/>
    </xf>
    <xf numFmtId="2" fontId="4" fillId="0" borderId="0" applyFill="0" applyBorder="0" applyAlignment="0" applyProtection="0"/>
    <xf numFmtId="2" fontId="4" fillId="0" borderId="0">
      <alignment horizontal="left"/>
      <protection locked="0"/>
    </xf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83" fontId="4" fillId="0" borderId="0" applyFill="0" applyBorder="0" applyAlignment="0" applyProtection="0"/>
    <xf numFmtId="183" fontId="4" fillId="0" borderId="0" applyFill="0" applyBorder="0" applyAlignment="0" applyProtection="0"/>
    <xf numFmtId="183" fontId="4" fillId="0" borderId="0" applyFill="0" applyBorder="0" applyAlignment="0" applyProtection="0"/>
    <xf numFmtId="183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83" fontId="4" fillId="0" borderId="0" applyFill="0" applyBorder="0" applyAlignment="0" applyProtection="0"/>
    <xf numFmtId="176" fontId="4" fillId="0" borderId="0" applyFont="0" applyFill="0" applyBorder="0" applyAlignment="0" applyProtection="0"/>
    <xf numFmtId="166" fontId="4" fillId="0" borderId="0" applyFill="0" applyBorder="0" applyAlignment="0" applyProtection="0"/>
    <xf numFmtId="166" fontId="4" fillId="0" borderId="0" applyFill="0" applyBorder="0" applyAlignment="0" applyProtection="0"/>
    <xf numFmtId="166" fontId="4" fillId="0" borderId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ill="0" applyBorder="0" applyAlignment="0" applyProtection="0"/>
    <xf numFmtId="166" fontId="4" fillId="0" borderId="0" applyFill="0" applyBorder="0" applyAlignment="0" applyProtection="0"/>
    <xf numFmtId="166" fontId="4" fillId="0" borderId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ill="0" applyBorder="0" applyAlignment="0" applyProtection="0"/>
    <xf numFmtId="43" fontId="4" fillId="0" borderId="0" applyFont="0" applyFill="0" applyBorder="0" applyAlignment="0" applyProtection="0"/>
    <xf numFmtId="183" fontId="4" fillId="0" borderId="0" applyFill="0" applyBorder="0" applyAlignment="0" applyProtection="0"/>
    <xf numFmtId="183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83" fontId="4" fillId="0" borderId="0" applyFill="0" applyBorder="0" applyAlignment="0" applyProtection="0"/>
    <xf numFmtId="183" fontId="4" fillId="0" borderId="0" applyFill="0" applyBorder="0" applyAlignment="0" applyProtection="0"/>
    <xf numFmtId="183" fontId="4" fillId="0" borderId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83" fontId="4" fillId="0" borderId="0" applyFill="0" applyBorder="0" applyAlignment="0" applyProtection="0"/>
    <xf numFmtId="183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83" fontId="4" fillId="0" borderId="0" applyFill="0" applyBorder="0" applyAlignment="0" applyProtection="0"/>
    <xf numFmtId="4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66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3" fontId="4" fillId="0" borderId="0" applyFill="0" applyBorder="0" applyAlignment="0" applyProtection="0"/>
    <xf numFmtId="183" fontId="4" fillId="0" borderId="0" applyFill="0" applyBorder="0" applyAlignment="0" applyProtection="0"/>
    <xf numFmtId="183" fontId="4" fillId="0" borderId="0" applyFill="0" applyBorder="0" applyAlignment="0" applyProtection="0"/>
    <xf numFmtId="183" fontId="4" fillId="0" borderId="0" applyFill="0" applyBorder="0" applyAlignment="0" applyProtection="0"/>
    <xf numFmtId="183" fontId="4" fillId="0" borderId="0" applyFill="0" applyBorder="0" applyAlignment="0" applyProtection="0"/>
    <xf numFmtId="183" fontId="4" fillId="0" borderId="0" applyFill="0" applyBorder="0" applyAlignment="0" applyProtection="0"/>
    <xf numFmtId="183" fontId="4" fillId="0" borderId="0" applyFill="0" applyBorder="0" applyAlignment="0" applyProtection="0"/>
    <xf numFmtId="183" fontId="4" fillId="0" borderId="0" applyFill="0" applyBorder="0" applyAlignment="0" applyProtection="0"/>
    <xf numFmtId="43" fontId="4" fillId="0" borderId="0" applyFont="0" applyFill="0" applyBorder="0" applyAlignment="0" applyProtection="0"/>
    <xf numFmtId="7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4" fillId="0" borderId="0" applyFill="0" applyBorder="0" applyAlignment="0" applyProtection="0"/>
    <xf numFmtId="185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" fillId="0" borderId="0"/>
    <xf numFmtId="0" fontId="1" fillId="0" borderId="0"/>
    <xf numFmtId="44" fontId="1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/>
    <xf numFmtId="0" fontId="4" fillId="0" borderId="0"/>
    <xf numFmtId="12" fontId="4" fillId="0" borderId="0" applyFont="0" applyFill="0" applyProtection="0"/>
    <xf numFmtId="177" fontId="4" fillId="0" borderId="0" applyFont="0" applyFill="0" applyProtection="0"/>
    <xf numFmtId="187" fontId="4" fillId="0" borderId="0" applyFont="0" applyFill="0" applyProtection="0"/>
    <xf numFmtId="0" fontId="4" fillId="0" borderId="0"/>
    <xf numFmtId="43" fontId="4" fillId="0" borderId="0" applyFont="0" applyFill="0" applyBorder="0" applyAlignment="0" applyProtection="0"/>
    <xf numFmtId="0" fontId="30" fillId="27" borderId="8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/>
    <xf numFmtId="0" fontId="30" fillId="27" borderId="8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0" fillId="27" borderId="8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4" fillId="0" borderId="0"/>
    <xf numFmtId="43" fontId="4" fillId="0" borderId="0" applyFont="0" applyFill="0" applyBorder="0" applyAlignment="0" applyProtection="0"/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27" borderId="8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0" fillId="27" borderId="8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0" fontId="30" fillId="27" borderId="8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27" borderId="8" applyNumberFormat="0" applyFont="0" applyBorder="0" applyAlignment="0">
      <alignment horizontal="left" vertical="center"/>
    </xf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0" fillId="27" borderId="8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27" borderId="8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0" fillId="27" borderId="8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27" borderId="8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164" fontId="1" fillId="0" borderId="0" applyFont="0" applyFill="0" applyBorder="0" applyAlignment="0" applyProtection="0"/>
    <xf numFmtId="0" fontId="30" fillId="27" borderId="8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0" fillId="27" borderId="8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27" borderId="8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0" fillId="27" borderId="8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0" fontId="30" fillId="27" borderId="8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27" borderId="8" applyNumberFormat="0" applyFont="0" applyBorder="0" applyAlignment="0">
      <alignment horizontal="left" vertical="center"/>
    </xf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0" fillId="27" borderId="8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27" borderId="8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0" fillId="27" borderId="8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27" borderId="8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0" fontId="30" fillId="27" borderId="8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7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191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" fillId="0" borderId="61" applyNumberFormat="0" applyFont="0" applyAlignment="0">
      <alignment horizontal="left" vertical="top" indent="1"/>
    </xf>
    <xf numFmtId="0" fontId="11" fillId="21" borderId="63" applyNumberFormat="0" applyAlignment="0" applyProtection="0"/>
    <xf numFmtId="0" fontId="18" fillId="8" borderId="63" applyNumberFormat="0" applyAlignment="0" applyProtection="0"/>
    <xf numFmtId="0" fontId="4" fillId="24" borderId="64" applyNumberFormat="0" applyFont="0" applyAlignment="0" applyProtection="0"/>
    <xf numFmtId="0" fontId="21" fillId="21" borderId="65" applyNumberFormat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4" borderId="64" applyNumberFormat="0" applyFont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0" fillId="27" borderId="44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66" applyNumberFormat="0" applyAlignment="0"/>
    <xf numFmtId="0" fontId="11" fillId="21" borderId="63" applyNumberFormat="0" applyAlignment="0" applyProtection="0"/>
    <xf numFmtId="0" fontId="18" fillId="8" borderId="63" applyNumberFormat="0" applyAlignment="0" applyProtection="0"/>
    <xf numFmtId="0" fontId="4" fillId="24" borderId="64" applyNumberFormat="0" applyFont="0" applyAlignment="0" applyProtection="0"/>
    <xf numFmtId="0" fontId="21" fillId="21" borderId="65" applyNumberFormat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5" fillId="0" borderId="67" applyNumberFormat="0" applyFill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7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0" fillId="27" borderId="44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27" borderId="44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0" fillId="27" borderId="44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27" borderId="44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0" fillId="27" borderId="44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0" fontId="30" fillId="27" borderId="44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27" borderId="44" applyNumberFormat="0" applyFont="0" applyBorder="0" applyAlignment="0">
      <alignment horizontal="left" vertical="center"/>
    </xf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0" fillId="27" borderId="44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27" borderId="44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0" fillId="27" borderId="44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27" borderId="44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0" fillId="27" borderId="44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27" borderId="44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0" fillId="27" borderId="44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0" fontId="30" fillId="27" borderId="44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27" borderId="44" applyNumberFormat="0" applyFont="0" applyBorder="0" applyAlignment="0">
      <alignment horizontal="left" vertical="center"/>
    </xf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0" fillId="27" borderId="44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27" borderId="44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0" fillId="27" borderId="44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27" borderId="44" applyNumberFormat="0" applyFont="0" applyBorder="0" applyAlignment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0" fontId="30" fillId="27" borderId="44" applyNumberFormat="0" applyFont="0" applyBorder="0" applyAlignment="0">
      <alignment horizontal="left" vertical="center"/>
    </xf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7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" fillId="0" borderId="0"/>
    <xf numFmtId="0" fontId="121" fillId="0" borderId="9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121" fillId="0" borderId="0"/>
    <xf numFmtId="0" fontId="122" fillId="38" borderId="0"/>
    <xf numFmtId="0" fontId="122" fillId="38" borderId="0"/>
    <xf numFmtId="0" fontId="122" fillId="39" borderId="0"/>
    <xf numFmtId="0" fontId="122" fillId="39" borderId="0"/>
    <xf numFmtId="0" fontId="123" fillId="40" borderId="0"/>
    <xf numFmtId="0" fontId="123" fillId="40" borderId="0"/>
    <xf numFmtId="0" fontId="123" fillId="0" borderId="0"/>
    <xf numFmtId="0" fontId="123" fillId="0" borderId="0"/>
    <xf numFmtId="0" fontId="124" fillId="41" borderId="0"/>
    <xf numFmtId="0" fontId="124" fillId="41" borderId="0"/>
    <xf numFmtId="204" fontId="125" fillId="0" borderId="0"/>
    <xf numFmtId="204" fontId="125" fillId="0" borderId="0"/>
    <xf numFmtId="204" fontId="125" fillId="0" borderId="0"/>
    <xf numFmtId="204" fontId="125" fillId="0" borderId="0"/>
    <xf numFmtId="204" fontId="125" fillId="0" borderId="0"/>
    <xf numFmtId="204" fontId="125" fillId="0" borderId="0"/>
    <xf numFmtId="204" fontId="125" fillId="0" borderId="0"/>
    <xf numFmtId="0" fontId="126" fillId="42" borderId="0"/>
    <xf numFmtId="0" fontId="126" fillId="42" borderId="0"/>
    <xf numFmtId="204" fontId="125" fillId="0" borderId="0"/>
    <xf numFmtId="9" fontId="125" fillId="0" borderId="0"/>
    <xf numFmtId="0" fontId="127" fillId="0" borderId="0"/>
    <xf numFmtId="0" fontId="127" fillId="0" borderId="0"/>
    <xf numFmtId="0" fontId="128" fillId="43" borderId="0"/>
    <xf numFmtId="0" fontId="128" fillId="43" borderId="0"/>
    <xf numFmtId="0" fontId="129" fillId="0" borderId="0"/>
    <xf numFmtId="0" fontId="129" fillId="0" borderId="0"/>
    <xf numFmtId="0" fontId="130" fillId="0" borderId="0"/>
    <xf numFmtId="0" fontId="131" fillId="0" borderId="0"/>
    <xf numFmtId="0" fontId="131" fillId="0" borderId="0"/>
    <xf numFmtId="0" fontId="132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4" fillId="0" borderId="0"/>
    <xf numFmtId="0" fontId="134" fillId="0" borderId="0"/>
    <xf numFmtId="0" fontId="135" fillId="0" borderId="0"/>
    <xf numFmtId="0" fontId="136" fillId="0" borderId="0"/>
    <xf numFmtId="44" fontId="4" fillId="0" borderId="0" applyNumberFormat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NumberFormat="0" applyFont="0" applyFill="0" applyBorder="0" applyAlignment="0" applyProtection="0"/>
    <xf numFmtId="0" fontId="137" fillId="44" borderId="0"/>
    <xf numFmtId="0" fontId="137" fillId="44" borderId="0"/>
    <xf numFmtId="0" fontId="125" fillId="0" borderId="0"/>
    <xf numFmtId="0" fontId="125" fillId="0" borderId="0"/>
    <xf numFmtId="0" fontId="125" fillId="0" borderId="0"/>
    <xf numFmtId="0" fontId="138" fillId="0" borderId="0"/>
    <xf numFmtId="0" fontId="138" fillId="0" borderId="0"/>
    <xf numFmtId="0" fontId="4" fillId="0" borderId="0"/>
    <xf numFmtId="0" fontId="104" fillId="0" borderId="0"/>
    <xf numFmtId="0" fontId="139" fillId="0" borderId="0"/>
    <xf numFmtId="0" fontId="125" fillId="0" borderId="0"/>
    <xf numFmtId="0" fontId="125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0" fillId="0" borderId="0"/>
    <xf numFmtId="0" fontId="1" fillId="0" borderId="0"/>
    <xf numFmtId="0" fontId="1" fillId="0" borderId="0"/>
    <xf numFmtId="0" fontId="141" fillId="0" borderId="0"/>
    <xf numFmtId="0" fontId="142" fillId="0" borderId="0"/>
    <xf numFmtId="0" fontId="1" fillId="0" borderId="0"/>
    <xf numFmtId="0" fontId="140" fillId="0" borderId="0"/>
    <xf numFmtId="49" fontId="4" fillId="45" borderId="91" applyNumberFormat="0" applyFont="0" applyFill="0" applyBorder="0" applyAlignment="0">
      <alignment horizontal="center" vertical="center" wrapText="1"/>
    </xf>
    <xf numFmtId="0" fontId="125" fillId="0" borderId="0"/>
    <xf numFmtId="0" fontId="1" fillId="0" borderId="0"/>
    <xf numFmtId="0" fontId="125" fillId="0" borderId="0"/>
    <xf numFmtId="0" fontId="121" fillId="0" borderId="0"/>
    <xf numFmtId="0" fontId="4" fillId="0" borderId="0" applyNumberFormat="0" applyFont="0" applyFill="0" applyBorder="0" applyAlignment="0" applyProtection="0"/>
    <xf numFmtId="0" fontId="125" fillId="0" borderId="0"/>
    <xf numFmtId="0" fontId="125" fillId="0" borderId="0"/>
    <xf numFmtId="0" fontId="4" fillId="0" borderId="0" applyNumberFormat="0" applyFont="0" applyFill="0" applyBorder="0" applyAlignment="0" applyProtection="0"/>
    <xf numFmtId="0" fontId="125" fillId="0" borderId="0"/>
    <xf numFmtId="0" fontId="1" fillId="0" borderId="0"/>
    <xf numFmtId="0" fontId="1" fillId="0" borderId="0"/>
    <xf numFmtId="0" fontId="125" fillId="0" borderId="0"/>
    <xf numFmtId="0" fontId="140" fillId="0" borderId="0"/>
    <xf numFmtId="0" fontId="125" fillId="0" borderId="0"/>
    <xf numFmtId="0" fontId="125" fillId="0" borderId="0"/>
    <xf numFmtId="0" fontId="142" fillId="0" borderId="0"/>
    <xf numFmtId="0" fontId="143" fillId="44" borderId="92"/>
    <xf numFmtId="0" fontId="143" fillId="44" borderId="92"/>
    <xf numFmtId="9" fontId="125" fillId="0" borderId="0"/>
    <xf numFmtId="9" fontId="125" fillId="0" borderId="0"/>
    <xf numFmtId="9" fontId="125" fillId="0" borderId="0"/>
    <xf numFmtId="9" fontId="4" fillId="0" borderId="0" applyFont="0" applyFill="0" applyBorder="0" applyAlignment="0" applyProtection="0"/>
    <xf numFmtId="9" fontId="4" fillId="0" borderId="0" applyNumberFormat="0" applyFont="0" applyFill="0" applyBorder="0" applyAlignment="0" applyProtection="0"/>
    <xf numFmtId="9" fontId="125" fillId="0" borderId="0"/>
    <xf numFmtId="9" fontId="1" fillId="0" borderId="0" applyFont="0" applyFill="0" applyBorder="0" applyAlignment="0" applyProtection="0"/>
    <xf numFmtId="9" fontId="140" fillId="0" borderId="0"/>
    <xf numFmtId="9" fontId="1" fillId="0" borderId="0" applyFont="0" applyFill="0" applyBorder="0" applyAlignment="0" applyProtection="0"/>
    <xf numFmtId="9" fontId="125" fillId="0" borderId="0"/>
    <xf numFmtId="9" fontId="1" fillId="0" borderId="0" applyFont="0" applyFill="0" applyBorder="0" applyAlignment="0" applyProtection="0"/>
    <xf numFmtId="0" fontId="121" fillId="0" borderId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0" fillId="0" borderId="0" applyBorder="0" applyProtection="0"/>
    <xf numFmtId="9" fontId="139" fillId="0" borderId="0" applyFont="0" applyFill="0" applyBorder="0" applyAlignment="0" applyProtection="0"/>
    <xf numFmtId="43" fontId="4" fillId="0" borderId="0" applyNumberFormat="0" applyFont="0" applyFill="0" applyBorder="0" applyAlignment="0" applyProtection="0"/>
    <xf numFmtId="0" fontId="125" fillId="0" borderId="0"/>
    <xf numFmtId="0" fontId="125" fillId="0" borderId="0"/>
    <xf numFmtId="0" fontId="125" fillId="0" borderId="0"/>
    <xf numFmtId="0" fontId="125" fillId="0" borderId="0"/>
    <xf numFmtId="43" fontId="4" fillId="0" borderId="0" applyFont="0" applyFill="0" applyBorder="0" applyAlignment="0" applyProtection="0"/>
    <xf numFmtId="205" fontId="125" fillId="0" borderId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204" fontId="125" fillId="0" borderId="0"/>
    <xf numFmtId="206" fontId="144" fillId="0" borderId="0"/>
    <xf numFmtId="207" fontId="140" fillId="0" borderId="0" applyBorder="0" applyProtection="0"/>
    <xf numFmtId="0" fontId="124" fillId="0" borderId="0"/>
    <xf numFmtId="0" fontId="124" fillId="0" borderId="0"/>
    <xf numFmtId="0" fontId="4" fillId="0" borderId="0"/>
    <xf numFmtId="0" fontId="1" fillId="0" borderId="0"/>
    <xf numFmtId="9" fontId="1" fillId="0" borderId="0" applyFont="0" applyFill="0" applyBorder="0" applyAlignment="0" applyProtection="0"/>
    <xf numFmtId="0" fontId="139" fillId="0" borderId="0"/>
    <xf numFmtId="0" fontId="139" fillId="0" borderId="0"/>
    <xf numFmtId="43" fontId="4" fillId="0" borderId="0" applyNumberFormat="0" applyFont="0" applyFill="0" applyBorder="0" applyAlignment="0" applyProtection="0"/>
    <xf numFmtId="43" fontId="4" fillId="0" borderId="0" applyNumberFormat="0" applyFont="0" applyFill="0" applyBorder="0" applyAlignment="0" applyProtection="0"/>
    <xf numFmtId="43" fontId="4" fillId="0" borderId="0" applyNumberFormat="0" applyFont="0" applyFill="0" applyBorder="0" applyAlignment="0" applyProtection="0"/>
    <xf numFmtId="43" fontId="4" fillId="0" borderId="0" applyNumberFormat="0" applyFont="0" applyFill="0" applyBorder="0" applyAlignment="0" applyProtection="0"/>
    <xf numFmtId="43" fontId="4" fillId="0" borderId="0" applyNumberFormat="0" applyFont="0" applyFill="0" applyBorder="0" applyAlignment="0" applyProtection="0"/>
    <xf numFmtId="43" fontId="4" fillId="0" borderId="0" applyNumberFormat="0" applyFont="0" applyFill="0" applyBorder="0" applyAlignment="0" applyProtection="0"/>
    <xf numFmtId="43" fontId="4" fillId="0" borderId="0" applyNumberFormat="0" applyFont="0" applyFill="0" applyBorder="0" applyAlignment="0" applyProtection="0"/>
    <xf numFmtId="43" fontId="4" fillId="0" borderId="0" applyNumberFormat="0" applyFont="0" applyFill="0" applyBorder="0" applyAlignment="0" applyProtection="0"/>
    <xf numFmtId="43" fontId="4" fillId="0" borderId="0" applyNumberFormat="0" applyFont="0" applyFill="0" applyBorder="0" applyAlignment="0" applyProtection="0"/>
    <xf numFmtId="0" fontId="121" fillId="0" borderId="0"/>
    <xf numFmtId="9" fontId="1" fillId="0" borderId="0" applyFont="0" applyFill="0" applyBorder="0" applyAlignment="0" applyProtection="0"/>
    <xf numFmtId="0" fontId="4" fillId="0" borderId="90"/>
    <xf numFmtId="207" fontId="125" fillId="0" borderId="0" applyBorder="0" applyProtection="0"/>
    <xf numFmtId="211" fontId="125" fillId="0" borderId="0" applyBorder="0" applyProtection="0"/>
    <xf numFmtId="0" fontId="138" fillId="0" borderId="0"/>
    <xf numFmtId="0" fontId="138" fillId="0" borderId="0"/>
    <xf numFmtId="0" fontId="125" fillId="0" borderId="0"/>
    <xf numFmtId="0" fontId="138" fillId="0" borderId="0"/>
    <xf numFmtId="0" fontId="138" fillId="0" borderId="0"/>
    <xf numFmtId="0" fontId="125" fillId="0" borderId="0"/>
    <xf numFmtId="0" fontId="125" fillId="0" borderId="0"/>
    <xf numFmtId="166" fontId="125" fillId="0" borderId="0" applyBorder="0" applyProtection="0"/>
    <xf numFmtId="207" fontId="125" fillId="0" borderId="0" applyBorder="0" applyProtection="0"/>
  </cellStyleXfs>
  <cellXfs count="2778">
    <xf numFmtId="0" fontId="0" fillId="0" borderId="0" xfId="0"/>
    <xf numFmtId="0" fontId="47" fillId="0" borderId="0" xfId="0" applyFont="1" applyAlignment="1">
      <alignment vertical="center"/>
    </xf>
    <xf numFmtId="0" fontId="49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52" fillId="0" borderId="10" xfId="0" applyFont="1" applyBorder="1" applyAlignment="1">
      <alignment vertical="center"/>
    </xf>
    <xf numFmtId="43" fontId="50" fillId="0" borderId="0" xfId="1" applyFont="1" applyBorder="1" applyAlignment="1">
      <alignment horizontal="center" vertical="center"/>
    </xf>
    <xf numFmtId="43" fontId="49" fillId="0" borderId="0" xfId="1" applyFont="1" applyBorder="1" applyAlignment="1">
      <alignment horizontal="center" vertical="center"/>
    </xf>
    <xf numFmtId="0" fontId="4" fillId="28" borderId="10" xfId="0" applyFont="1" applyFill="1" applyBorder="1" applyAlignment="1">
      <alignment vertical="center"/>
    </xf>
    <xf numFmtId="0" fontId="4" fillId="0" borderId="0" xfId="3032"/>
    <xf numFmtId="0" fontId="4" fillId="28" borderId="0" xfId="3032" applyFill="1"/>
    <xf numFmtId="0" fontId="4" fillId="0" borderId="0" xfId="3032" applyAlignment="1">
      <alignment horizontal="center" vertical="center"/>
    </xf>
    <xf numFmtId="4" fontId="4" fillId="0" borderId="0" xfId="3032" applyNumberFormat="1"/>
    <xf numFmtId="2" fontId="4" fillId="0" borderId="0" xfId="3032" applyNumberFormat="1"/>
    <xf numFmtId="0" fontId="4" fillId="28" borderId="0" xfId="3032" applyFill="1" applyAlignment="1">
      <alignment horizontal="center"/>
    </xf>
    <xf numFmtId="1" fontId="4" fillId="28" borderId="0" xfId="3032" applyNumberFormat="1" applyFill="1" applyAlignment="1">
      <alignment horizontal="center"/>
    </xf>
    <xf numFmtId="0" fontId="3" fillId="0" borderId="28" xfId="283" applyFont="1" applyBorder="1" applyAlignment="1">
      <alignment horizontal="left" vertical="center" wrapText="1"/>
    </xf>
    <xf numFmtId="1" fontId="3" fillId="0" borderId="29" xfId="3032" applyNumberFormat="1" applyFont="1" applyBorder="1" applyAlignment="1">
      <alignment horizontal="center" vertical="center" wrapText="1"/>
    </xf>
    <xf numFmtId="1" fontId="3" fillId="0" borderId="30" xfId="3032" applyNumberFormat="1" applyFont="1" applyBorder="1" applyAlignment="1">
      <alignment horizontal="center" vertical="center" wrapText="1"/>
    </xf>
    <xf numFmtId="2" fontId="3" fillId="0" borderId="27" xfId="3032" applyNumberFormat="1" applyFont="1" applyBorder="1" applyAlignment="1">
      <alignment horizontal="center" vertical="center" wrapText="1"/>
    </xf>
    <xf numFmtId="0" fontId="3" fillId="0" borderId="28" xfId="3032" applyFont="1" applyBorder="1" applyAlignment="1">
      <alignment horizontal="center" vertical="center" wrapText="1"/>
    </xf>
    <xf numFmtId="43" fontId="3" fillId="0" borderId="28" xfId="1" applyFont="1" applyFill="1" applyBorder="1" applyAlignment="1">
      <alignment horizontal="center" vertical="center" wrapText="1"/>
    </xf>
    <xf numFmtId="43" fontId="3" fillId="0" borderId="27" xfId="1" applyFont="1" applyFill="1" applyBorder="1" applyAlignment="1">
      <alignment horizontal="center" vertical="center" wrapText="1"/>
    </xf>
    <xf numFmtId="174" fontId="3" fillId="0" borderId="27" xfId="1" applyNumberFormat="1" applyFont="1" applyFill="1" applyBorder="1" applyAlignment="1">
      <alignment horizontal="center" vertical="distributed" wrapText="1"/>
    </xf>
    <xf numFmtId="0" fontId="3" fillId="28" borderId="28" xfId="3032" applyFont="1" applyFill="1" applyBorder="1" applyAlignment="1">
      <alignment horizontal="left" vertical="distributed" wrapText="1"/>
    </xf>
    <xf numFmtId="0" fontId="4" fillId="33" borderId="0" xfId="3032" applyFill="1" applyAlignment="1">
      <alignment horizontal="center"/>
    </xf>
    <xf numFmtId="2" fontId="4" fillId="28" borderId="0" xfId="3032" applyNumberFormat="1" applyFill="1"/>
    <xf numFmtId="1" fontId="3" fillId="28" borderId="29" xfId="3032" applyNumberFormat="1" applyFont="1" applyFill="1" applyBorder="1" applyAlignment="1">
      <alignment horizontal="right" vertical="center" wrapText="1"/>
    </xf>
    <xf numFmtId="1" fontId="3" fillId="28" borderId="30" xfId="3032" applyNumberFormat="1" applyFont="1" applyFill="1" applyBorder="1" applyAlignment="1">
      <alignment horizontal="center" vertical="center" wrapText="1"/>
    </xf>
    <xf numFmtId="2" fontId="3" fillId="28" borderId="27" xfId="3032" applyNumberFormat="1" applyFont="1" applyFill="1" applyBorder="1" applyAlignment="1">
      <alignment horizontal="left" vertical="center" wrapText="1"/>
    </xf>
    <xf numFmtId="0" fontId="3" fillId="28" borderId="28" xfId="3032" applyFont="1" applyFill="1" applyBorder="1" applyAlignment="1">
      <alignment horizontal="center" vertical="center" wrapText="1"/>
    </xf>
    <xf numFmtId="43" fontId="3" fillId="28" borderId="29" xfId="1" applyFont="1" applyFill="1" applyBorder="1" applyAlignment="1">
      <alignment horizontal="center" vertical="center" wrapText="1"/>
    </xf>
    <xf numFmtId="43" fontId="3" fillId="28" borderId="28" xfId="1" applyFont="1" applyFill="1" applyBorder="1" applyAlignment="1">
      <alignment horizontal="center" vertical="center" wrapText="1"/>
    </xf>
    <xf numFmtId="43" fontId="3" fillId="28" borderId="27" xfId="1" applyFont="1" applyFill="1" applyBorder="1" applyAlignment="1">
      <alignment horizontal="center" vertical="center" wrapText="1"/>
    </xf>
    <xf numFmtId="43" fontId="3" fillId="28" borderId="29" xfId="1" applyFont="1" applyFill="1" applyBorder="1" applyAlignment="1">
      <alignment horizontal="center" vertical="distributed" wrapText="1"/>
    </xf>
    <xf numFmtId="174" fontId="3" fillId="28" borderId="27" xfId="1" applyNumberFormat="1" applyFont="1" applyFill="1" applyBorder="1" applyAlignment="1">
      <alignment horizontal="center" vertical="distributed" wrapText="1"/>
    </xf>
    <xf numFmtId="169" fontId="3" fillId="28" borderId="27" xfId="3032" applyNumberFormat="1" applyFont="1" applyFill="1" applyBorder="1" applyAlignment="1">
      <alignment horizontal="center" vertical="distributed" wrapText="1"/>
    </xf>
    <xf numFmtId="0" fontId="3" fillId="28" borderId="28" xfId="3032" applyFont="1" applyFill="1" applyBorder="1" applyAlignment="1">
      <alignment horizontal="center" vertical="distributed" wrapText="1"/>
    </xf>
    <xf numFmtId="1" fontId="3" fillId="28" borderId="28" xfId="3032" applyNumberFormat="1" applyFont="1" applyFill="1" applyBorder="1" applyAlignment="1">
      <alignment horizontal="center" vertical="center" wrapText="1"/>
    </xf>
    <xf numFmtId="0" fontId="3" fillId="28" borderId="28" xfId="283" applyFont="1" applyFill="1" applyBorder="1" applyAlignment="1">
      <alignment horizontal="left" vertical="center" wrapText="1"/>
    </xf>
    <xf numFmtId="1" fontId="3" fillId="28" borderId="32" xfId="3032" applyNumberFormat="1" applyFont="1" applyFill="1" applyBorder="1" applyAlignment="1">
      <alignment horizontal="center" vertical="center" wrapText="1"/>
    </xf>
    <xf numFmtId="0" fontId="3" fillId="28" borderId="32" xfId="283" applyFont="1" applyFill="1" applyBorder="1" applyAlignment="1">
      <alignment horizontal="left" vertical="center" wrapText="1"/>
    </xf>
    <xf numFmtId="1" fontId="3" fillId="28" borderId="39" xfId="3032" applyNumberFormat="1" applyFont="1" applyFill="1" applyBorder="1" applyAlignment="1">
      <alignment horizontal="center" vertical="center" wrapText="1"/>
    </xf>
    <xf numFmtId="0" fontId="3" fillId="28" borderId="32" xfId="3032" applyFont="1" applyFill="1" applyBorder="1" applyAlignment="1">
      <alignment horizontal="center" vertical="center" wrapText="1"/>
    </xf>
    <xf numFmtId="43" fontId="3" fillId="28" borderId="33" xfId="1" applyFont="1" applyFill="1" applyBorder="1" applyAlignment="1">
      <alignment horizontal="center" vertical="center" wrapText="1"/>
    </xf>
    <xf numFmtId="43" fontId="3" fillId="28" borderId="32" xfId="1" applyFont="1" applyFill="1" applyBorder="1" applyAlignment="1">
      <alignment horizontal="center" vertical="center" wrapText="1"/>
    </xf>
    <xf numFmtId="43" fontId="3" fillId="28" borderId="31" xfId="1" applyFont="1" applyFill="1" applyBorder="1" applyAlignment="1">
      <alignment horizontal="center" vertical="center" wrapText="1"/>
    </xf>
    <xf numFmtId="43" fontId="3" fillId="28" borderId="33" xfId="1" applyFont="1" applyFill="1" applyBorder="1" applyAlignment="1">
      <alignment horizontal="center" vertical="distributed" wrapText="1"/>
    </xf>
    <xf numFmtId="174" fontId="3" fillId="28" borderId="31" xfId="1" applyNumberFormat="1" applyFont="1" applyFill="1" applyBorder="1" applyAlignment="1">
      <alignment horizontal="center" vertical="distributed" wrapText="1"/>
    </xf>
    <xf numFmtId="0" fontId="3" fillId="28" borderId="32" xfId="3032" applyFont="1" applyFill="1" applyBorder="1" applyAlignment="1">
      <alignment horizontal="center" vertical="distributed" wrapText="1"/>
    </xf>
    <xf numFmtId="0" fontId="74" fillId="0" borderId="28" xfId="283" applyFont="1" applyBorder="1" applyAlignment="1">
      <alignment horizontal="left" vertical="center" wrapText="1"/>
    </xf>
    <xf numFmtId="0" fontId="74" fillId="0" borderId="28" xfId="3032" applyFont="1" applyBorder="1" applyAlignment="1">
      <alignment horizontal="center" vertical="center" wrapText="1"/>
    </xf>
    <xf numFmtId="0" fontId="3" fillId="0" borderId="28" xfId="3032" applyFont="1" applyBorder="1" applyAlignment="1">
      <alignment horizontal="left" vertical="distributed" wrapText="1"/>
    </xf>
    <xf numFmtId="0" fontId="74" fillId="28" borderId="28" xfId="283" applyFont="1" applyFill="1" applyBorder="1" applyAlignment="1">
      <alignment horizontal="left" vertical="center" wrapText="1"/>
    </xf>
    <xf numFmtId="43" fontId="3" fillId="0" borderId="29" xfId="1" applyFont="1" applyFill="1" applyBorder="1" applyAlignment="1">
      <alignment horizontal="center" vertical="distributed" wrapText="1"/>
    </xf>
    <xf numFmtId="1" fontId="3" fillId="28" borderId="29" xfId="3032" applyNumberFormat="1" applyFont="1" applyFill="1" applyBorder="1" applyAlignment="1">
      <alignment horizontal="center" vertical="center" wrapText="1"/>
    </xf>
    <xf numFmtId="2" fontId="3" fillId="28" borderId="27" xfId="3032" applyNumberFormat="1" applyFont="1" applyFill="1" applyBorder="1" applyAlignment="1">
      <alignment horizontal="center" vertical="center" wrapText="1"/>
    </xf>
    <xf numFmtId="43" fontId="3" fillId="0" borderId="29" xfId="1" applyFont="1" applyFill="1" applyBorder="1" applyAlignment="1">
      <alignment horizontal="center" vertical="center" wrapText="1"/>
    </xf>
    <xf numFmtId="1" fontId="74" fillId="28" borderId="29" xfId="3032" applyNumberFormat="1" applyFont="1" applyFill="1" applyBorder="1" applyAlignment="1">
      <alignment horizontal="right" vertical="center" wrapText="1"/>
    </xf>
    <xf numFmtId="1" fontId="74" fillId="28" borderId="30" xfId="3032" applyNumberFormat="1" applyFont="1" applyFill="1" applyBorder="1" applyAlignment="1">
      <alignment horizontal="center" vertical="center" wrapText="1"/>
    </xf>
    <xf numFmtId="2" fontId="74" fillId="28" borderId="27" xfId="3032" applyNumberFormat="1" applyFont="1" applyFill="1" applyBorder="1" applyAlignment="1">
      <alignment horizontal="left" vertical="center" wrapText="1"/>
    </xf>
    <xf numFmtId="174" fontId="3" fillId="28" borderId="25" xfId="1" applyNumberFormat="1" applyFont="1" applyFill="1" applyBorder="1" applyAlignment="1">
      <alignment horizontal="center" vertical="distributed" wrapText="1"/>
    </xf>
    <xf numFmtId="192" fontId="3" fillId="28" borderId="28" xfId="3032" applyNumberFormat="1" applyFont="1" applyFill="1" applyBorder="1" applyAlignment="1">
      <alignment horizontal="center" vertical="center" wrapText="1"/>
    </xf>
    <xf numFmtId="0" fontId="28" fillId="28" borderId="0" xfId="0" applyFont="1" applyFill="1" applyAlignment="1">
      <alignment vertical="center" wrapText="1"/>
    </xf>
    <xf numFmtId="2" fontId="74" fillId="28" borderId="31" xfId="3032" applyNumberFormat="1" applyFont="1" applyFill="1" applyBorder="1" applyAlignment="1">
      <alignment horizontal="left" vertical="center" wrapText="1"/>
    </xf>
    <xf numFmtId="1" fontId="74" fillId="28" borderId="39" xfId="3032" applyNumberFormat="1" applyFont="1" applyFill="1" applyBorder="1" applyAlignment="1">
      <alignment horizontal="center" vertical="center" wrapText="1"/>
    </xf>
    <xf numFmtId="1" fontId="74" fillId="28" borderId="33" xfId="3032" applyNumberFormat="1" applyFont="1" applyFill="1" applyBorder="1" applyAlignment="1">
      <alignment horizontal="right" vertical="center" wrapText="1"/>
    </xf>
    <xf numFmtId="0" fontId="74" fillId="28" borderId="32" xfId="283" applyFont="1" applyFill="1" applyBorder="1" applyAlignment="1">
      <alignment horizontal="left" vertical="center" wrapText="1"/>
    </xf>
    <xf numFmtId="1" fontId="74" fillId="28" borderId="32" xfId="3032" applyNumberFormat="1" applyFont="1" applyFill="1" applyBorder="1" applyAlignment="1">
      <alignment horizontal="center" vertical="center" wrapText="1"/>
    </xf>
    <xf numFmtId="174" fontId="74" fillId="28" borderId="27" xfId="1" applyNumberFormat="1" applyFont="1" applyFill="1" applyBorder="1" applyAlignment="1">
      <alignment horizontal="center" vertical="distributed" wrapText="1"/>
    </xf>
    <xf numFmtId="43" fontId="74" fillId="28" borderId="28" xfId="1" applyFont="1" applyFill="1" applyBorder="1" applyAlignment="1">
      <alignment horizontal="center" vertical="center" wrapText="1"/>
    </xf>
    <xf numFmtId="43" fontId="74" fillId="28" borderId="29" xfId="1" applyFont="1" applyFill="1" applyBorder="1" applyAlignment="1">
      <alignment horizontal="center" vertical="distributed" wrapText="1"/>
    </xf>
    <xf numFmtId="43" fontId="74" fillId="28" borderId="27" xfId="1" applyFont="1" applyFill="1" applyBorder="1" applyAlignment="1">
      <alignment horizontal="center" vertical="center" wrapText="1"/>
    </xf>
    <xf numFmtId="43" fontId="74" fillId="28" borderId="29" xfId="1" applyFont="1" applyFill="1" applyBorder="1" applyAlignment="1">
      <alignment horizontal="center" vertical="center" wrapText="1"/>
    </xf>
    <xf numFmtId="0" fontId="74" fillId="28" borderId="28" xfId="3032" applyFont="1" applyFill="1" applyBorder="1" applyAlignment="1">
      <alignment horizontal="center" vertical="center" wrapText="1"/>
    </xf>
    <xf numFmtId="2" fontId="74" fillId="28" borderId="27" xfId="3032" applyNumberFormat="1" applyFont="1" applyFill="1" applyBorder="1" applyAlignment="1">
      <alignment horizontal="center" vertical="center" wrapText="1"/>
    </xf>
    <xf numFmtId="1" fontId="74" fillId="28" borderId="29" xfId="3032" applyNumberFormat="1" applyFont="1" applyFill="1" applyBorder="1" applyAlignment="1">
      <alignment horizontal="center" vertical="center" wrapText="1"/>
    </xf>
    <xf numFmtId="0" fontId="3" fillId="28" borderId="32" xfId="3032" applyFont="1" applyFill="1" applyBorder="1" applyAlignment="1">
      <alignment horizontal="left" vertical="distributed" wrapText="1"/>
    </xf>
    <xf numFmtId="2" fontId="3" fillId="28" borderId="31" xfId="3032" applyNumberFormat="1" applyFont="1" applyFill="1" applyBorder="1" applyAlignment="1">
      <alignment horizontal="center" vertical="center" wrapText="1"/>
    </xf>
    <xf numFmtId="1" fontId="3" fillId="28" borderId="33" xfId="3032" applyNumberFormat="1" applyFont="1" applyFill="1" applyBorder="1" applyAlignment="1">
      <alignment horizontal="center" vertical="center" wrapText="1"/>
    </xf>
    <xf numFmtId="43" fontId="3" fillId="28" borderId="43" xfId="1" applyFont="1" applyFill="1" applyBorder="1" applyAlignment="1">
      <alignment horizontal="center" vertical="center" wrapText="1"/>
    </xf>
    <xf numFmtId="0" fontId="3" fillId="28" borderId="43" xfId="3032" applyFont="1" applyFill="1" applyBorder="1" applyAlignment="1">
      <alignment horizontal="center" vertical="center" wrapText="1"/>
    </xf>
    <xf numFmtId="2" fontId="3" fillId="28" borderId="37" xfId="3032" applyNumberFormat="1" applyFont="1" applyFill="1" applyBorder="1" applyAlignment="1">
      <alignment horizontal="center" vertical="center" wrapText="1"/>
    </xf>
    <xf numFmtId="1" fontId="3" fillId="28" borderId="36" xfId="3032" applyNumberFormat="1" applyFont="1" applyFill="1" applyBorder="1" applyAlignment="1">
      <alignment horizontal="center" vertical="center" wrapText="1"/>
    </xf>
    <xf numFmtId="1" fontId="3" fillId="28" borderId="38" xfId="3032" applyNumberFormat="1" applyFont="1" applyFill="1" applyBorder="1" applyAlignment="1">
      <alignment horizontal="center" vertical="center" wrapText="1"/>
    </xf>
    <xf numFmtId="0" fontId="3" fillId="28" borderId="43" xfId="3032" applyFont="1" applyFill="1" applyBorder="1" applyAlignment="1">
      <alignment horizontal="left" vertical="distributed" wrapText="1"/>
    </xf>
    <xf numFmtId="174" fontId="3" fillId="28" borderId="28" xfId="1" applyNumberFormat="1" applyFont="1" applyFill="1" applyBorder="1" applyAlignment="1">
      <alignment horizontal="center" vertical="distributed" wrapText="1"/>
    </xf>
    <xf numFmtId="0" fontId="3" fillId="28" borderId="25" xfId="3032" applyFont="1" applyFill="1" applyBorder="1" applyAlignment="1">
      <alignment horizontal="left" vertical="distributed" wrapText="1"/>
    </xf>
    <xf numFmtId="43" fontId="3" fillId="28" borderId="25" xfId="1" applyFont="1" applyFill="1" applyBorder="1" applyAlignment="1">
      <alignment horizontal="center" vertical="center" wrapText="1"/>
    </xf>
    <xf numFmtId="0" fontId="3" fillId="28" borderId="25" xfId="3032" applyFont="1" applyFill="1" applyBorder="1" applyAlignment="1">
      <alignment horizontal="center" vertical="center" wrapText="1"/>
    </xf>
    <xf numFmtId="2" fontId="3" fillId="28" borderId="24" xfId="3032" applyNumberFormat="1" applyFont="1" applyFill="1" applyBorder="1" applyAlignment="1">
      <alignment horizontal="center" vertical="center" wrapText="1"/>
    </xf>
    <xf numFmtId="1" fontId="3" fillId="28" borderId="34" xfId="3032" applyNumberFormat="1" applyFont="1" applyFill="1" applyBorder="1" applyAlignment="1">
      <alignment horizontal="center" vertical="center" wrapText="1"/>
    </xf>
    <xf numFmtId="1" fontId="3" fillId="28" borderId="26" xfId="3032" applyNumberFormat="1" applyFont="1" applyFill="1" applyBorder="1" applyAlignment="1">
      <alignment horizontal="center" vertical="center" wrapText="1"/>
    </xf>
    <xf numFmtId="0" fontId="3" fillId="28" borderId="25" xfId="283" applyFont="1" applyFill="1" applyBorder="1" applyAlignment="1">
      <alignment horizontal="left" vertical="center" wrapText="1"/>
    </xf>
    <xf numFmtId="43" fontId="3" fillId="28" borderId="28" xfId="1" applyFont="1" applyFill="1" applyBorder="1" applyAlignment="1">
      <alignment horizontal="center" vertical="distributed" wrapText="1"/>
    </xf>
    <xf numFmtId="0" fontId="3" fillId="0" borderId="43" xfId="3032" applyFont="1" applyBorder="1" applyAlignment="1">
      <alignment horizontal="left" vertical="distributed" wrapText="1"/>
    </xf>
    <xf numFmtId="43" fontId="3" fillId="28" borderId="26" xfId="1" applyFont="1" applyFill="1" applyBorder="1" applyAlignment="1">
      <alignment horizontal="center" vertical="distributed" wrapText="1"/>
    </xf>
    <xf numFmtId="43" fontId="3" fillId="28" borderId="27" xfId="1" applyFont="1" applyFill="1" applyBorder="1" applyAlignment="1">
      <alignment horizontal="center" vertical="distributed" wrapText="1"/>
    </xf>
    <xf numFmtId="43" fontId="3" fillId="28" borderId="30" xfId="1" applyFont="1" applyFill="1" applyBorder="1" applyAlignment="1">
      <alignment horizontal="center" vertical="center" wrapText="1"/>
    </xf>
    <xf numFmtId="0" fontId="74" fillId="28" borderId="28" xfId="3032" applyFont="1" applyFill="1" applyBorder="1" applyAlignment="1">
      <alignment horizontal="left" vertical="distributed" wrapText="1"/>
    </xf>
    <xf numFmtId="43" fontId="74" fillId="0" borderId="28" xfId="1" applyFont="1" applyFill="1" applyBorder="1" applyAlignment="1">
      <alignment horizontal="center" vertical="center" wrapText="1"/>
    </xf>
    <xf numFmtId="43" fontId="3" fillId="28" borderId="25" xfId="1" applyFont="1" applyFill="1" applyBorder="1" applyAlignment="1">
      <alignment horizontal="center" vertical="distributed" wrapText="1"/>
    </xf>
    <xf numFmtId="43" fontId="74" fillId="0" borderId="29" xfId="1" applyFont="1" applyFill="1" applyBorder="1" applyAlignment="1">
      <alignment horizontal="center" vertical="distributed" wrapText="1"/>
    </xf>
    <xf numFmtId="43" fontId="74" fillId="28" borderId="27" xfId="1" applyFont="1" applyFill="1" applyBorder="1" applyAlignment="1">
      <alignment horizontal="center" vertical="distributed" wrapText="1"/>
    </xf>
    <xf numFmtId="192" fontId="74" fillId="28" borderId="28" xfId="3032" applyNumberFormat="1" applyFont="1" applyFill="1" applyBorder="1" applyAlignment="1">
      <alignment horizontal="center" vertical="center" wrapText="1"/>
    </xf>
    <xf numFmtId="0" fontId="49" fillId="0" borderId="10" xfId="0" applyFont="1" applyBorder="1" applyAlignment="1">
      <alignment horizontal="center" vertical="center"/>
    </xf>
    <xf numFmtId="0" fontId="64" fillId="28" borderId="10" xfId="495" applyFont="1" applyFill="1" applyBorder="1" applyAlignment="1">
      <alignment horizontal="center" vertical="center"/>
    </xf>
    <xf numFmtId="14" fontId="47" fillId="0" borderId="0" xfId="0" applyNumberFormat="1" applyFont="1" applyAlignment="1">
      <alignment vertical="center"/>
    </xf>
    <xf numFmtId="0" fontId="6" fillId="0" borderId="26" xfId="3032" applyFont="1" applyBorder="1" applyAlignment="1">
      <alignment vertical="center"/>
    </xf>
    <xf numFmtId="0" fontId="6" fillId="0" borderId="25" xfId="3032" applyFont="1" applyBorder="1" applyAlignment="1">
      <alignment horizontal="center" vertical="center"/>
    </xf>
    <xf numFmtId="168" fontId="6" fillId="0" borderId="25" xfId="3032" applyNumberFormat="1" applyFont="1" applyBorder="1" applyAlignment="1">
      <alignment horizontal="center" vertical="center"/>
    </xf>
    <xf numFmtId="0" fontId="6" fillId="0" borderId="24" xfId="3032" applyFont="1" applyBorder="1" applyAlignment="1">
      <alignment horizontal="center" vertical="center"/>
    </xf>
    <xf numFmtId="14" fontId="6" fillId="0" borderId="33" xfId="0" applyNumberFormat="1" applyFont="1" applyBorder="1" applyAlignment="1">
      <alignment horizontal="center" vertical="center"/>
    </xf>
    <xf numFmtId="168" fontId="6" fillId="0" borderId="32" xfId="3032" applyNumberFormat="1" applyFont="1" applyBorder="1" applyAlignment="1">
      <alignment horizontal="center" vertical="center"/>
    </xf>
    <xf numFmtId="14" fontId="6" fillId="0" borderId="31" xfId="3032" applyNumberFormat="1" applyFont="1" applyBorder="1" applyAlignment="1">
      <alignment horizontal="center" vertical="center"/>
    </xf>
    <xf numFmtId="49" fontId="4" fillId="0" borderId="0" xfId="3032" applyNumberFormat="1" applyAlignment="1">
      <alignment horizontal="center" vertical="center"/>
    </xf>
    <xf numFmtId="0" fontId="71" fillId="0" borderId="0" xfId="3032" applyFont="1"/>
    <xf numFmtId="14" fontId="71" fillId="0" borderId="0" xfId="3032" applyNumberFormat="1" applyFont="1"/>
    <xf numFmtId="14" fontId="6" fillId="28" borderId="45" xfId="0" applyNumberFormat="1" applyFont="1" applyFill="1" applyBorder="1" applyAlignment="1">
      <alignment horizontal="center"/>
    </xf>
    <xf numFmtId="0" fontId="6" fillId="28" borderId="45" xfId="0" applyFont="1" applyFill="1" applyBorder="1" applyAlignment="1">
      <alignment horizontal="center"/>
    </xf>
    <xf numFmtId="0" fontId="71" fillId="0" borderId="0" xfId="0" applyFont="1"/>
    <xf numFmtId="4" fontId="6" fillId="28" borderId="45" xfId="0" applyNumberFormat="1" applyFont="1" applyFill="1" applyBorder="1" applyAlignment="1">
      <alignment horizontal="center"/>
    </xf>
    <xf numFmtId="189" fontId="6" fillId="28" borderId="48" xfId="0" applyNumberFormat="1" applyFont="1" applyFill="1" applyBorder="1" applyAlignment="1">
      <alignment horizontal="center"/>
    </xf>
    <xf numFmtId="4" fontId="6" fillId="28" borderId="48" xfId="0" applyNumberFormat="1" applyFont="1" applyFill="1" applyBorder="1" applyAlignment="1">
      <alignment horizontal="center"/>
    </xf>
    <xf numFmtId="10" fontId="6" fillId="28" borderId="47" xfId="0" applyNumberFormat="1" applyFont="1" applyFill="1" applyBorder="1" applyAlignment="1">
      <alignment horizontal="center"/>
    </xf>
    <xf numFmtId="0" fontId="6" fillId="0" borderId="45" xfId="0" applyFont="1" applyBorder="1" applyAlignment="1">
      <alignment horizontal="center"/>
    </xf>
    <xf numFmtId="10" fontId="71" fillId="0" borderId="0" xfId="236" applyNumberFormat="1" applyFont="1"/>
    <xf numFmtId="189" fontId="6" fillId="28" borderId="45" xfId="0" applyNumberFormat="1" applyFont="1" applyFill="1" applyBorder="1" applyAlignment="1">
      <alignment horizontal="center"/>
    </xf>
    <xf numFmtId="4" fontId="79" fillId="28" borderId="51" xfId="3032" applyNumberFormat="1" applyFont="1" applyFill="1" applyBorder="1" applyAlignment="1">
      <alignment horizontal="center" vertical="center"/>
    </xf>
    <xf numFmtId="10" fontId="79" fillId="28" borderId="53" xfId="3032" applyNumberFormat="1" applyFont="1" applyFill="1" applyBorder="1" applyAlignment="1">
      <alignment horizontal="center" vertical="center"/>
    </xf>
    <xf numFmtId="4" fontId="6" fillId="0" borderId="46" xfId="3032" applyNumberFormat="1" applyFont="1" applyBorder="1" applyAlignment="1">
      <alignment horizontal="center" vertical="center"/>
    </xf>
    <xf numFmtId="193" fontId="6" fillId="0" borderId="49" xfId="3032" applyNumberFormat="1" applyFont="1" applyBorder="1" applyAlignment="1">
      <alignment horizontal="center" vertical="center"/>
    </xf>
    <xf numFmtId="3" fontId="6" fillId="0" borderId="54" xfId="3032" applyNumberFormat="1" applyFont="1" applyBorder="1" applyAlignment="1">
      <alignment horizontal="center" vertical="center"/>
    </xf>
    <xf numFmtId="4" fontId="78" fillId="0" borderId="46" xfId="3032" applyNumberFormat="1" applyFont="1" applyBorder="1" applyAlignment="1">
      <alignment horizontal="center" vertical="center"/>
    </xf>
    <xf numFmtId="193" fontId="78" fillId="0" borderId="49" xfId="3032" applyNumberFormat="1" applyFont="1" applyBorder="1" applyAlignment="1">
      <alignment horizontal="center" vertical="center"/>
    </xf>
    <xf numFmtId="3" fontId="78" fillId="0" borderId="54" xfId="3032" applyNumberFormat="1" applyFont="1" applyBorder="1" applyAlignment="1">
      <alignment horizontal="center" vertical="center"/>
    </xf>
    <xf numFmtId="193" fontId="4" fillId="0" borderId="0" xfId="3032" applyNumberFormat="1"/>
    <xf numFmtId="194" fontId="4" fillId="0" borderId="0" xfId="3032" applyNumberFormat="1"/>
    <xf numFmtId="168" fontId="4" fillId="0" borderId="0" xfId="3032" applyNumberFormat="1"/>
    <xf numFmtId="0" fontId="4" fillId="28" borderId="10" xfId="439" applyFill="1" applyBorder="1"/>
    <xf numFmtId="0" fontId="76" fillId="0" borderId="10" xfId="0" applyFont="1" applyBorder="1" applyAlignment="1">
      <alignment horizontal="center" vertical="center"/>
    </xf>
    <xf numFmtId="0" fontId="4" fillId="28" borderId="6" xfId="3032" applyFill="1" applyBorder="1"/>
    <xf numFmtId="14" fontId="78" fillId="28" borderId="45" xfId="0" applyNumberFormat="1" applyFont="1" applyFill="1" applyBorder="1" applyAlignment="1">
      <alignment horizontal="center"/>
    </xf>
    <xf numFmtId="0" fontId="78" fillId="28" borderId="45" xfId="0" applyFont="1" applyFill="1" applyBorder="1" applyAlignment="1">
      <alignment horizontal="center"/>
    </xf>
    <xf numFmtId="4" fontId="78" fillId="28" borderId="45" xfId="0" applyNumberFormat="1" applyFont="1" applyFill="1" applyBorder="1" applyAlignment="1">
      <alignment horizontal="center"/>
    </xf>
    <xf numFmtId="189" fontId="78" fillId="28" borderId="45" xfId="0" applyNumberFormat="1" applyFont="1" applyFill="1" applyBorder="1" applyAlignment="1">
      <alignment horizontal="center"/>
    </xf>
    <xf numFmtId="4" fontId="78" fillId="28" borderId="48" xfId="0" applyNumberFormat="1" applyFont="1" applyFill="1" applyBorder="1" applyAlignment="1">
      <alignment horizontal="center"/>
    </xf>
    <xf numFmtId="10" fontId="78" fillId="28" borderId="47" xfId="0" applyNumberFormat="1" applyFont="1" applyFill="1" applyBorder="1" applyAlignment="1">
      <alignment horizontal="center"/>
    </xf>
    <xf numFmtId="0" fontId="47" fillId="0" borderId="0" xfId="0" applyFont="1" applyAlignment="1">
      <alignment horizontal="center" vertical="center"/>
    </xf>
    <xf numFmtId="0" fontId="27" fillId="0" borderId="0" xfId="160" applyFont="1" applyAlignment="1">
      <alignment vertical="top"/>
    </xf>
    <xf numFmtId="0" fontId="87" fillId="0" borderId="0" xfId="0" applyFont="1" applyAlignment="1">
      <alignment vertical="center"/>
    </xf>
    <xf numFmtId="0" fontId="4" fillId="28" borderId="57" xfId="3032" applyFill="1" applyBorder="1"/>
    <xf numFmtId="0" fontId="4" fillId="28" borderId="7" xfId="3032" applyFill="1" applyBorder="1"/>
    <xf numFmtId="0" fontId="4" fillId="28" borderId="0" xfId="439" applyFill="1"/>
    <xf numFmtId="0" fontId="65" fillId="28" borderId="0" xfId="439" applyFont="1" applyFill="1"/>
    <xf numFmtId="10" fontId="65" fillId="28" borderId="0" xfId="439" applyNumberFormat="1" applyFont="1" applyFill="1"/>
    <xf numFmtId="0" fontId="67" fillId="29" borderId="0" xfId="439" applyFont="1" applyFill="1"/>
    <xf numFmtId="44" fontId="65" fillId="28" borderId="0" xfId="439" applyNumberFormat="1" applyFont="1" applyFill="1"/>
    <xf numFmtId="0" fontId="92" fillId="0" borderId="0" xfId="439" applyFont="1"/>
    <xf numFmtId="0" fontId="3" fillId="28" borderId="0" xfId="439" applyFont="1" applyFill="1"/>
    <xf numFmtId="0" fontId="3" fillId="28" borderId="10" xfId="439" applyFont="1" applyFill="1" applyBorder="1"/>
    <xf numFmtId="43" fontId="93" fillId="28" borderId="10" xfId="3035" applyFont="1" applyFill="1" applyBorder="1" applyProtection="1">
      <protection locked="0"/>
    </xf>
    <xf numFmtId="43" fontId="4" fillId="28" borderId="0" xfId="439" applyNumberFormat="1" applyFill="1"/>
    <xf numFmtId="4" fontId="4" fillId="28" borderId="0" xfId="439" applyNumberFormat="1" applyFill="1"/>
    <xf numFmtId="0" fontId="4" fillId="29" borderId="0" xfId="439" applyFill="1"/>
    <xf numFmtId="0" fontId="26" fillId="29" borderId="0" xfId="3032" applyFont="1" applyFill="1" applyAlignment="1">
      <alignment vertical="center"/>
    </xf>
    <xf numFmtId="0" fontId="3" fillId="29" borderId="0" xfId="439" applyFont="1" applyFill="1"/>
    <xf numFmtId="0" fontId="95" fillId="29" borderId="0" xfId="439" applyFont="1" applyFill="1" applyAlignment="1">
      <alignment vertical="center"/>
    </xf>
    <xf numFmtId="0" fontId="26" fillId="29" borderId="0" xfId="430" applyFont="1" applyFill="1" applyAlignment="1">
      <alignment horizontal="left" vertical="center"/>
    </xf>
    <xf numFmtId="0" fontId="4" fillId="29" borderId="0" xfId="439" applyFill="1" applyAlignment="1">
      <alignment horizontal="left"/>
    </xf>
    <xf numFmtId="43" fontId="4" fillId="29" borderId="0" xfId="439" applyNumberFormat="1" applyFill="1"/>
    <xf numFmtId="165" fontId="4" fillId="28" borderId="0" xfId="439" applyNumberFormat="1" applyFill="1"/>
    <xf numFmtId="0" fontId="96" fillId="0" borderId="0" xfId="439" applyFont="1"/>
    <xf numFmtId="2" fontId="3" fillId="28" borderId="0" xfId="439" applyNumberFormat="1" applyFont="1" applyFill="1"/>
    <xf numFmtId="189" fontId="65" fillId="28" borderId="0" xfId="439" applyNumberFormat="1" applyFont="1" applyFill="1"/>
    <xf numFmtId="0" fontId="27" fillId="0" borderId="0" xfId="0" applyFont="1" applyAlignment="1">
      <alignment vertical="center"/>
    </xf>
    <xf numFmtId="2" fontId="47" fillId="0" borderId="0" xfId="0" applyNumberFormat="1" applyFont="1" applyAlignment="1">
      <alignment horizontal="center" vertical="center"/>
    </xf>
    <xf numFmtId="0" fontId="55" fillId="0" borderId="0" xfId="0" applyFont="1" applyAlignment="1">
      <alignment vertical="center"/>
    </xf>
    <xf numFmtId="0" fontId="53" fillId="25" borderId="73" xfId="0" applyFont="1" applyFill="1" applyBorder="1" applyAlignment="1">
      <alignment horizontal="center" vertical="center" wrapText="1"/>
    </xf>
    <xf numFmtId="0" fontId="53" fillId="25" borderId="73" xfId="0" applyFont="1" applyFill="1" applyBorder="1" applyAlignment="1">
      <alignment horizontal="center" vertical="center"/>
    </xf>
    <xf numFmtId="0" fontId="86" fillId="28" borderId="73" xfId="0" applyFont="1" applyFill="1" applyBorder="1" applyAlignment="1">
      <alignment horizontal="justify" vertical="center" wrapText="1"/>
    </xf>
    <xf numFmtId="0" fontId="0" fillId="0" borderId="0" xfId="0" applyAlignment="1">
      <alignment horizontal="left"/>
    </xf>
    <xf numFmtId="0" fontId="86" fillId="0" borderId="73" xfId="0" applyFont="1" applyBorder="1" applyAlignment="1">
      <alignment horizontal="justify" vertical="center" wrapText="1"/>
    </xf>
    <xf numFmtId="0" fontId="102" fillId="0" borderId="0" xfId="0" applyFont="1" applyAlignment="1">
      <alignment horizontal="left"/>
    </xf>
    <xf numFmtId="0" fontId="53" fillId="0" borderId="73" xfId="0" applyFont="1" applyBorder="1" applyAlignment="1">
      <alignment horizontal="justify" vertical="center" wrapText="1"/>
    </xf>
    <xf numFmtId="0" fontId="61" fillId="0" borderId="0" xfId="0" applyFont="1"/>
    <xf numFmtId="0" fontId="107" fillId="0" borderId="0" xfId="0" applyFont="1"/>
    <xf numFmtId="0" fontId="102" fillId="0" borderId="0" xfId="0" applyFont="1"/>
    <xf numFmtId="0" fontId="100" fillId="0" borderId="0" xfId="0" applyFont="1" applyAlignment="1">
      <alignment horizontal="left"/>
    </xf>
    <xf numFmtId="0" fontId="100" fillId="0" borderId="0" xfId="0" applyFont="1" applyAlignment="1">
      <alignment horizontal="center"/>
    </xf>
    <xf numFmtId="0" fontId="52" fillId="0" borderId="70" xfId="0" applyFont="1" applyBorder="1" applyAlignment="1">
      <alignment vertical="center"/>
    </xf>
    <xf numFmtId="0" fontId="47" fillId="0" borderId="0" xfId="0" applyFont="1" applyAlignment="1">
      <alignment vertical="top"/>
    </xf>
    <xf numFmtId="0" fontId="49" fillId="0" borderId="0" xfId="0" applyFont="1" applyAlignment="1">
      <alignment vertical="top"/>
    </xf>
    <xf numFmtId="0" fontId="114" fillId="0" borderId="78" xfId="0" applyFont="1" applyBorder="1" applyAlignment="1">
      <alignment vertical="center"/>
    </xf>
    <xf numFmtId="0" fontId="115" fillId="0" borderId="0" xfId="0" applyFont="1" applyAlignment="1">
      <alignment vertical="center"/>
    </xf>
    <xf numFmtId="0" fontId="113" fillId="0" borderId="0" xfId="0" applyFont="1" applyAlignment="1">
      <alignment vertical="center"/>
    </xf>
    <xf numFmtId="0" fontId="117" fillId="0" borderId="0" xfId="0" applyFont="1" applyAlignment="1">
      <alignment vertical="center"/>
    </xf>
    <xf numFmtId="2" fontId="86" fillId="0" borderId="0" xfId="1" applyNumberFormat="1" applyFont="1" applyBorder="1" applyAlignment="1">
      <alignment horizontal="center" vertical="center"/>
    </xf>
    <xf numFmtId="0" fontId="86" fillId="0" borderId="0" xfId="0" applyFont="1" applyAlignment="1">
      <alignment horizontal="left" vertical="top" wrapText="1"/>
    </xf>
    <xf numFmtId="0" fontId="4" fillId="28" borderId="73" xfId="0" applyFont="1" applyFill="1" applyBorder="1" applyAlignment="1">
      <alignment vertical="center"/>
    </xf>
    <xf numFmtId="0" fontId="64" fillId="28" borderId="73" xfId="495" applyFont="1" applyFill="1" applyBorder="1" applyAlignment="1">
      <alignment horizontal="center" vertical="center"/>
    </xf>
    <xf numFmtId="0" fontId="55" fillId="28" borderId="0" xfId="0" applyFont="1" applyFill="1" applyAlignment="1">
      <alignment vertical="center"/>
    </xf>
    <xf numFmtId="0" fontId="47" fillId="28" borderId="0" xfId="0" applyFont="1" applyFill="1" applyAlignment="1">
      <alignment vertical="center"/>
    </xf>
    <xf numFmtId="0" fontId="28" fillId="0" borderId="0" xfId="160" applyFont="1" applyAlignment="1">
      <alignment horizontal="center" vertical="center"/>
    </xf>
    <xf numFmtId="190" fontId="3" fillId="0" borderId="0" xfId="51" applyNumberFormat="1" applyFont="1" applyFill="1" applyBorder="1" applyAlignment="1">
      <alignment horizontal="center" vertical="center"/>
    </xf>
    <xf numFmtId="10" fontId="3" fillId="0" borderId="0" xfId="160" applyNumberFormat="1" applyFont="1" applyAlignment="1">
      <alignment horizontal="center" vertical="center"/>
    </xf>
    <xf numFmtId="190" fontId="3" fillId="0" borderId="0" xfId="160" applyNumberFormat="1" applyFont="1" applyAlignment="1">
      <alignment horizontal="center" vertical="center"/>
    </xf>
    <xf numFmtId="0" fontId="3" fillId="0" borderId="0" xfId="160" applyFont="1" applyAlignment="1" applyProtection="1">
      <alignment horizontal="center" vertical="center"/>
      <protection locked="0"/>
    </xf>
    <xf numFmtId="0" fontId="28" fillId="28" borderId="0" xfId="160" applyFont="1" applyFill="1" applyAlignment="1" applyProtection="1">
      <alignment horizontal="center" vertical="center" wrapText="1"/>
      <protection locked="0"/>
    </xf>
    <xf numFmtId="0" fontId="114" fillId="0" borderId="80" xfId="0" applyFont="1" applyBorder="1" applyAlignment="1">
      <alignment vertical="center"/>
    </xf>
    <xf numFmtId="0" fontId="112" fillId="0" borderId="78" xfId="160" applyFont="1" applyBorder="1" applyAlignment="1">
      <alignment vertical="center"/>
    </xf>
    <xf numFmtId="0" fontId="114" fillId="0" borderId="78" xfId="160" applyFont="1" applyBorder="1" applyAlignment="1">
      <alignment vertical="center"/>
    </xf>
    <xf numFmtId="49" fontId="95" fillId="29" borderId="0" xfId="439" applyNumberFormat="1" applyFont="1" applyFill="1" applyAlignment="1">
      <alignment vertical="center" wrapText="1"/>
    </xf>
    <xf numFmtId="2" fontId="95" fillId="29" borderId="0" xfId="439" applyNumberFormat="1" applyFont="1" applyFill="1" applyAlignment="1">
      <alignment vertical="center" wrapText="1"/>
    </xf>
    <xf numFmtId="0" fontId="4" fillId="0" borderId="0" xfId="3032" applyAlignment="1">
      <alignment wrapText="1"/>
    </xf>
    <xf numFmtId="0" fontId="70" fillId="0" borderId="0" xfId="3032" applyFont="1" applyAlignment="1">
      <alignment wrapText="1"/>
    </xf>
    <xf numFmtId="0" fontId="85" fillId="31" borderId="0" xfId="0" applyFont="1" applyFill="1" applyAlignment="1">
      <alignment wrapText="1"/>
    </xf>
    <xf numFmtId="0" fontId="85" fillId="29" borderId="0" xfId="0" applyFont="1" applyFill="1" applyAlignment="1">
      <alignment wrapText="1"/>
    </xf>
    <xf numFmtId="0" fontId="85" fillId="25" borderId="0" xfId="0" applyFont="1" applyFill="1" applyAlignment="1">
      <alignment wrapText="1"/>
    </xf>
    <xf numFmtId="0" fontId="85" fillId="31" borderId="0" xfId="0" applyFont="1" applyFill="1" applyAlignment="1">
      <alignment horizontal="center" wrapText="1"/>
    </xf>
    <xf numFmtId="0" fontId="85" fillId="31" borderId="35" xfId="0" applyFont="1" applyFill="1" applyBorder="1" applyAlignment="1">
      <alignment wrapText="1"/>
    </xf>
    <xf numFmtId="0" fontId="85" fillId="31" borderId="4" xfId="0" applyFont="1" applyFill="1" applyBorder="1" applyAlignment="1">
      <alignment wrapText="1"/>
    </xf>
    <xf numFmtId="0" fontId="79" fillId="28" borderId="51" xfId="3032" applyFont="1" applyFill="1" applyBorder="1" applyAlignment="1">
      <alignment horizontal="center" vertical="center"/>
    </xf>
    <xf numFmtId="2" fontId="85" fillId="31" borderId="0" xfId="0" applyNumberFormat="1" applyFont="1" applyFill="1" applyAlignment="1">
      <alignment wrapText="1"/>
    </xf>
    <xf numFmtId="0" fontId="65" fillId="0" borderId="0" xfId="3032" applyFont="1" applyAlignment="1">
      <alignment horizontal="center"/>
    </xf>
    <xf numFmtId="0" fontId="6" fillId="0" borderId="26" xfId="3032" applyFont="1" applyBorder="1" applyAlignment="1">
      <alignment horizontal="center" vertical="center"/>
    </xf>
    <xf numFmtId="0" fontId="77" fillId="0" borderId="73" xfId="3032" applyFont="1" applyBorder="1" applyAlignment="1">
      <alignment horizontal="center" vertical="center" wrapText="1"/>
    </xf>
    <xf numFmtId="0" fontId="78" fillId="28" borderId="47" xfId="0" applyFont="1" applyFill="1" applyBorder="1" applyAlignment="1">
      <alignment horizontal="center"/>
    </xf>
    <xf numFmtId="10" fontId="78" fillId="28" borderId="49" xfId="0" applyNumberFormat="1" applyFont="1" applyFill="1" applyBorder="1" applyAlignment="1">
      <alignment horizontal="center"/>
    </xf>
    <xf numFmtId="0" fontId="6" fillId="28" borderId="47" xfId="0" applyFont="1" applyFill="1" applyBorder="1" applyAlignment="1">
      <alignment horizontal="center"/>
    </xf>
    <xf numFmtId="10" fontId="6" fillId="28" borderId="49" xfId="0" applyNumberFormat="1" applyFont="1" applyFill="1" applyBorder="1" applyAlignment="1">
      <alignment horizontal="center"/>
    </xf>
    <xf numFmtId="10" fontId="79" fillId="28" borderId="88" xfId="3032" applyNumberFormat="1" applyFont="1" applyFill="1" applyBorder="1" applyAlignment="1">
      <alignment horizontal="center" vertical="center"/>
    </xf>
    <xf numFmtId="0" fontId="61" fillId="28" borderId="0" xfId="3032" applyFont="1" applyFill="1" applyAlignment="1">
      <alignment horizontal="center" vertical="center" wrapText="1"/>
    </xf>
    <xf numFmtId="0" fontId="119" fillId="28" borderId="0" xfId="0" applyFont="1" applyFill="1" applyAlignment="1">
      <alignment horizontal="center" vertical="center" wrapText="1"/>
    </xf>
    <xf numFmtId="0" fontId="85" fillId="29" borderId="0" xfId="0" applyFont="1" applyFill="1" applyAlignment="1">
      <alignment horizontal="center" vertical="center" wrapText="1"/>
    </xf>
    <xf numFmtId="0" fontId="85" fillId="25" borderId="0" xfId="0" applyFont="1" applyFill="1" applyAlignment="1">
      <alignment horizontal="center" vertical="center" wrapText="1"/>
    </xf>
    <xf numFmtId="0" fontId="61" fillId="28" borderId="73" xfId="3032" applyFont="1" applyFill="1" applyBorder="1" applyAlignment="1">
      <alignment horizontal="center" vertical="center" wrapText="1"/>
    </xf>
    <xf numFmtId="0" fontId="1" fillId="28" borderId="73" xfId="0" applyFont="1" applyFill="1" applyBorder="1" applyAlignment="1">
      <alignment horizontal="center" vertical="center" wrapText="1"/>
    </xf>
    <xf numFmtId="0" fontId="119" fillId="28" borderId="73" xfId="0" applyFont="1" applyFill="1" applyBorder="1" applyAlignment="1">
      <alignment horizontal="center" vertical="center" wrapText="1"/>
    </xf>
    <xf numFmtId="0" fontId="120" fillId="32" borderId="0" xfId="0" applyFont="1" applyFill="1"/>
    <xf numFmtId="2" fontId="66" fillId="36" borderId="84" xfId="439" applyNumberFormat="1" applyFont="1" applyFill="1" applyBorder="1" applyAlignment="1" applyProtection="1">
      <alignment horizontal="center" vertical="center"/>
      <protection hidden="1"/>
    </xf>
    <xf numFmtId="203" fontId="4" fillId="28" borderId="10" xfId="439" applyNumberFormat="1" applyFill="1" applyBorder="1" applyAlignment="1">
      <alignment horizontal="center"/>
    </xf>
    <xf numFmtId="0" fontId="28" fillId="28" borderId="0" xfId="439" applyFont="1" applyFill="1"/>
    <xf numFmtId="0" fontId="5" fillId="28" borderId="0" xfId="439" applyFont="1" applyFill="1"/>
    <xf numFmtId="0" fontId="103" fillId="0" borderId="0" xfId="3032" applyFont="1" applyAlignment="1">
      <alignment wrapText="1"/>
    </xf>
    <xf numFmtId="0" fontId="102" fillId="28" borderId="0" xfId="0" applyFont="1" applyFill="1"/>
    <xf numFmtId="0" fontId="2" fillId="32" borderId="0" xfId="0" applyFont="1" applyFill="1"/>
    <xf numFmtId="0" fontId="51" fillId="0" borderId="0" xfId="160" applyFont="1" applyAlignment="1">
      <alignment vertical="top"/>
    </xf>
    <xf numFmtId="9" fontId="65" fillId="28" borderId="0" xfId="5871" applyFont="1" applyFill="1"/>
    <xf numFmtId="0" fontId="86" fillId="0" borderId="73" xfId="0" applyFont="1" applyBorder="1" applyAlignment="1">
      <alignment horizontal="left" vertical="center" wrapText="1"/>
    </xf>
    <xf numFmtId="0" fontId="86" fillId="0" borderId="73" xfId="0" applyFont="1" applyBorder="1" applyAlignment="1">
      <alignment horizontal="center" vertical="center" wrapText="1"/>
    </xf>
    <xf numFmtId="0" fontId="53" fillId="0" borderId="73" xfId="0" applyFont="1" applyBorder="1" applyAlignment="1">
      <alignment horizontal="center" vertical="center" wrapText="1"/>
    </xf>
    <xf numFmtId="0" fontId="4" fillId="32" borderId="10" xfId="0" applyFont="1" applyFill="1" applyBorder="1" applyAlignment="1">
      <alignment vertical="center"/>
    </xf>
    <xf numFmtId="0" fontId="4" fillId="29" borderId="85" xfId="439" applyFill="1" applyBorder="1"/>
    <xf numFmtId="0" fontId="3" fillId="29" borderId="86" xfId="439" applyFont="1" applyFill="1" applyBorder="1"/>
    <xf numFmtId="0" fontId="4" fillId="29" borderId="86" xfId="439" applyFill="1" applyBorder="1"/>
    <xf numFmtId="0" fontId="4" fillId="29" borderId="87" xfId="439" applyFill="1" applyBorder="1"/>
    <xf numFmtId="196" fontId="68" fillId="36" borderId="73" xfId="439" applyNumberFormat="1" applyFont="1" applyFill="1" applyBorder="1" applyAlignment="1" applyProtection="1">
      <alignment horizontal="center" vertical="center" wrapText="1"/>
      <protection hidden="1"/>
    </xf>
    <xf numFmtId="0" fontId="67" fillId="29" borderId="70" xfId="439" applyFont="1" applyFill="1" applyBorder="1"/>
    <xf numFmtId="0" fontId="91" fillId="29" borderId="70" xfId="439" applyFont="1" applyFill="1" applyBorder="1"/>
    <xf numFmtId="0" fontId="92" fillId="29" borderId="70" xfId="439" applyFont="1" applyFill="1" applyBorder="1"/>
    <xf numFmtId="2" fontId="24" fillId="0" borderId="0" xfId="0" applyNumberFormat="1" applyFont="1" applyAlignment="1">
      <alignment horizontal="center" vertical="center"/>
    </xf>
    <xf numFmtId="0" fontId="24" fillId="0" borderId="0" xfId="0" applyFont="1"/>
    <xf numFmtId="4" fontId="147" fillId="0" borderId="0" xfId="0" applyNumberFormat="1" applyFont="1"/>
    <xf numFmtId="43" fontId="147" fillId="0" borderId="0" xfId="1" applyFont="1"/>
    <xf numFmtId="169" fontId="4" fillId="0" borderId="0" xfId="0" applyNumberFormat="1" applyFont="1"/>
    <xf numFmtId="43" fontId="24" fillId="0" borderId="0" xfId="1" applyFont="1"/>
    <xf numFmtId="169" fontId="24" fillId="0" borderId="0" xfId="0" applyNumberFormat="1" applyFont="1"/>
    <xf numFmtId="4" fontId="24" fillId="0" borderId="0" xfId="0" applyNumberFormat="1" applyFont="1"/>
    <xf numFmtId="4" fontId="24" fillId="0" borderId="0" xfId="0" applyNumberFormat="1" applyFont="1" applyAlignment="1">
      <alignment horizontal="center" vertical="center"/>
    </xf>
    <xf numFmtId="0" fontId="26" fillId="28" borderId="86" xfId="430" applyFont="1" applyFill="1" applyBorder="1" applyAlignment="1">
      <alignment vertical="center"/>
    </xf>
    <xf numFmtId="43" fontId="4" fillId="28" borderId="87" xfId="1" applyFont="1" applyFill="1" applyBorder="1"/>
    <xf numFmtId="0" fontId="26" fillId="28" borderId="87" xfId="430" applyFont="1" applyFill="1" applyBorder="1" applyAlignment="1">
      <alignment vertical="center"/>
    </xf>
    <xf numFmtId="0" fontId="5" fillId="28" borderId="0" xfId="430" applyFont="1" applyFill="1" applyAlignment="1">
      <alignment vertical="center"/>
    </xf>
    <xf numFmtId="0" fontId="26" fillId="28" borderId="0" xfId="430" applyFont="1" applyFill="1" applyAlignment="1">
      <alignment vertical="center"/>
    </xf>
    <xf numFmtId="43" fontId="4" fillId="28" borderId="77" xfId="1" applyFont="1" applyFill="1" applyBorder="1"/>
    <xf numFmtId="0" fontId="5" fillId="28" borderId="70" xfId="430" applyFont="1" applyFill="1" applyBorder="1" applyAlignment="1">
      <alignment vertical="center"/>
    </xf>
    <xf numFmtId="43" fontId="5" fillId="28" borderId="70" xfId="1" applyFont="1" applyFill="1" applyBorder="1" applyAlignment="1">
      <alignment horizontal="left" vertical="center"/>
    </xf>
    <xf numFmtId="0" fontId="5" fillId="28" borderId="70" xfId="430" applyFont="1" applyFill="1" applyBorder="1" applyAlignment="1">
      <alignment horizontal="left" vertical="center"/>
    </xf>
    <xf numFmtId="0" fontId="24" fillId="25" borderId="0" xfId="0" applyFont="1" applyFill="1" applyAlignment="1">
      <alignment vertical="center"/>
    </xf>
    <xf numFmtId="0" fontId="24" fillId="25" borderId="0" xfId="0" applyFont="1" applyFill="1"/>
    <xf numFmtId="0" fontId="47" fillId="28" borderId="28" xfId="0" applyFont="1" applyFill="1" applyBorder="1" applyAlignment="1">
      <alignment horizontal="center" vertical="center"/>
    </xf>
    <xf numFmtId="0" fontId="61" fillId="0" borderId="28" xfId="3042" applyFont="1" applyBorder="1" applyAlignment="1">
      <alignment horizontal="justify" vertical="center" wrapText="1"/>
    </xf>
    <xf numFmtId="43" fontId="4" fillId="0" borderId="56" xfId="1" applyFont="1" applyBorder="1" applyAlignment="1">
      <alignment horizontal="center" vertical="center" wrapText="1"/>
    </xf>
    <xf numFmtId="2" fontId="54" fillId="29" borderId="81" xfId="3042" applyNumberFormat="1" applyFont="1" applyFill="1" applyBorder="1" applyAlignment="1">
      <alignment horizontal="center" vertical="center"/>
    </xf>
    <xf numFmtId="0" fontId="54" fillId="29" borderId="83" xfId="3042" applyFont="1" applyFill="1" applyBorder="1" applyAlignment="1">
      <alignment vertical="center"/>
    </xf>
    <xf numFmtId="43" fontId="54" fillId="29" borderId="83" xfId="1" applyFont="1" applyFill="1" applyBorder="1" applyAlignment="1">
      <alignment vertical="center"/>
    </xf>
    <xf numFmtId="43" fontId="54" fillId="29" borderId="82" xfId="1" applyFont="1" applyFill="1" applyBorder="1" applyAlignment="1">
      <alignment vertical="center"/>
    </xf>
    <xf numFmtId="0" fontId="61" fillId="0" borderId="40" xfId="3042" applyFont="1" applyBorder="1" applyAlignment="1">
      <alignment horizontal="justify" vertical="center" wrapText="1"/>
    </xf>
    <xf numFmtId="0" fontId="4" fillId="0" borderId="40" xfId="3044" applyFont="1" applyBorder="1" applyAlignment="1">
      <alignment horizontal="center" vertical="center"/>
    </xf>
    <xf numFmtId="43" fontId="4" fillId="0" borderId="49" xfId="1" applyFont="1" applyBorder="1" applyAlignment="1">
      <alignment horizontal="center" vertical="center" wrapText="1"/>
    </xf>
    <xf numFmtId="0" fontId="4" fillId="0" borderId="28" xfId="3044" applyFont="1" applyBorder="1" applyAlignment="1">
      <alignment horizontal="center" vertical="center"/>
    </xf>
    <xf numFmtId="2" fontId="24" fillId="29" borderId="73" xfId="0" applyNumberFormat="1" applyFont="1" applyFill="1" applyBorder="1" applyAlignment="1">
      <alignment horizontal="center" vertical="center"/>
    </xf>
    <xf numFmtId="1" fontId="24" fillId="29" borderId="73" xfId="3045" applyNumberFormat="1" applyFont="1" applyFill="1" applyBorder="1" applyAlignment="1">
      <alignment horizontal="center" vertical="center"/>
    </xf>
    <xf numFmtId="43" fontId="60" fillId="0" borderId="0" xfId="1" applyFont="1" applyAlignment="1" applyProtection="1">
      <alignment horizontal="center" vertical="center"/>
      <protection locked="0"/>
    </xf>
    <xf numFmtId="4" fontId="60" fillId="0" borderId="0" xfId="3041" applyNumberFormat="1" applyFont="1" applyAlignment="1" applyProtection="1">
      <alignment horizontal="center" vertical="center"/>
      <protection locked="0"/>
    </xf>
    <xf numFmtId="43" fontId="147" fillId="0" borderId="0" xfId="1" applyFont="1" applyBorder="1" applyAlignment="1" applyProtection="1">
      <alignment horizontal="center" vertical="center"/>
      <protection locked="0"/>
    </xf>
    <xf numFmtId="4" fontId="24" fillId="0" borderId="0" xfId="0" applyNumberFormat="1" applyFont="1" applyAlignment="1">
      <alignment horizontal="right"/>
    </xf>
    <xf numFmtId="0" fontId="24" fillId="0" borderId="0" xfId="0" applyFont="1" applyAlignment="1">
      <alignment horizontal="right"/>
    </xf>
    <xf numFmtId="0" fontId="27" fillId="28" borderId="86" xfId="3032" applyFont="1" applyFill="1" applyBorder="1" applyAlignment="1">
      <alignment vertical="center"/>
    </xf>
    <xf numFmtId="0" fontId="4" fillId="28" borderId="0" xfId="3032" applyFill="1" applyAlignment="1">
      <alignment vertical="center"/>
    </xf>
    <xf numFmtId="0" fontId="27" fillId="28" borderId="0" xfId="3032" applyFont="1" applyFill="1" applyAlignment="1">
      <alignment vertical="center"/>
    </xf>
    <xf numFmtId="0" fontId="4" fillId="28" borderId="70" xfId="3032" applyFill="1" applyBorder="1"/>
    <xf numFmtId="4" fontId="4" fillId="28" borderId="70" xfId="3032" applyNumberFormat="1" applyFill="1" applyBorder="1"/>
    <xf numFmtId="0" fontId="26" fillId="28" borderId="70" xfId="430" applyFont="1" applyFill="1" applyBorder="1" applyAlignment="1">
      <alignment vertical="center"/>
    </xf>
    <xf numFmtId="0" fontId="4" fillId="0" borderId="70" xfId="3032" applyBorder="1"/>
    <xf numFmtId="0" fontId="27" fillId="28" borderId="0" xfId="0" applyFont="1" applyFill="1" applyAlignment="1">
      <alignment vertical="center"/>
    </xf>
    <xf numFmtId="0" fontId="28" fillId="26" borderId="81" xfId="0" applyFont="1" applyFill="1" applyBorder="1" applyAlignment="1">
      <alignment horizontal="center" vertical="center"/>
    </xf>
    <xf numFmtId="0" fontId="28" fillId="26" borderId="83" xfId="0" applyFont="1" applyFill="1" applyBorder="1" applyAlignment="1">
      <alignment vertical="center"/>
    </xf>
    <xf numFmtId="0" fontId="28" fillId="26" borderId="83" xfId="0" applyFont="1" applyFill="1" applyBorder="1" applyAlignment="1">
      <alignment horizontal="center" vertical="center"/>
    </xf>
    <xf numFmtId="1" fontId="148" fillId="26" borderId="83" xfId="0" applyNumberFormat="1" applyFont="1" applyFill="1" applyBorder="1" applyAlignment="1">
      <alignment horizontal="right" vertical="center"/>
    </xf>
    <xf numFmtId="169" fontId="148" fillId="26" borderId="83" xfId="0" applyNumberFormat="1" applyFont="1" applyFill="1" applyBorder="1" applyAlignment="1">
      <alignment horizontal="right" vertical="center"/>
    </xf>
    <xf numFmtId="169" fontId="27" fillId="25" borderId="0" xfId="0" applyNumberFormat="1" applyFont="1" applyFill="1" applyAlignment="1">
      <alignment vertical="center"/>
    </xf>
    <xf numFmtId="0" fontId="28" fillId="25" borderId="81" xfId="0" applyFont="1" applyFill="1" applyBorder="1" applyAlignment="1">
      <alignment horizontal="center" vertical="center"/>
    </xf>
    <xf numFmtId="0" fontId="28" fillId="25" borderId="83" xfId="0" applyFont="1" applyFill="1" applyBorder="1" applyAlignment="1">
      <alignment vertical="center"/>
    </xf>
    <xf numFmtId="0" fontId="28" fillId="25" borderId="83" xfId="0" applyFont="1" applyFill="1" applyBorder="1" applyAlignment="1">
      <alignment horizontal="center" vertical="center"/>
    </xf>
    <xf numFmtId="1" fontId="148" fillId="25" borderId="83" xfId="0" applyNumberFormat="1" applyFont="1" applyFill="1" applyBorder="1" applyAlignment="1">
      <alignment horizontal="right" vertical="center"/>
    </xf>
    <xf numFmtId="169" fontId="148" fillId="25" borderId="83" xfId="0" applyNumberFormat="1" applyFont="1" applyFill="1" applyBorder="1" applyAlignment="1">
      <alignment horizontal="right" vertical="center"/>
    </xf>
    <xf numFmtId="0" fontId="27" fillId="25" borderId="0" xfId="0" applyFont="1" applyFill="1" applyAlignment="1">
      <alignment vertical="center"/>
    </xf>
    <xf numFmtId="0" fontId="28" fillId="28" borderId="84" xfId="3032" applyFont="1" applyFill="1" applyBorder="1" applyAlignment="1">
      <alignment horizontal="center" wrapText="1"/>
    </xf>
    <xf numFmtId="0" fontId="4" fillId="32" borderId="0" xfId="3032" applyFill="1"/>
    <xf numFmtId="0" fontId="28" fillId="28" borderId="69" xfId="3032" applyFont="1" applyFill="1" applyBorder="1" applyAlignment="1">
      <alignment horizontal="center" vertical="top" wrapText="1"/>
    </xf>
    <xf numFmtId="2" fontId="46" fillId="28" borderId="0" xfId="3032" applyNumberFormat="1" applyFont="1" applyFill="1" applyAlignment="1">
      <alignment horizontal="center" vertical="center"/>
    </xf>
    <xf numFmtId="49" fontId="74" fillId="28" borderId="28" xfId="283" applyNumberFormat="1" applyFont="1" applyFill="1" applyBorder="1" applyAlignment="1">
      <alignment horizontal="center" vertical="center" wrapText="1"/>
    </xf>
    <xf numFmtId="43" fontId="74" fillId="28" borderId="30" xfId="1" applyFont="1" applyFill="1" applyBorder="1" applyAlignment="1">
      <alignment horizontal="center" vertical="center" wrapText="1"/>
    </xf>
    <xf numFmtId="174" fontId="74" fillId="28" borderId="84" xfId="1" applyNumberFormat="1" applyFont="1" applyFill="1" applyBorder="1" applyAlignment="1">
      <alignment horizontal="center" vertical="distributed" wrapText="1"/>
    </xf>
    <xf numFmtId="0" fontId="46" fillId="28" borderId="0" xfId="3032" applyFont="1" applyFill="1" applyAlignment="1">
      <alignment horizontal="center"/>
    </xf>
    <xf numFmtId="1" fontId="46" fillId="28" borderId="0" xfId="3032" applyNumberFormat="1" applyFont="1" applyFill="1" applyAlignment="1">
      <alignment horizontal="center"/>
    </xf>
    <xf numFmtId="0" fontId="46" fillId="33" borderId="0" xfId="3032" applyFont="1" applyFill="1" applyAlignment="1">
      <alignment horizontal="center"/>
    </xf>
    <xf numFmtId="2" fontId="46" fillId="28" borderId="0" xfId="3032" applyNumberFormat="1" applyFont="1" applyFill="1"/>
    <xf numFmtId="0" fontId="46" fillId="28" borderId="0" xfId="3032" applyFont="1" applyFill="1"/>
    <xf numFmtId="174" fontId="74" fillId="28" borderId="28" xfId="1" applyNumberFormat="1" applyFont="1" applyFill="1" applyBorder="1" applyAlignment="1">
      <alignment horizontal="center" vertical="distributed" wrapText="1"/>
    </xf>
    <xf numFmtId="43" fontId="74" fillId="28" borderId="43" xfId="1" applyFont="1" applyFill="1" applyBorder="1" applyAlignment="1">
      <alignment horizontal="center" vertical="distributed" wrapText="1"/>
    </xf>
    <xf numFmtId="2" fontId="46" fillId="0" borderId="0" xfId="3032" applyNumberFormat="1" applyFont="1" applyAlignment="1">
      <alignment horizontal="center" vertical="center"/>
    </xf>
    <xf numFmtId="174" fontId="74" fillId="28" borderId="40" xfId="1" applyNumberFormat="1" applyFont="1" applyFill="1" applyBorder="1" applyAlignment="1">
      <alignment horizontal="center" vertical="distributed" wrapText="1"/>
    </xf>
    <xf numFmtId="43" fontId="74" fillId="28" borderId="28" xfId="1" applyFont="1" applyFill="1" applyBorder="1" applyAlignment="1">
      <alignment horizontal="center" vertical="distributed" wrapText="1"/>
    </xf>
    <xf numFmtId="0" fontId="46" fillId="0" borderId="0" xfId="3032" applyFont="1" applyAlignment="1">
      <alignment horizontal="center"/>
    </xf>
    <xf numFmtId="1" fontId="46" fillId="0" borderId="0" xfId="3032" applyNumberFormat="1" applyFont="1" applyAlignment="1">
      <alignment horizontal="center"/>
    </xf>
    <xf numFmtId="0" fontId="46" fillId="0" borderId="0" xfId="3032" applyFont="1"/>
    <xf numFmtId="169" fontId="3" fillId="28" borderId="27" xfId="1" applyNumberFormat="1" applyFont="1" applyFill="1" applyBorder="1" applyAlignment="1">
      <alignment horizontal="center" vertical="distributed" wrapText="1"/>
    </xf>
    <xf numFmtId="2" fontId="3" fillId="28" borderId="32" xfId="3032" applyNumberFormat="1" applyFont="1" applyFill="1" applyBorder="1" applyAlignment="1">
      <alignment horizontal="center" vertical="distributed" wrapText="1"/>
    </xf>
    <xf numFmtId="2" fontId="149" fillId="29" borderId="82" xfId="3032" applyNumberFormat="1" applyFont="1" applyFill="1" applyBorder="1" applyAlignment="1">
      <alignment horizontal="center" vertical="distributed" wrapText="1"/>
    </xf>
    <xf numFmtId="169" fontId="149" fillId="29" borderId="82" xfId="3032" applyNumberFormat="1" applyFont="1" applyFill="1" applyBorder="1" applyAlignment="1">
      <alignment horizontal="center" vertical="center" wrapText="1"/>
    </xf>
    <xf numFmtId="169" fontId="149" fillId="29" borderId="84" xfId="1" applyNumberFormat="1" applyFont="1" applyFill="1" applyBorder="1" applyAlignment="1">
      <alignment horizontal="center" vertical="center" wrapText="1"/>
    </xf>
    <xf numFmtId="169" fontId="149" fillId="29" borderId="84" xfId="3032" applyNumberFormat="1" applyFont="1" applyFill="1" applyBorder="1" applyAlignment="1">
      <alignment horizontal="center" vertical="center" wrapText="1"/>
    </xf>
    <xf numFmtId="1" fontId="28" fillId="0" borderId="81" xfId="0" applyNumberFormat="1" applyFont="1" applyBorder="1" applyAlignment="1">
      <alignment vertical="center" wrapText="1"/>
    </xf>
    <xf numFmtId="0" fontId="28" fillId="0" borderId="83" xfId="0" applyFont="1" applyBorder="1" applyAlignment="1">
      <alignment vertical="center" wrapText="1"/>
    </xf>
    <xf numFmtId="0" fontId="149" fillId="0" borderId="83" xfId="0" applyFont="1" applyBorder="1" applyAlignment="1">
      <alignment horizontal="right" vertical="center" wrapText="1"/>
    </xf>
    <xf numFmtId="0" fontId="149" fillId="0" borderId="83" xfId="0" applyFont="1" applyBorder="1" applyAlignment="1">
      <alignment horizontal="center" vertical="center" wrapText="1"/>
    </xf>
    <xf numFmtId="10" fontId="149" fillId="0" borderId="83" xfId="3032" applyNumberFormat="1" applyFont="1" applyBorder="1" applyAlignment="1">
      <alignment horizontal="right" vertical="center" wrapText="1"/>
    </xf>
    <xf numFmtId="10" fontId="149" fillId="0" borderId="83" xfId="3032" applyNumberFormat="1" applyFont="1" applyBorder="1" applyAlignment="1">
      <alignment horizontal="center" vertical="center" wrapText="1"/>
    </xf>
    <xf numFmtId="171" fontId="149" fillId="0" borderId="83" xfId="3032" applyNumberFormat="1" applyFont="1" applyBorder="1" applyAlignment="1">
      <alignment horizontal="center" vertical="center" wrapText="1"/>
    </xf>
    <xf numFmtId="0" fontId="149" fillId="0" borderId="83" xfId="3032" applyFont="1" applyBorder="1" applyAlignment="1">
      <alignment horizontal="center" vertical="center" wrapText="1"/>
    </xf>
    <xf numFmtId="169" fontId="149" fillId="0" borderId="83" xfId="1" applyNumberFormat="1" applyFont="1" applyFill="1" applyBorder="1" applyAlignment="1">
      <alignment horizontal="center" vertical="center" wrapText="1"/>
    </xf>
    <xf numFmtId="169" fontId="149" fillId="0" borderId="83" xfId="3032" applyNumberFormat="1" applyFont="1" applyBorder="1" applyAlignment="1">
      <alignment horizontal="center" vertical="center" wrapText="1"/>
    </xf>
    <xf numFmtId="0" fontId="3" fillId="0" borderId="83" xfId="3032" applyFont="1" applyBorder="1" applyAlignment="1">
      <alignment wrapText="1"/>
    </xf>
    <xf numFmtId="0" fontId="3" fillId="0" borderId="82" xfId="3032" applyFont="1" applyBorder="1" applyAlignment="1">
      <alignment wrapText="1"/>
    </xf>
    <xf numFmtId="174" fontId="3" fillId="28" borderId="84" xfId="1" applyNumberFormat="1" applyFont="1" applyFill="1" applyBorder="1" applyAlignment="1">
      <alignment horizontal="center" vertical="distributed" wrapText="1"/>
    </xf>
    <xf numFmtId="43" fontId="3" fillId="28" borderId="43" xfId="1" applyFont="1" applyFill="1" applyBorder="1" applyAlignment="1">
      <alignment horizontal="center" vertical="distributed" wrapText="1"/>
    </xf>
    <xf numFmtId="0" fontId="28" fillId="28" borderId="84" xfId="0" applyFont="1" applyFill="1" applyBorder="1" applyAlignment="1">
      <alignment vertical="center" wrapText="1"/>
    </xf>
    <xf numFmtId="169" fontId="27" fillId="28" borderId="0" xfId="0" applyNumberFormat="1" applyFont="1" applyFill="1" applyAlignment="1">
      <alignment vertical="center"/>
    </xf>
    <xf numFmtId="0" fontId="51" fillId="28" borderId="0" xfId="0" applyFont="1" applyFill="1" applyAlignment="1">
      <alignment horizontal="right" vertical="center"/>
    </xf>
    <xf numFmtId="0" fontId="27" fillId="0" borderId="89" xfId="0" applyFont="1" applyBorder="1" applyAlignment="1">
      <alignment horizontal="center" vertical="center"/>
    </xf>
    <xf numFmtId="0" fontId="27" fillId="28" borderId="94" xfId="0" applyFont="1" applyFill="1" applyBorder="1" applyAlignment="1">
      <alignment vertical="center"/>
    </xf>
    <xf numFmtId="1" fontId="27" fillId="28" borderId="94" xfId="0" applyNumberFormat="1" applyFont="1" applyFill="1" applyBorder="1" applyAlignment="1">
      <alignment horizontal="right" vertical="center"/>
    </xf>
    <xf numFmtId="0" fontId="27" fillId="28" borderId="0" xfId="0" applyFont="1" applyFill="1" applyAlignment="1">
      <alignment horizontal="center" vertical="center"/>
    </xf>
    <xf numFmtId="2" fontId="27" fillId="28" borderId="0" xfId="0" applyNumberFormat="1" applyFont="1" applyFill="1" applyAlignment="1">
      <alignment horizontal="left" vertical="center"/>
    </xf>
    <xf numFmtId="0" fontId="27" fillId="28" borderId="95" xfId="0" applyFont="1" applyFill="1" applyBorder="1" applyAlignment="1">
      <alignment vertical="center"/>
    </xf>
    <xf numFmtId="4" fontId="27" fillId="28" borderId="95" xfId="0" applyNumberFormat="1" applyFont="1" applyFill="1" applyBorder="1" applyAlignment="1">
      <alignment vertical="center"/>
    </xf>
    <xf numFmtId="169" fontId="27" fillId="28" borderId="95" xfId="0" applyNumberFormat="1" applyFont="1" applyFill="1" applyBorder="1" applyAlignment="1">
      <alignment vertical="center"/>
    </xf>
    <xf numFmtId="0" fontId="27" fillId="28" borderId="94" xfId="0" applyFont="1" applyFill="1" applyBorder="1" applyAlignment="1">
      <alignment horizontal="center" vertical="center"/>
    </xf>
    <xf numFmtId="0" fontId="27" fillId="28" borderId="0" xfId="3037" applyNumberFormat="1" applyFont="1" applyFill="1" applyBorder="1" applyAlignment="1">
      <alignment vertical="center"/>
    </xf>
    <xf numFmtId="0" fontId="47" fillId="28" borderId="96" xfId="3051" applyNumberFormat="1" applyFont="1" applyFill="1" applyBorder="1" applyAlignment="1">
      <alignment vertical="center"/>
    </xf>
    <xf numFmtId="0" fontId="51" fillId="25" borderId="83" xfId="0" applyFont="1" applyFill="1" applyBorder="1" applyAlignment="1">
      <alignment horizontal="right" vertical="center"/>
    </xf>
    <xf numFmtId="9" fontId="4" fillId="28" borderId="0" xfId="5871" applyFont="1" applyFill="1"/>
    <xf numFmtId="43" fontId="4" fillId="0" borderId="49" xfId="1" applyFont="1" applyFill="1" applyBorder="1" applyAlignment="1">
      <alignment horizontal="center" vertical="center" wrapText="1"/>
    </xf>
    <xf numFmtId="49" fontId="86" fillId="28" borderId="81" xfId="0" applyNumberFormat="1" applyFont="1" applyFill="1" applyBorder="1" applyAlignment="1">
      <alignment vertical="center"/>
    </xf>
    <xf numFmtId="49" fontId="86" fillId="28" borderId="83" xfId="0" applyNumberFormat="1" applyFont="1" applyFill="1" applyBorder="1" applyAlignment="1">
      <alignment vertical="center"/>
    </xf>
    <xf numFmtId="49" fontId="86" fillId="28" borderId="82" xfId="0" applyNumberFormat="1" applyFont="1" applyFill="1" applyBorder="1" applyAlignment="1">
      <alignment vertical="center"/>
    </xf>
    <xf numFmtId="0" fontId="86" fillId="0" borderId="0" xfId="0" applyFont="1" applyAlignment="1">
      <alignment horizontal="center" vertical="center"/>
    </xf>
    <xf numFmtId="165" fontId="86" fillId="0" borderId="0" xfId="0" applyNumberFormat="1" applyFont="1" applyAlignment="1">
      <alignment horizontal="center" vertical="center"/>
    </xf>
    <xf numFmtId="0" fontId="3" fillId="28" borderId="0" xfId="0" applyFont="1" applyFill="1" applyAlignment="1">
      <alignment horizontal="left" vertical="center"/>
    </xf>
    <xf numFmtId="2" fontId="74" fillId="28" borderId="0" xfId="0" applyNumberFormat="1" applyFont="1" applyFill="1" applyAlignment="1">
      <alignment horizontal="center" vertical="center"/>
    </xf>
    <xf numFmtId="2" fontId="73" fillId="28" borderId="0" xfId="0" applyNumberFormat="1" applyFont="1" applyFill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55" fillId="0" borderId="0" xfId="0" applyFont="1" applyAlignment="1">
      <alignment horizontal="left" vertical="center"/>
    </xf>
    <xf numFmtId="0" fontId="3" fillId="0" borderId="0" xfId="160" applyFont="1" applyAlignment="1">
      <alignment vertical="center"/>
    </xf>
    <xf numFmtId="0" fontId="53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56" fillId="0" borderId="0" xfId="0" applyFont="1" applyAlignment="1">
      <alignment vertical="center"/>
    </xf>
    <xf numFmtId="0" fontId="48" fillId="0" borderId="0" xfId="0" applyFont="1" applyAlignment="1">
      <alignment vertical="center"/>
    </xf>
    <xf numFmtId="0" fontId="47" fillId="0" borderId="0" xfId="160" applyFont="1" applyAlignment="1" applyProtection="1">
      <alignment vertical="center"/>
      <protection locked="0"/>
    </xf>
    <xf numFmtId="0" fontId="3" fillId="0" borderId="0" xfId="160" applyFont="1" applyAlignment="1" applyProtection="1">
      <alignment vertical="center"/>
      <protection locked="0"/>
    </xf>
    <xf numFmtId="0" fontId="27" fillId="0" borderId="0" xfId="160" applyFont="1" applyAlignment="1" applyProtection="1">
      <alignment vertical="center"/>
      <protection locked="0"/>
    </xf>
    <xf numFmtId="0" fontId="52" fillId="0" borderId="0" xfId="160" applyFont="1" applyAlignment="1" applyProtection="1">
      <alignment horizontal="center" vertical="center"/>
      <protection locked="0"/>
    </xf>
    <xf numFmtId="1" fontId="4" fillId="28" borderId="81" xfId="3052" applyNumberFormat="1" applyFont="1" applyFill="1" applyBorder="1" applyAlignment="1">
      <alignment horizontal="center" vertical="center" wrapText="1"/>
    </xf>
    <xf numFmtId="1" fontId="4" fillId="28" borderId="83" xfId="3052" applyNumberFormat="1" applyFont="1" applyFill="1" applyBorder="1" applyAlignment="1">
      <alignment horizontal="left" vertical="center" wrapText="1"/>
    </xf>
    <xf numFmtId="169" fontId="4" fillId="28" borderId="83" xfId="3052" applyNumberFormat="1" applyFont="1" applyFill="1" applyBorder="1" applyAlignment="1">
      <alignment horizontal="right" vertical="center" wrapText="1"/>
    </xf>
    <xf numFmtId="1" fontId="4" fillId="28" borderId="82" xfId="3052" applyNumberFormat="1" applyFont="1" applyFill="1" applyBorder="1" applyAlignment="1">
      <alignment horizontal="center" vertical="center" wrapText="1"/>
    </xf>
    <xf numFmtId="1" fontId="4" fillId="25" borderId="83" xfId="3052" applyNumberFormat="1" applyFont="1" applyFill="1" applyBorder="1" applyAlignment="1">
      <alignment horizontal="left" vertical="center" wrapText="1"/>
    </xf>
    <xf numFmtId="169" fontId="4" fillId="25" borderId="83" xfId="3052" applyNumberFormat="1" applyFont="1" applyFill="1" applyBorder="1" applyAlignment="1">
      <alignment horizontal="right" vertical="center" wrapText="1"/>
    </xf>
    <xf numFmtId="0" fontId="101" fillId="35" borderId="73" xfId="0" applyFont="1" applyFill="1" applyBorder="1" applyAlignment="1">
      <alignment horizontal="center" vertical="center"/>
    </xf>
    <xf numFmtId="0" fontId="100" fillId="0" borderId="73" xfId="0" applyFont="1" applyBorder="1" applyAlignment="1">
      <alignment horizontal="center" vertical="center"/>
    </xf>
    <xf numFmtId="2" fontId="24" fillId="0" borderId="85" xfId="0" applyNumberFormat="1" applyFont="1" applyBorder="1" applyAlignment="1">
      <alignment horizontal="center" vertical="center"/>
    </xf>
    <xf numFmtId="0" fontId="24" fillId="0" borderId="86" xfId="0" applyFont="1" applyBorder="1"/>
    <xf numFmtId="4" fontId="147" fillId="0" borderId="86" xfId="0" applyNumberFormat="1" applyFont="1" applyBorder="1"/>
    <xf numFmtId="43" fontId="147" fillId="0" borderId="86" xfId="1" applyFont="1" applyBorder="1"/>
    <xf numFmtId="169" fontId="4" fillId="0" borderId="86" xfId="0" applyNumberFormat="1" applyFont="1" applyBorder="1"/>
    <xf numFmtId="43" fontId="24" fillId="0" borderId="86" xfId="1" applyFont="1" applyBorder="1"/>
    <xf numFmtId="169" fontId="24" fillId="0" borderId="86" xfId="0" applyNumberFormat="1" applyFont="1" applyBorder="1"/>
    <xf numFmtId="4" fontId="24" fillId="0" borderId="86" xfId="0" applyNumberFormat="1" applyFont="1" applyBorder="1"/>
    <xf numFmtId="43" fontId="24" fillId="0" borderId="87" xfId="1" applyFont="1" applyBorder="1"/>
    <xf numFmtId="43" fontId="4" fillId="28" borderId="7" xfId="1" applyFont="1" applyFill="1" applyBorder="1"/>
    <xf numFmtId="0" fontId="86" fillId="28" borderId="28" xfId="283" applyFont="1" applyFill="1" applyBorder="1" applyAlignment="1">
      <alignment horizontal="left" vertical="center" wrapText="1"/>
    </xf>
    <xf numFmtId="1" fontId="86" fillId="28" borderId="29" xfId="3032" applyNumberFormat="1" applyFont="1" applyFill="1" applyBorder="1" applyAlignment="1">
      <alignment horizontal="right" vertical="center" wrapText="1"/>
    </xf>
    <xf numFmtId="1" fontId="86" fillId="28" borderId="30" xfId="3032" applyNumberFormat="1" applyFont="1" applyFill="1" applyBorder="1" applyAlignment="1">
      <alignment horizontal="center" vertical="center" wrapText="1"/>
    </xf>
    <xf numFmtId="2" fontId="86" fillId="28" borderId="27" xfId="3032" applyNumberFormat="1" applyFont="1" applyFill="1" applyBorder="1" applyAlignment="1">
      <alignment horizontal="left" vertical="center" wrapText="1"/>
    </xf>
    <xf numFmtId="0" fontId="86" fillId="28" borderId="28" xfId="3032" applyFont="1" applyFill="1" applyBorder="1" applyAlignment="1">
      <alignment horizontal="center" vertical="center" wrapText="1"/>
    </xf>
    <xf numFmtId="43" fontId="86" fillId="28" borderId="29" xfId="1" applyFont="1" applyFill="1" applyBorder="1" applyAlignment="1">
      <alignment horizontal="center" vertical="center" wrapText="1"/>
    </xf>
    <xf numFmtId="43" fontId="86" fillId="28" borderId="28" xfId="1" applyFont="1" applyFill="1" applyBorder="1" applyAlignment="1">
      <alignment horizontal="center" vertical="center" wrapText="1"/>
    </xf>
    <xf numFmtId="43" fontId="86" fillId="28" borderId="27" xfId="1" applyFont="1" applyFill="1" applyBorder="1" applyAlignment="1">
      <alignment horizontal="center" vertical="center" wrapText="1"/>
    </xf>
    <xf numFmtId="43" fontId="86" fillId="28" borderId="29" xfId="1" applyFont="1" applyFill="1" applyBorder="1" applyAlignment="1">
      <alignment horizontal="center" vertical="distributed" wrapText="1"/>
    </xf>
    <xf numFmtId="192" fontId="86" fillId="28" borderId="28" xfId="3032" applyNumberFormat="1" applyFont="1" applyFill="1" applyBorder="1" applyAlignment="1">
      <alignment horizontal="center" vertical="center" wrapText="1"/>
    </xf>
    <xf numFmtId="43" fontId="86" fillId="28" borderId="28" xfId="1" applyFont="1" applyFill="1" applyBorder="1" applyAlignment="1">
      <alignment horizontal="center" vertical="distributed" wrapText="1"/>
    </xf>
    <xf numFmtId="0" fontId="86" fillId="28" borderId="32" xfId="283" applyFont="1" applyFill="1" applyBorder="1" applyAlignment="1">
      <alignment horizontal="left" vertical="center" wrapText="1"/>
    </xf>
    <xf numFmtId="2" fontId="86" fillId="28" borderId="32" xfId="3032" applyNumberFormat="1" applyFont="1" applyFill="1" applyBorder="1" applyAlignment="1">
      <alignment horizontal="center" vertical="distributed" wrapText="1"/>
    </xf>
    <xf numFmtId="2" fontId="150" fillId="29" borderId="82" xfId="3032" applyNumberFormat="1" applyFont="1" applyFill="1" applyBorder="1" applyAlignment="1">
      <alignment horizontal="center" vertical="distributed" wrapText="1"/>
    </xf>
    <xf numFmtId="169" fontId="150" fillId="29" borderId="82" xfId="3032" applyNumberFormat="1" applyFont="1" applyFill="1" applyBorder="1" applyAlignment="1">
      <alignment horizontal="center" vertical="center" wrapText="1"/>
    </xf>
    <xf numFmtId="169" fontId="150" fillId="29" borderId="84" xfId="1" applyNumberFormat="1" applyFont="1" applyFill="1" applyBorder="1" applyAlignment="1">
      <alignment horizontal="center" vertical="center" wrapText="1"/>
    </xf>
    <xf numFmtId="169" fontId="150" fillId="29" borderId="84" xfId="3032" applyNumberFormat="1" applyFont="1" applyFill="1" applyBorder="1" applyAlignment="1">
      <alignment horizontal="center" vertical="center" wrapText="1"/>
    </xf>
    <xf numFmtId="0" fontId="53" fillId="0" borderId="83" xfId="0" applyFont="1" applyBorder="1" applyAlignment="1">
      <alignment vertical="center" wrapText="1"/>
    </xf>
    <xf numFmtId="0" fontId="150" fillId="0" borderId="83" xfId="0" applyFont="1" applyBorder="1" applyAlignment="1">
      <alignment horizontal="right" vertical="center" wrapText="1"/>
    </xf>
    <xf numFmtId="0" fontId="150" fillId="0" borderId="83" xfId="0" applyFont="1" applyBorder="1" applyAlignment="1">
      <alignment horizontal="center" vertical="center" wrapText="1"/>
    </xf>
    <xf numFmtId="10" fontId="150" fillId="0" borderId="83" xfId="3032" applyNumberFormat="1" applyFont="1" applyBorder="1" applyAlignment="1">
      <alignment horizontal="right" vertical="center" wrapText="1"/>
    </xf>
    <xf numFmtId="10" fontId="150" fillId="0" borderId="83" xfId="3032" applyNumberFormat="1" applyFont="1" applyBorder="1" applyAlignment="1">
      <alignment horizontal="center" vertical="center" wrapText="1"/>
    </xf>
    <xf numFmtId="171" fontId="150" fillId="0" borderId="83" xfId="3032" applyNumberFormat="1" applyFont="1" applyBorder="1" applyAlignment="1">
      <alignment horizontal="center" vertical="center" wrapText="1"/>
    </xf>
    <xf numFmtId="0" fontId="150" fillId="0" borderId="83" xfId="3032" applyFont="1" applyBorder="1" applyAlignment="1">
      <alignment horizontal="center" vertical="center" wrapText="1"/>
    </xf>
    <xf numFmtId="169" fontId="150" fillId="0" borderId="83" xfId="1" applyNumberFormat="1" applyFont="1" applyFill="1" applyBorder="1" applyAlignment="1">
      <alignment horizontal="center" vertical="center" wrapText="1"/>
    </xf>
    <xf numFmtId="169" fontId="150" fillId="0" borderId="83" xfId="3032" applyNumberFormat="1" applyFont="1" applyBorder="1" applyAlignment="1">
      <alignment horizontal="center" vertical="center" wrapText="1"/>
    </xf>
    <xf numFmtId="0" fontId="86" fillId="0" borderId="83" xfId="3032" applyFont="1" applyBorder="1" applyAlignment="1">
      <alignment wrapText="1"/>
    </xf>
    <xf numFmtId="0" fontId="53" fillId="28" borderId="84" xfId="3032" applyFont="1" applyFill="1" applyBorder="1" applyAlignment="1">
      <alignment horizontal="center" wrapText="1"/>
    </xf>
    <xf numFmtId="0" fontId="53" fillId="28" borderId="69" xfId="3032" applyFont="1" applyFill="1" applyBorder="1" applyAlignment="1">
      <alignment horizontal="center" vertical="top" wrapText="1"/>
    </xf>
    <xf numFmtId="174" fontId="86" fillId="28" borderId="27" xfId="1" applyNumberFormat="1" applyFont="1" applyFill="1" applyBorder="1" applyAlignment="1">
      <alignment horizontal="center" vertical="distributed" wrapText="1"/>
    </xf>
    <xf numFmtId="174" fontId="86" fillId="28" borderId="40" xfId="1" applyNumberFormat="1" applyFont="1" applyFill="1" applyBorder="1" applyAlignment="1">
      <alignment horizontal="center" vertical="distributed" wrapText="1"/>
    </xf>
    <xf numFmtId="169" fontId="86" fillId="28" borderId="27" xfId="1" applyNumberFormat="1" applyFont="1" applyFill="1" applyBorder="1" applyAlignment="1">
      <alignment horizontal="center" vertical="distributed" wrapText="1"/>
    </xf>
    <xf numFmtId="169" fontId="86" fillId="28" borderId="27" xfId="3032" applyNumberFormat="1" applyFont="1" applyFill="1" applyBorder="1" applyAlignment="1">
      <alignment horizontal="center" vertical="distributed" wrapText="1"/>
    </xf>
    <xf numFmtId="0" fontId="53" fillId="25" borderId="83" xfId="0" applyFont="1" applyFill="1" applyBorder="1" applyAlignment="1">
      <alignment vertical="center"/>
    </xf>
    <xf numFmtId="1" fontId="110" fillId="25" borderId="83" xfId="0" applyNumberFormat="1" applyFont="1" applyFill="1" applyBorder="1" applyAlignment="1">
      <alignment horizontal="right" vertical="center"/>
    </xf>
    <xf numFmtId="169" fontId="110" fillId="25" borderId="83" xfId="0" applyNumberFormat="1" applyFont="1" applyFill="1" applyBorder="1" applyAlignment="1">
      <alignment horizontal="right" vertical="center"/>
    </xf>
    <xf numFmtId="0" fontId="100" fillId="25" borderId="83" xfId="0" applyFont="1" applyFill="1" applyBorder="1" applyAlignment="1">
      <alignment horizontal="right" vertical="center"/>
    </xf>
    <xf numFmtId="1" fontId="3" fillId="26" borderId="83" xfId="0" applyNumberFormat="1" applyFont="1" applyFill="1" applyBorder="1" applyAlignment="1">
      <alignment vertical="center"/>
    </xf>
    <xf numFmtId="0" fontId="3" fillId="26" borderId="83" xfId="0" applyFont="1" applyFill="1" applyBorder="1" applyAlignment="1">
      <alignment vertical="center"/>
    </xf>
    <xf numFmtId="0" fontId="47" fillId="0" borderId="0" xfId="160" applyFont="1" applyAlignment="1" applyProtection="1">
      <alignment horizontal="center" vertical="center"/>
      <protection locked="0"/>
    </xf>
    <xf numFmtId="0" fontId="53" fillId="0" borderId="81" xfId="0" applyFont="1" applyBorder="1" applyAlignment="1">
      <alignment vertical="center"/>
    </xf>
    <xf numFmtId="0" fontId="53" fillId="0" borderId="83" xfId="0" applyFont="1" applyBorder="1" applyAlignment="1">
      <alignment vertical="center"/>
    </xf>
    <xf numFmtId="0" fontId="53" fillId="0" borderId="82" xfId="0" applyFont="1" applyBorder="1" applyAlignment="1">
      <alignment vertical="center"/>
    </xf>
    <xf numFmtId="0" fontId="48" fillId="0" borderId="0" xfId="160" applyFont="1" applyAlignment="1">
      <alignment horizontal="left" vertical="center"/>
    </xf>
    <xf numFmtId="0" fontId="86" fillId="0" borderId="0" xfId="0" applyFont="1" applyAlignment="1">
      <alignment horizontal="left" vertical="center"/>
    </xf>
    <xf numFmtId="1" fontId="28" fillId="0" borderId="85" xfId="0" applyNumberFormat="1" applyFont="1" applyBorder="1" applyAlignment="1">
      <alignment vertical="center" wrapText="1"/>
    </xf>
    <xf numFmtId="0" fontId="28" fillId="0" borderId="86" xfId="0" applyFont="1" applyBorder="1" applyAlignment="1">
      <alignment vertical="center" wrapText="1"/>
    </xf>
    <xf numFmtId="0" fontId="149" fillId="0" borderId="86" xfId="0" applyFont="1" applyBorder="1" applyAlignment="1">
      <alignment horizontal="right" vertical="center" wrapText="1"/>
    </xf>
    <xf numFmtId="0" fontId="149" fillId="0" borderId="86" xfId="0" applyFont="1" applyBorder="1" applyAlignment="1">
      <alignment horizontal="center" vertical="center" wrapText="1"/>
    </xf>
    <xf numFmtId="10" fontId="149" fillId="0" borderId="86" xfId="3032" applyNumberFormat="1" applyFont="1" applyBorder="1" applyAlignment="1">
      <alignment horizontal="right" vertical="center" wrapText="1"/>
    </xf>
    <xf numFmtId="10" fontId="149" fillId="0" borderId="86" xfId="3032" applyNumberFormat="1" applyFont="1" applyBorder="1" applyAlignment="1">
      <alignment horizontal="center" vertical="center" wrapText="1"/>
    </xf>
    <xf numFmtId="171" fontId="149" fillId="0" borderId="86" xfId="3032" applyNumberFormat="1" applyFont="1" applyBorder="1" applyAlignment="1">
      <alignment horizontal="center" vertical="center" wrapText="1"/>
    </xf>
    <xf numFmtId="0" fontId="149" fillId="0" borderId="86" xfId="3032" applyFont="1" applyBorder="1" applyAlignment="1">
      <alignment horizontal="center" vertical="center" wrapText="1"/>
    </xf>
    <xf numFmtId="169" fontId="149" fillId="0" borderId="86" xfId="1" applyNumberFormat="1" applyFont="1" applyFill="1" applyBorder="1" applyAlignment="1">
      <alignment horizontal="center" vertical="center" wrapText="1"/>
    </xf>
    <xf numFmtId="169" fontId="149" fillId="0" borderId="86" xfId="3032" applyNumberFormat="1" applyFont="1" applyBorder="1" applyAlignment="1">
      <alignment horizontal="center" vertical="center" wrapText="1"/>
    </xf>
    <xf numFmtId="0" fontId="3" fillId="0" borderId="86" xfId="3032" applyFont="1" applyBorder="1" applyAlignment="1">
      <alignment wrapText="1"/>
    </xf>
    <xf numFmtId="0" fontId="3" fillId="0" borderId="87" xfId="3032" applyFont="1" applyBorder="1" applyAlignment="1">
      <alignment wrapText="1"/>
    </xf>
    <xf numFmtId="0" fontId="3" fillId="0" borderId="98" xfId="3032" applyFont="1" applyBorder="1" applyAlignment="1">
      <alignment wrapText="1"/>
    </xf>
    <xf numFmtId="0" fontId="4" fillId="0" borderId="98" xfId="3032" applyBorder="1"/>
    <xf numFmtId="0" fontId="26" fillId="0" borderId="0" xfId="3032" applyFont="1"/>
    <xf numFmtId="0" fontId="27" fillId="0" borderId="0" xfId="3032" applyFont="1"/>
    <xf numFmtId="49" fontId="27" fillId="28" borderId="0" xfId="3032" applyNumberFormat="1" applyFont="1" applyFill="1" applyAlignment="1">
      <alignment horizontal="left" vertical="center"/>
    </xf>
    <xf numFmtId="14" fontId="27" fillId="28" borderId="0" xfId="430" applyNumberFormat="1" applyFont="1" applyFill="1" applyAlignment="1">
      <alignment horizontal="left" vertical="center"/>
    </xf>
    <xf numFmtId="0" fontId="29" fillId="0" borderId="0" xfId="430" applyFont="1" applyAlignment="1">
      <alignment vertical="center"/>
    </xf>
    <xf numFmtId="0" fontId="29" fillId="0" borderId="98" xfId="430" applyFont="1" applyBorder="1" applyAlignment="1">
      <alignment vertical="center"/>
    </xf>
    <xf numFmtId="0" fontId="3" fillId="26" borderId="82" xfId="0" applyFont="1" applyFill="1" applyBorder="1" applyAlignment="1">
      <alignment vertical="center"/>
    </xf>
    <xf numFmtId="0" fontId="27" fillId="25" borderId="70" xfId="0" applyFont="1" applyFill="1" applyBorder="1" applyAlignment="1">
      <alignment vertical="center"/>
    </xf>
    <xf numFmtId="0" fontId="53" fillId="28" borderId="0" xfId="0" applyFont="1" applyFill="1" applyAlignment="1">
      <alignment vertical="center" wrapText="1"/>
    </xf>
    <xf numFmtId="0" fontId="86" fillId="0" borderId="0" xfId="3032" applyFont="1" applyAlignment="1">
      <alignment wrapText="1"/>
    </xf>
    <xf numFmtId="0" fontId="53" fillId="28" borderId="98" xfId="0" applyFont="1" applyFill="1" applyBorder="1" applyAlignment="1">
      <alignment vertical="center" wrapText="1"/>
    </xf>
    <xf numFmtId="0" fontId="53" fillId="28" borderId="70" xfId="0" applyFont="1" applyFill="1" applyBorder="1" applyAlignment="1">
      <alignment vertical="center" wrapText="1"/>
    </xf>
    <xf numFmtId="0" fontId="86" fillId="0" borderId="70" xfId="3032" applyFont="1" applyBorder="1" applyAlignment="1">
      <alignment wrapText="1"/>
    </xf>
    <xf numFmtId="0" fontId="100" fillId="25" borderId="86" xfId="0" applyFont="1" applyFill="1" applyBorder="1" applyAlignment="1">
      <alignment vertical="center"/>
    </xf>
    <xf numFmtId="0" fontId="27" fillId="25" borderId="87" xfId="0" applyFont="1" applyFill="1" applyBorder="1" applyAlignment="1">
      <alignment vertical="center"/>
    </xf>
    <xf numFmtId="0" fontId="3" fillId="0" borderId="0" xfId="3032" applyFont="1" applyAlignment="1">
      <alignment wrapText="1"/>
    </xf>
    <xf numFmtId="0" fontId="28" fillId="28" borderId="98" xfId="0" applyFont="1" applyFill="1" applyBorder="1" applyAlignment="1">
      <alignment vertical="center" wrapText="1"/>
    </xf>
    <xf numFmtId="169" fontId="148" fillId="26" borderId="82" xfId="0" applyNumberFormat="1" applyFont="1" applyFill="1" applyBorder="1" applyAlignment="1">
      <alignment horizontal="right" vertical="center"/>
    </xf>
    <xf numFmtId="0" fontId="27" fillId="25" borderId="98" xfId="0" applyFont="1" applyFill="1" applyBorder="1" applyAlignment="1">
      <alignment vertical="center"/>
    </xf>
    <xf numFmtId="43" fontId="4" fillId="0" borderId="101" xfId="1" applyFont="1" applyBorder="1" applyAlignment="1">
      <alignment horizontal="center" vertical="center" wrapText="1"/>
    </xf>
    <xf numFmtId="0" fontId="61" fillId="0" borderId="102" xfId="3042" applyFont="1" applyBorder="1" applyAlignment="1">
      <alignment horizontal="justify" vertical="center" wrapText="1"/>
    </xf>
    <xf numFmtId="0" fontId="0" fillId="25" borderId="0" xfId="0" applyFill="1" applyAlignment="1">
      <alignment vertical="center"/>
    </xf>
    <xf numFmtId="0" fontId="0" fillId="28" borderId="0" xfId="0" applyFill="1" applyAlignment="1">
      <alignment vertical="center"/>
    </xf>
    <xf numFmtId="0" fontId="107" fillId="25" borderId="0" xfId="0" applyFont="1" applyFill="1" applyAlignment="1">
      <alignment vertical="center"/>
    </xf>
    <xf numFmtId="0" fontId="108" fillId="25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102" fillId="0" borderId="0" xfId="0" applyFont="1" applyAlignment="1">
      <alignment vertical="center"/>
    </xf>
    <xf numFmtId="0" fontId="83" fillId="0" borderId="86" xfId="0" applyFont="1" applyBorder="1" applyAlignment="1">
      <alignment horizontal="center" vertical="center"/>
    </xf>
    <xf numFmtId="0" fontId="83" fillId="0" borderId="86" xfId="0" applyFont="1" applyBorder="1" applyAlignment="1">
      <alignment horizontal="center" vertical="center" wrapText="1"/>
    </xf>
    <xf numFmtId="0" fontId="73" fillId="0" borderId="73" xfId="0" applyFont="1" applyBorder="1" applyAlignment="1">
      <alignment horizontal="left" vertical="center" wrapText="1"/>
    </xf>
    <xf numFmtId="0" fontId="115" fillId="0" borderId="78" xfId="0" applyFont="1" applyBorder="1" applyAlignment="1">
      <alignment vertical="center"/>
    </xf>
    <xf numFmtId="0" fontId="58" fillId="0" borderId="80" xfId="0" applyFont="1" applyBorder="1" applyAlignment="1">
      <alignment vertical="center"/>
    </xf>
    <xf numFmtId="4" fontId="24" fillId="0" borderId="0" xfId="0" applyNumberFormat="1" applyFont="1" applyAlignment="1">
      <alignment horizontal="left" vertical="center"/>
    </xf>
    <xf numFmtId="1" fontId="4" fillId="28" borderId="85" xfId="3052" applyNumberFormat="1" applyFont="1" applyFill="1" applyBorder="1" applyAlignment="1">
      <alignment horizontal="center" vertical="center" wrapText="1"/>
    </xf>
    <xf numFmtId="1" fontId="4" fillId="28" borderId="86" xfId="3052" applyNumberFormat="1" applyFont="1" applyFill="1" applyBorder="1" applyAlignment="1">
      <alignment horizontal="left" vertical="center" wrapText="1"/>
    </xf>
    <xf numFmtId="169" fontId="4" fillId="28" borderId="86" xfId="3052" applyNumberFormat="1" applyFont="1" applyFill="1" applyBorder="1" applyAlignment="1">
      <alignment horizontal="right" vertical="center" wrapText="1"/>
    </xf>
    <xf numFmtId="1" fontId="4" fillId="28" borderId="87" xfId="3052" applyNumberFormat="1" applyFont="1" applyFill="1" applyBorder="1" applyAlignment="1">
      <alignment horizontal="center" vertical="center" wrapText="1"/>
    </xf>
    <xf numFmtId="1" fontId="4" fillId="28" borderId="70" xfId="3052" applyNumberFormat="1" applyFont="1" applyFill="1" applyBorder="1" applyAlignment="1">
      <alignment horizontal="left" vertical="center" wrapText="1"/>
    </xf>
    <xf numFmtId="169" fontId="4" fillId="28" borderId="70" xfId="3052" applyNumberFormat="1" applyFont="1" applyFill="1" applyBorder="1" applyAlignment="1">
      <alignment horizontal="right" vertical="center" wrapText="1"/>
    </xf>
    <xf numFmtId="0" fontId="53" fillId="0" borderId="85" xfId="0" applyFont="1" applyBorder="1" applyAlignment="1">
      <alignment vertical="center"/>
    </xf>
    <xf numFmtId="0" fontId="53" fillId="0" borderId="86" xfId="0" applyFont="1" applyBorder="1" applyAlignment="1">
      <alignment vertical="center"/>
    </xf>
    <xf numFmtId="0" fontId="53" fillId="0" borderId="72" xfId="0" applyFont="1" applyBorder="1" applyAlignment="1">
      <alignment vertical="center"/>
    </xf>
    <xf numFmtId="0" fontId="53" fillId="0" borderId="70" xfId="0" applyFont="1" applyBorder="1" applyAlignment="1">
      <alignment vertical="center"/>
    </xf>
    <xf numFmtId="188" fontId="58" fillId="0" borderId="79" xfId="160" applyNumberFormat="1" applyFont="1" applyBorder="1" applyAlignment="1">
      <alignment vertical="center" wrapText="1"/>
    </xf>
    <xf numFmtId="2" fontId="86" fillId="0" borderId="70" xfId="0" applyNumberFormat="1" applyFont="1" applyBorder="1" applyAlignment="1">
      <alignment vertical="center"/>
    </xf>
    <xf numFmtId="49" fontId="86" fillId="28" borderId="28" xfId="283" applyNumberFormat="1" applyFont="1" applyFill="1" applyBorder="1" applyAlignment="1">
      <alignment horizontal="center" vertical="center" wrapText="1"/>
    </xf>
    <xf numFmtId="0" fontId="86" fillId="28" borderId="28" xfId="3032" applyFont="1" applyFill="1" applyBorder="1" applyAlignment="1">
      <alignment horizontal="left" vertical="distributed" wrapText="1"/>
    </xf>
    <xf numFmtId="0" fontId="61" fillId="28" borderId="0" xfId="3032" applyFont="1" applyFill="1" applyAlignment="1">
      <alignment horizontal="center"/>
    </xf>
    <xf numFmtId="1" fontId="61" fillId="28" borderId="0" xfId="3032" applyNumberFormat="1" applyFont="1" applyFill="1" applyAlignment="1">
      <alignment horizontal="center"/>
    </xf>
    <xf numFmtId="0" fontId="61" fillId="33" borderId="0" xfId="3032" applyFont="1" applyFill="1" applyAlignment="1">
      <alignment horizontal="center"/>
    </xf>
    <xf numFmtId="2" fontId="61" fillId="28" borderId="0" xfId="3032" applyNumberFormat="1" applyFont="1" applyFill="1"/>
    <xf numFmtId="0" fontId="61" fillId="28" borderId="0" xfId="3032" applyFont="1" applyFill="1"/>
    <xf numFmtId="0" fontId="61" fillId="0" borderId="0" xfId="3032" applyFont="1" applyAlignment="1">
      <alignment horizontal="center"/>
    </xf>
    <xf numFmtId="1" fontId="61" fillId="0" borderId="0" xfId="3032" applyNumberFormat="1" applyFont="1" applyAlignment="1">
      <alignment horizontal="center"/>
    </xf>
    <xf numFmtId="0" fontId="61" fillId="0" borderId="0" xfId="3032" applyFont="1"/>
    <xf numFmtId="2" fontId="150" fillId="29" borderId="71" xfId="3032" applyNumberFormat="1" applyFont="1" applyFill="1" applyBorder="1" applyAlignment="1">
      <alignment horizontal="center" vertical="distributed" wrapText="1"/>
    </xf>
    <xf numFmtId="169" fontId="150" fillId="29" borderId="69" xfId="1" applyNumberFormat="1" applyFont="1" applyFill="1" applyBorder="1" applyAlignment="1">
      <alignment horizontal="center" vertical="center" wrapText="1"/>
    </xf>
    <xf numFmtId="169" fontId="150" fillId="29" borderId="71" xfId="3032" applyNumberFormat="1" applyFont="1" applyFill="1" applyBorder="1" applyAlignment="1">
      <alignment horizontal="center" vertical="center" wrapText="1"/>
    </xf>
    <xf numFmtId="192" fontId="3" fillId="28" borderId="32" xfId="3032" applyNumberFormat="1" applyFont="1" applyFill="1" applyBorder="1" applyAlignment="1">
      <alignment horizontal="center" vertical="center" wrapText="1"/>
    </xf>
    <xf numFmtId="49" fontId="86" fillId="28" borderId="25" xfId="283" applyNumberFormat="1" applyFont="1" applyFill="1" applyBorder="1" applyAlignment="1">
      <alignment horizontal="center" vertical="center" wrapText="1"/>
    </xf>
    <xf numFmtId="1" fontId="4" fillId="28" borderId="0" xfId="3052" applyNumberFormat="1" applyFont="1" applyFill="1" applyAlignment="1">
      <alignment horizontal="left" vertical="center" wrapText="1"/>
    </xf>
    <xf numFmtId="169" fontId="4" fillId="28" borderId="0" xfId="3052" applyNumberFormat="1" applyFont="1" applyFill="1" applyAlignment="1">
      <alignment horizontal="right" vertical="center" wrapText="1"/>
    </xf>
    <xf numFmtId="1" fontId="4" fillId="28" borderId="72" xfId="3052" applyNumberFormat="1" applyFont="1" applyFill="1" applyBorder="1" applyAlignment="1">
      <alignment horizontal="center" vertical="center" wrapText="1"/>
    </xf>
    <xf numFmtId="1" fontId="4" fillId="28" borderId="71" xfId="3052" applyNumberFormat="1" applyFont="1" applyFill="1" applyBorder="1" applyAlignment="1">
      <alignment horizontal="center" vertical="center" wrapText="1"/>
    </xf>
    <xf numFmtId="0" fontId="58" fillId="0" borderId="0" xfId="0" applyFont="1" applyAlignment="1">
      <alignment vertical="center"/>
    </xf>
    <xf numFmtId="0" fontId="52" fillId="28" borderId="103" xfId="0" applyFont="1" applyFill="1" applyBorder="1" applyAlignment="1">
      <alignment vertical="center"/>
    </xf>
    <xf numFmtId="188" fontId="112" fillId="0" borderId="0" xfId="160" applyNumberFormat="1" applyFont="1" applyAlignment="1">
      <alignment vertical="center" wrapText="1"/>
    </xf>
    <xf numFmtId="0" fontId="113" fillId="28" borderId="80" xfId="0" applyFont="1" applyFill="1" applyBorder="1" applyAlignment="1">
      <alignment horizontal="right" vertical="center"/>
    </xf>
    <xf numFmtId="0" fontId="52" fillId="28" borderId="70" xfId="0" applyFont="1" applyFill="1" applyBorder="1" applyAlignment="1">
      <alignment vertical="center"/>
    </xf>
    <xf numFmtId="0" fontId="86" fillId="28" borderId="0" xfId="0" applyFont="1" applyFill="1" applyAlignment="1">
      <alignment horizontal="justify" vertical="center" wrapText="1"/>
    </xf>
    <xf numFmtId="0" fontId="53" fillId="28" borderId="0" xfId="0" applyFont="1" applyFill="1" applyAlignment="1">
      <alignment horizontal="center" vertical="center"/>
    </xf>
    <xf numFmtId="0" fontId="73" fillId="28" borderId="0" xfId="0" applyFont="1" applyFill="1" applyAlignment="1">
      <alignment horizontal="left" vertical="center" wrapText="1"/>
    </xf>
    <xf numFmtId="0" fontId="24" fillId="25" borderId="0" xfId="0" applyFont="1" applyFill="1" applyAlignment="1">
      <alignment horizontal="left" vertical="center"/>
    </xf>
    <xf numFmtId="0" fontId="4" fillId="29" borderId="97" xfId="439" applyFill="1" applyBorder="1"/>
    <xf numFmtId="0" fontId="4" fillId="29" borderId="98" xfId="439" applyFill="1" applyBorder="1"/>
    <xf numFmtId="0" fontId="3" fillId="29" borderId="98" xfId="439" applyFont="1" applyFill="1" applyBorder="1"/>
    <xf numFmtId="0" fontId="95" fillId="29" borderId="98" xfId="439" applyFont="1" applyFill="1" applyBorder="1" applyAlignment="1">
      <alignment vertical="center"/>
    </xf>
    <xf numFmtId="0" fontId="4" fillId="29" borderId="72" xfId="439" applyFill="1" applyBorder="1"/>
    <xf numFmtId="0" fontId="4" fillId="29" borderId="70" xfId="439" applyFill="1" applyBorder="1"/>
    <xf numFmtId="165" fontId="4" fillId="29" borderId="70" xfId="439" applyNumberFormat="1" applyFill="1" applyBorder="1"/>
    <xf numFmtId="165" fontId="4" fillId="29" borderId="71" xfId="439" applyNumberFormat="1" applyFill="1" applyBorder="1"/>
    <xf numFmtId="2" fontId="5" fillId="36" borderId="73" xfId="439" applyNumberFormat="1" applyFont="1" applyFill="1" applyBorder="1" applyAlignment="1" applyProtection="1">
      <alignment horizontal="center" vertical="center"/>
      <protection hidden="1"/>
    </xf>
    <xf numFmtId="197" fontId="4" fillId="0" borderId="73" xfId="439" applyNumberFormat="1" applyBorder="1" applyAlignment="1" applyProtection="1">
      <alignment horizontal="center" vertical="center"/>
      <protection hidden="1"/>
    </xf>
    <xf numFmtId="10" fontId="97" fillId="0" borderId="73" xfId="439" applyNumberFormat="1" applyFont="1" applyBorder="1" applyAlignment="1" applyProtection="1">
      <alignment horizontal="right" vertical="center" wrapText="1"/>
      <protection hidden="1"/>
    </xf>
    <xf numFmtId="10" fontId="98" fillId="0" borderId="73" xfId="439" applyNumberFormat="1" applyFont="1" applyBorder="1" applyAlignment="1" applyProtection="1">
      <alignment horizontal="right" vertical="center" wrapText="1"/>
      <protection hidden="1"/>
    </xf>
    <xf numFmtId="0" fontId="6" fillId="0" borderId="55" xfId="0" applyFont="1" applyBorder="1" applyAlignment="1">
      <alignment horizontal="center"/>
    </xf>
    <xf numFmtId="14" fontId="6" fillId="0" borderId="45" xfId="0" applyNumberFormat="1" applyFont="1" applyBorder="1" applyAlignment="1">
      <alignment horizontal="center"/>
    </xf>
    <xf numFmtId="0" fontId="6" fillId="0" borderId="48" xfId="0" applyFont="1" applyBorder="1" applyAlignment="1">
      <alignment horizontal="center"/>
    </xf>
    <xf numFmtId="4" fontId="6" fillId="0" borderId="48" xfId="0" applyNumberFormat="1" applyFont="1" applyBorder="1" applyAlignment="1">
      <alignment horizontal="center"/>
    </xf>
    <xf numFmtId="189" fontId="6" fillId="0" borderId="48" xfId="0" applyNumberFormat="1" applyFont="1" applyBorder="1" applyAlignment="1">
      <alignment horizontal="center"/>
    </xf>
    <xf numFmtId="4" fontId="6" fillId="0" borderId="56" xfId="0" applyNumberFormat="1" applyFont="1" applyBorder="1" applyAlignment="1">
      <alignment horizontal="center"/>
    </xf>
    <xf numFmtId="10" fontId="6" fillId="0" borderId="55" xfId="0" applyNumberFormat="1" applyFont="1" applyBorder="1" applyAlignment="1">
      <alignment horizontal="center"/>
    </xf>
    <xf numFmtId="10" fontId="6" fillId="0" borderId="56" xfId="0" applyNumberFormat="1" applyFont="1" applyBorder="1" applyAlignment="1">
      <alignment horizontal="center"/>
    </xf>
    <xf numFmtId="17" fontId="3" fillId="28" borderId="28" xfId="283" quotePrefix="1" applyNumberFormat="1" applyFont="1" applyFill="1" applyBorder="1" applyAlignment="1">
      <alignment horizontal="left" vertical="center" wrapText="1"/>
    </xf>
    <xf numFmtId="43" fontId="3" fillId="28" borderId="24" xfId="1" applyFont="1" applyFill="1" applyBorder="1" applyAlignment="1">
      <alignment horizontal="center" vertical="center" wrapText="1"/>
    </xf>
    <xf numFmtId="43" fontId="3" fillId="28" borderId="34" xfId="1" applyFont="1" applyFill="1" applyBorder="1" applyAlignment="1">
      <alignment horizontal="center" vertical="center" wrapText="1"/>
    </xf>
    <xf numFmtId="192" fontId="3" fillId="28" borderId="25" xfId="3032" applyNumberFormat="1" applyFont="1" applyFill="1" applyBorder="1" applyAlignment="1">
      <alignment horizontal="center" vertical="center" wrapText="1"/>
    </xf>
    <xf numFmtId="14" fontId="24" fillId="25" borderId="0" xfId="0" applyNumberFormat="1" applyFont="1" applyFill="1" applyAlignment="1">
      <alignment vertical="center"/>
    </xf>
    <xf numFmtId="0" fontId="53" fillId="28" borderId="102" xfId="0" applyFont="1" applyFill="1" applyBorder="1" applyAlignment="1">
      <alignment vertical="center" wrapText="1"/>
    </xf>
    <xf numFmtId="1" fontId="4" fillId="28" borderId="44" xfId="3052" applyNumberFormat="1" applyFont="1" applyFill="1" applyBorder="1" applyAlignment="1">
      <alignment horizontal="center" vertical="center" wrapText="1"/>
    </xf>
    <xf numFmtId="1" fontId="4" fillId="28" borderId="58" xfId="3052" applyNumberFormat="1" applyFont="1" applyFill="1" applyBorder="1" applyAlignment="1">
      <alignment horizontal="left" vertical="center" wrapText="1"/>
    </xf>
    <xf numFmtId="169" fontId="4" fillId="28" borderId="58" xfId="3052" applyNumberFormat="1" applyFont="1" applyFill="1" applyBorder="1" applyAlignment="1">
      <alignment horizontal="right" vertical="center" wrapText="1"/>
    </xf>
    <xf numFmtId="1" fontId="4" fillId="28" borderId="52" xfId="3052" applyNumberFormat="1" applyFont="1" applyFill="1" applyBorder="1" applyAlignment="1">
      <alignment horizontal="center" vertical="center" wrapText="1"/>
    </xf>
    <xf numFmtId="0" fontId="2" fillId="28" borderId="97" xfId="0" applyFont="1" applyFill="1" applyBorder="1"/>
    <xf numFmtId="0" fontId="53" fillId="0" borderId="0" xfId="0" applyFont="1" applyAlignment="1">
      <alignment horizontal="center" vertical="center"/>
    </xf>
    <xf numFmtId="0" fontId="26" fillId="0" borderId="0" xfId="160" applyFont="1" applyAlignment="1" applyProtection="1">
      <alignment vertical="center"/>
      <protection locked="0"/>
    </xf>
    <xf numFmtId="10" fontId="4" fillId="28" borderId="0" xfId="439" applyNumberFormat="1" applyFill="1"/>
    <xf numFmtId="1" fontId="54" fillId="25" borderId="83" xfId="3052" applyNumberFormat="1" applyFont="1" applyFill="1" applyBorder="1" applyAlignment="1">
      <alignment horizontal="left" vertical="center" wrapText="1"/>
    </xf>
    <xf numFmtId="169" fontId="54" fillId="25" borderId="83" xfId="3052" applyNumberFormat="1" applyFont="1" applyFill="1" applyBorder="1" applyAlignment="1">
      <alignment horizontal="right" vertical="center" wrapText="1"/>
    </xf>
    <xf numFmtId="0" fontId="53" fillId="0" borderId="97" xfId="0" applyFont="1" applyBorder="1" applyAlignment="1">
      <alignment horizontal="center" vertical="center"/>
    </xf>
    <xf numFmtId="0" fontId="0" fillId="28" borderId="97" xfId="0" applyFill="1" applyBorder="1" applyAlignment="1">
      <alignment horizontal="center"/>
    </xf>
    <xf numFmtId="0" fontId="0" fillId="28" borderId="97" xfId="0" applyFill="1" applyBorder="1"/>
    <xf numFmtId="0" fontId="53" fillId="0" borderId="0" xfId="0" applyFont="1" applyAlignment="1">
      <alignment horizontal="left" vertical="center"/>
    </xf>
    <xf numFmtId="0" fontId="3" fillId="0" borderId="86" xfId="316" applyFont="1" applyBorder="1" applyAlignment="1">
      <alignment horizontal="center" vertical="center"/>
    </xf>
    <xf numFmtId="14" fontId="52" fillId="0" borderId="0" xfId="0" applyNumberFormat="1" applyFont="1" applyAlignment="1">
      <alignment vertical="center"/>
    </xf>
    <xf numFmtId="0" fontId="3" fillId="0" borderId="0" xfId="316" applyFont="1" applyAlignment="1">
      <alignment horizontal="center" vertical="center"/>
    </xf>
    <xf numFmtId="0" fontId="53" fillId="0" borderId="85" xfId="0" applyFont="1" applyBorder="1" applyAlignment="1">
      <alignment horizontal="center" vertical="center"/>
    </xf>
    <xf numFmtId="0" fontId="120" fillId="0" borderId="0" xfId="0" applyFont="1"/>
    <xf numFmtId="1" fontId="86" fillId="28" borderId="28" xfId="3032" applyNumberFormat="1" applyFont="1" applyFill="1" applyBorder="1" applyAlignment="1">
      <alignment horizontal="center" vertical="center" wrapText="1"/>
    </xf>
    <xf numFmtId="2" fontId="61" fillId="0" borderId="0" xfId="3032" applyNumberFormat="1" applyFont="1"/>
    <xf numFmtId="210" fontId="4" fillId="0" borderId="0" xfId="3032" applyNumberFormat="1"/>
    <xf numFmtId="0" fontId="3" fillId="0" borderId="83" xfId="316" applyFont="1" applyBorder="1" applyAlignment="1">
      <alignment horizontal="center" vertical="center"/>
    </xf>
    <xf numFmtId="0" fontId="53" fillId="0" borderId="82" xfId="0" applyFont="1" applyBorder="1" applyAlignment="1">
      <alignment horizontal="left" vertical="center"/>
    </xf>
    <xf numFmtId="0" fontId="53" fillId="0" borderId="83" xfId="0" applyFont="1" applyBorder="1" applyAlignment="1">
      <alignment horizontal="left" vertical="center"/>
    </xf>
    <xf numFmtId="0" fontId="86" fillId="0" borderId="73" xfId="0" applyFont="1" applyBorder="1" applyAlignment="1">
      <alignment horizontal="center" vertical="center"/>
    </xf>
    <xf numFmtId="0" fontId="29" fillId="29" borderId="0" xfId="430" applyFont="1" applyFill="1" applyAlignment="1">
      <alignment horizontal="left" vertical="center"/>
    </xf>
    <xf numFmtId="17" fontId="95" fillId="29" borderId="0" xfId="439" applyNumberFormat="1" applyFont="1" applyFill="1" applyAlignment="1">
      <alignment horizontal="left" vertical="center"/>
    </xf>
    <xf numFmtId="0" fontId="95" fillId="29" borderId="0" xfId="439" applyFont="1" applyFill="1" applyAlignment="1">
      <alignment horizontal="left" vertical="center"/>
    </xf>
    <xf numFmtId="14" fontId="95" fillId="29" borderId="0" xfId="439" applyNumberFormat="1" applyFont="1" applyFill="1" applyAlignment="1">
      <alignment horizontal="left" vertical="center" wrapText="1"/>
    </xf>
    <xf numFmtId="0" fontId="67" fillId="29" borderId="0" xfId="439" applyFont="1" applyFill="1" applyAlignment="1">
      <alignment horizontal="left" vertical="center"/>
    </xf>
    <xf numFmtId="0" fontId="26" fillId="28" borderId="97" xfId="430" applyFont="1" applyFill="1" applyBorder="1" applyAlignment="1">
      <alignment horizontal="left" vertical="center"/>
    </xf>
    <xf numFmtId="43" fontId="4" fillId="28" borderId="70" xfId="1" applyFont="1" applyFill="1" applyBorder="1" applyAlignment="1">
      <alignment horizontal="left" vertical="center"/>
    </xf>
    <xf numFmtId="0" fontId="4" fillId="28" borderId="71" xfId="3032" applyFill="1" applyBorder="1" applyAlignment="1">
      <alignment horizontal="center" vertical="center"/>
    </xf>
    <xf numFmtId="0" fontId="26" fillId="28" borderId="97" xfId="430" applyFont="1" applyFill="1" applyBorder="1" applyAlignment="1">
      <alignment vertical="center"/>
    </xf>
    <xf numFmtId="0" fontId="26" fillId="28" borderId="85" xfId="430" applyFont="1" applyFill="1" applyBorder="1"/>
    <xf numFmtId="0" fontId="26" fillId="28" borderId="86" xfId="430" applyFont="1" applyFill="1" applyBorder="1"/>
    <xf numFmtId="0" fontId="27" fillId="28" borderId="86" xfId="430" applyFont="1" applyFill="1" applyBorder="1" applyAlignment="1">
      <alignment horizontal="left"/>
    </xf>
    <xf numFmtId="49" fontId="27" fillId="28" borderId="0" xfId="430" applyNumberFormat="1" applyFont="1" applyFill="1" applyAlignment="1">
      <alignment horizontal="left" vertical="center"/>
    </xf>
    <xf numFmtId="14" fontId="27" fillId="0" borderId="0" xfId="430" applyNumberFormat="1" applyFont="1" applyAlignment="1">
      <alignment horizontal="left" vertical="center"/>
    </xf>
    <xf numFmtId="0" fontId="4" fillId="0" borderId="72" xfId="3032" applyBorder="1"/>
    <xf numFmtId="0" fontId="27" fillId="0" borderId="0" xfId="3032" applyFont="1" applyAlignment="1">
      <alignment horizontal="left" wrapText="1"/>
    </xf>
    <xf numFmtId="0" fontId="27" fillId="0" borderId="98" xfId="3032" applyFont="1" applyBorder="1"/>
    <xf numFmtId="0" fontId="29" fillId="29" borderId="0" xfId="430" applyFont="1" applyFill="1" applyAlignment="1">
      <alignment vertical="center"/>
    </xf>
    <xf numFmtId="0" fontId="3" fillId="29" borderId="0" xfId="439" applyFont="1" applyFill="1" applyAlignment="1">
      <alignment horizontal="left"/>
    </xf>
    <xf numFmtId="0" fontId="27" fillId="28" borderId="86" xfId="3032" applyFont="1" applyFill="1" applyBorder="1" applyAlignment="1">
      <alignment vertical="center" wrapText="1"/>
    </xf>
    <xf numFmtId="49" fontId="86" fillId="0" borderId="0" xfId="0" applyNumberFormat="1" applyFont="1" applyAlignment="1">
      <alignment horizontal="left" vertical="center"/>
    </xf>
    <xf numFmtId="0" fontId="27" fillId="0" borderId="0" xfId="0" applyFont="1" applyAlignment="1">
      <alignment horizontal="center" vertical="center"/>
    </xf>
    <xf numFmtId="1" fontId="27" fillId="28" borderId="0" xfId="0" applyNumberFormat="1" applyFont="1" applyFill="1" applyAlignment="1">
      <alignment horizontal="right" vertical="center"/>
    </xf>
    <xf numFmtId="4" fontId="27" fillId="28" borderId="0" xfId="0" applyNumberFormat="1" applyFont="1" applyFill="1" applyAlignment="1">
      <alignment vertical="center"/>
    </xf>
    <xf numFmtId="0" fontId="47" fillId="28" borderId="0" xfId="3051" applyNumberFormat="1" applyFont="1" applyFill="1" applyBorder="1" applyAlignment="1">
      <alignment vertical="center"/>
    </xf>
    <xf numFmtId="0" fontId="48" fillId="0" borderId="10" xfId="0" applyFont="1" applyBorder="1" applyAlignment="1">
      <alignment horizontal="center" vertical="center"/>
    </xf>
    <xf numFmtId="0" fontId="63" fillId="0" borderId="10" xfId="0" applyFont="1" applyBorder="1" applyAlignment="1">
      <alignment horizontal="center" vertical="center"/>
    </xf>
    <xf numFmtId="0" fontId="47" fillId="0" borderId="10" xfId="0" applyFont="1" applyBorder="1" applyAlignment="1">
      <alignment horizontal="center" vertical="center"/>
    </xf>
    <xf numFmtId="0" fontId="47" fillId="0" borderId="10" xfId="0" applyFont="1" applyBorder="1" applyAlignment="1">
      <alignment vertical="center"/>
    </xf>
    <xf numFmtId="0" fontId="108" fillId="0" borderId="0" xfId="0" applyFont="1"/>
    <xf numFmtId="0" fontId="65" fillId="29" borderId="97" xfId="439" applyFont="1" applyFill="1" applyBorder="1"/>
    <xf numFmtId="0" fontId="86" fillId="0" borderId="0" xfId="0" applyFont="1" applyAlignment="1">
      <alignment horizontal="left" vertical="center" wrapText="1"/>
    </xf>
    <xf numFmtId="14" fontId="48" fillId="0" borderId="0" xfId="0" applyNumberFormat="1" applyFont="1" applyAlignment="1">
      <alignment vertical="center"/>
    </xf>
    <xf numFmtId="169" fontId="150" fillId="29" borderId="59" xfId="1" applyNumberFormat="1" applyFont="1" applyFill="1" applyBorder="1" applyAlignment="1">
      <alignment horizontal="center" vertical="center" wrapText="1"/>
    </xf>
    <xf numFmtId="169" fontId="150" fillId="29" borderId="59" xfId="3032" applyNumberFormat="1" applyFont="1" applyFill="1" applyBorder="1" applyAlignment="1">
      <alignment horizontal="center" vertical="center" wrapText="1"/>
    </xf>
    <xf numFmtId="169" fontId="61" fillId="28" borderId="0" xfId="3032" applyNumberFormat="1" applyFont="1" applyFill="1" applyAlignment="1">
      <alignment horizontal="right"/>
    </xf>
    <xf numFmtId="0" fontId="28" fillId="0" borderId="97" xfId="0" applyFont="1" applyBorder="1" applyAlignment="1">
      <alignment vertical="center"/>
    </xf>
    <xf numFmtId="0" fontId="100" fillId="0" borderId="97" xfId="0" applyFont="1" applyBorder="1"/>
    <xf numFmtId="0" fontId="100" fillId="0" borderId="0" xfId="0" applyFont="1"/>
    <xf numFmtId="17" fontId="28" fillId="0" borderId="97" xfId="0" applyNumberFormat="1" applyFont="1" applyBorder="1" applyAlignment="1">
      <alignment vertical="center"/>
    </xf>
    <xf numFmtId="43" fontId="74" fillId="28" borderId="102" xfId="1" applyFont="1" applyFill="1" applyBorder="1" applyAlignment="1">
      <alignment horizontal="center" vertical="distributed" wrapText="1"/>
    </xf>
    <xf numFmtId="174" fontId="3" fillId="0" borderId="84" xfId="1" applyNumberFormat="1" applyFont="1" applyFill="1" applyBorder="1" applyAlignment="1">
      <alignment horizontal="center" vertical="distributed" wrapText="1"/>
    </xf>
    <xf numFmtId="192" fontId="3" fillId="0" borderId="43" xfId="3032" applyNumberFormat="1" applyFont="1" applyBorder="1" applyAlignment="1">
      <alignment horizontal="center" vertical="center" wrapText="1"/>
    </xf>
    <xf numFmtId="0" fontId="3" fillId="0" borderId="43" xfId="283" applyFont="1" applyBorder="1" applyAlignment="1">
      <alignment horizontal="left" vertical="center" wrapText="1"/>
    </xf>
    <xf numFmtId="1" fontId="3" fillId="0" borderId="38" xfId="3032" applyNumberFormat="1" applyFont="1" applyBorder="1" applyAlignment="1">
      <alignment horizontal="center" vertical="center" wrapText="1"/>
    </xf>
    <xf numFmtId="1" fontId="3" fillId="0" borderId="36" xfId="3032" applyNumberFormat="1" applyFont="1" applyBorder="1" applyAlignment="1">
      <alignment horizontal="center" vertical="center" wrapText="1"/>
    </xf>
    <xf numFmtId="2" fontId="3" fillId="0" borderId="37" xfId="3032" applyNumberFormat="1" applyFont="1" applyBorder="1" applyAlignment="1">
      <alignment horizontal="center" vertical="center" wrapText="1"/>
    </xf>
    <xf numFmtId="0" fontId="3" fillId="0" borderId="43" xfId="3032" applyFont="1" applyBorder="1" applyAlignment="1">
      <alignment horizontal="center" vertical="center" wrapText="1"/>
    </xf>
    <xf numFmtId="174" fontId="3" fillId="0" borderId="43" xfId="1" applyNumberFormat="1" applyFont="1" applyFill="1" applyBorder="1" applyAlignment="1">
      <alignment horizontal="center" vertical="distributed" wrapText="1"/>
    </xf>
    <xf numFmtId="43" fontId="3" fillId="0" borderId="43" xfId="1" applyFont="1" applyFill="1" applyBorder="1" applyAlignment="1">
      <alignment horizontal="center" vertical="center" wrapText="1"/>
    </xf>
    <xf numFmtId="43" fontId="3" fillId="0" borderId="37" xfId="1" applyFont="1" applyFill="1" applyBorder="1" applyAlignment="1">
      <alignment horizontal="center" vertical="center" wrapText="1"/>
    </xf>
    <xf numFmtId="43" fontId="3" fillId="0" borderId="36" xfId="1" applyFont="1" applyFill="1" applyBorder="1" applyAlignment="1">
      <alignment horizontal="center" vertical="center" wrapText="1"/>
    </xf>
    <xf numFmtId="174" fontId="3" fillId="0" borderId="43" xfId="1" applyNumberFormat="1" applyFont="1" applyFill="1" applyBorder="1" applyAlignment="1">
      <alignment horizontal="center" vertical="center" wrapText="1"/>
    </xf>
    <xf numFmtId="43" fontId="3" fillId="0" borderId="37" xfId="1" applyFont="1" applyFill="1" applyBorder="1" applyAlignment="1">
      <alignment horizontal="center" vertical="distributed" wrapText="1"/>
    </xf>
    <xf numFmtId="43" fontId="3" fillId="0" borderId="102" xfId="1" applyFont="1" applyFill="1" applyBorder="1" applyAlignment="1">
      <alignment horizontal="center" vertical="distributed" wrapText="1"/>
    </xf>
    <xf numFmtId="192" fontId="3" fillId="0" borderId="28" xfId="3032" applyNumberFormat="1" applyFont="1" applyBorder="1" applyAlignment="1">
      <alignment horizontal="center" vertical="center" wrapText="1"/>
    </xf>
    <xf numFmtId="1" fontId="3" fillId="0" borderId="26" xfId="3032" applyNumberFormat="1" applyFont="1" applyBorder="1" applyAlignment="1">
      <alignment horizontal="center" vertical="center" wrapText="1"/>
    </xf>
    <xf numFmtId="1" fontId="3" fillId="0" borderId="34" xfId="3032" applyNumberFormat="1" applyFont="1" applyBorder="1" applyAlignment="1">
      <alignment horizontal="center" vertical="center" wrapText="1"/>
    </xf>
    <xf numFmtId="2" fontId="3" fillId="0" borderId="24" xfId="3032" applyNumberFormat="1" applyFont="1" applyBorder="1" applyAlignment="1">
      <alignment horizontal="center" vertical="center" wrapText="1"/>
    </xf>
    <xf numFmtId="0" fontId="3" fillId="0" borderId="25" xfId="3032" applyFont="1" applyBorder="1" applyAlignment="1">
      <alignment horizontal="center" vertical="center" wrapText="1"/>
    </xf>
    <xf numFmtId="43" fontId="3" fillId="0" borderId="25" xfId="1" applyFont="1" applyFill="1" applyBorder="1" applyAlignment="1">
      <alignment horizontal="center" vertical="center" wrapText="1"/>
    </xf>
    <xf numFmtId="4" fontId="54" fillId="29" borderId="83" xfId="3042" applyNumberFormat="1" applyFont="1" applyFill="1" applyBorder="1" applyAlignment="1">
      <alignment vertical="center"/>
    </xf>
    <xf numFmtId="4" fontId="54" fillId="29" borderId="83" xfId="1" applyNumberFormat="1" applyFont="1" applyFill="1" applyBorder="1" applyAlignment="1">
      <alignment vertical="center"/>
    </xf>
    <xf numFmtId="169" fontId="4" fillId="28" borderId="0" xfId="3032" applyNumberFormat="1" applyFill="1" applyAlignment="1">
      <alignment horizontal="right"/>
    </xf>
    <xf numFmtId="169" fontId="4" fillId="28" borderId="0" xfId="3032" applyNumberFormat="1" applyFill="1" applyAlignment="1">
      <alignment horizontal="center"/>
    </xf>
    <xf numFmtId="0" fontId="5" fillId="28" borderId="72" xfId="430" applyFont="1" applyFill="1" applyBorder="1" applyAlignment="1">
      <alignment horizontal="center" vertical="center"/>
    </xf>
    <xf numFmtId="0" fontId="4" fillId="0" borderId="71" xfId="3032" applyBorder="1"/>
    <xf numFmtId="0" fontId="29" fillId="0" borderId="97" xfId="430" applyFont="1" applyBorder="1" applyAlignment="1">
      <alignment vertical="center"/>
    </xf>
    <xf numFmtId="0" fontId="27" fillId="25" borderId="71" xfId="0" applyFont="1" applyFill="1" applyBorder="1" applyAlignment="1">
      <alignment vertical="center"/>
    </xf>
    <xf numFmtId="43" fontId="3" fillId="28" borderId="102" xfId="1" applyFont="1" applyFill="1" applyBorder="1" applyAlignment="1">
      <alignment horizontal="center" vertical="distributed" wrapText="1"/>
    </xf>
    <xf numFmtId="1" fontId="28" fillId="28" borderId="102" xfId="0" applyNumberFormat="1" applyFont="1" applyFill="1" applyBorder="1" applyAlignment="1">
      <alignment vertical="center" wrapText="1"/>
    </xf>
    <xf numFmtId="169" fontId="149" fillId="29" borderId="59" xfId="1" applyNumberFormat="1" applyFont="1" applyFill="1" applyBorder="1" applyAlignment="1">
      <alignment horizontal="center" vertical="center" wrapText="1"/>
    </xf>
    <xf numFmtId="169" fontId="149" fillId="29" borderId="59" xfId="3032" applyNumberFormat="1" applyFont="1" applyFill="1" applyBorder="1" applyAlignment="1">
      <alignment horizontal="center" vertical="center" wrapText="1"/>
    </xf>
    <xf numFmtId="1" fontId="28" fillId="28" borderId="69" xfId="0" applyNumberFormat="1" applyFont="1" applyFill="1" applyBorder="1" applyAlignment="1">
      <alignment vertical="center" wrapText="1"/>
    </xf>
    <xf numFmtId="0" fontId="3" fillId="0" borderId="71" xfId="3032" applyFont="1" applyBorder="1" applyAlignment="1">
      <alignment wrapText="1"/>
    </xf>
    <xf numFmtId="43" fontId="3" fillId="0" borderId="27" xfId="1" applyFont="1" applyFill="1" applyBorder="1" applyAlignment="1">
      <alignment horizontal="center" vertical="distributed" wrapText="1"/>
    </xf>
    <xf numFmtId="174" fontId="3" fillId="0" borderId="28" xfId="1" applyNumberFormat="1" applyFont="1" applyFill="1" applyBorder="1" applyAlignment="1">
      <alignment horizontal="center" vertical="distributed" wrapText="1"/>
    </xf>
    <xf numFmtId="43" fontId="3" fillId="0" borderId="28" xfId="1" applyFont="1" applyFill="1" applyBorder="1" applyAlignment="1">
      <alignment horizontal="center" vertical="distributed" wrapText="1"/>
    </xf>
    <xf numFmtId="0" fontId="28" fillId="28" borderId="70" xfId="0" applyFont="1" applyFill="1" applyBorder="1" applyAlignment="1">
      <alignment vertical="center" wrapText="1"/>
    </xf>
    <xf numFmtId="0" fontId="3" fillId="0" borderId="70" xfId="3032" applyFont="1" applyBorder="1" applyAlignment="1">
      <alignment wrapText="1"/>
    </xf>
    <xf numFmtId="174" fontId="3" fillId="28" borderId="40" xfId="1" applyNumberFormat="1" applyFont="1" applyFill="1" applyBorder="1" applyAlignment="1">
      <alignment horizontal="center" vertical="distributed" wrapText="1"/>
    </xf>
    <xf numFmtId="192" fontId="3" fillId="28" borderId="43" xfId="3032" applyNumberFormat="1" applyFont="1" applyFill="1" applyBorder="1" applyAlignment="1">
      <alignment horizontal="center" vertical="center" wrapText="1"/>
    </xf>
    <xf numFmtId="43" fontId="3" fillId="0" borderId="30" xfId="1" applyFont="1" applyFill="1" applyBorder="1" applyAlignment="1">
      <alignment horizontal="center" vertical="center" wrapText="1"/>
    </xf>
    <xf numFmtId="174" fontId="3" fillId="0" borderId="28" xfId="1" applyNumberFormat="1" applyFont="1" applyFill="1" applyBorder="1" applyAlignment="1">
      <alignment horizontal="center" vertical="center" wrapText="1"/>
    </xf>
    <xf numFmtId="0" fontId="28" fillId="28" borderId="86" xfId="0" applyFont="1" applyFill="1" applyBorder="1" applyAlignment="1">
      <alignment vertical="center" wrapText="1"/>
    </xf>
    <xf numFmtId="0" fontId="27" fillId="25" borderId="83" xfId="0" applyFont="1" applyFill="1" applyBorder="1" applyAlignment="1">
      <alignment horizontal="right" vertical="center"/>
    </xf>
    <xf numFmtId="43" fontId="3" fillId="28" borderId="24" xfId="1" applyFont="1" applyFill="1" applyBorder="1" applyAlignment="1">
      <alignment horizontal="center" vertical="distributed" wrapText="1"/>
    </xf>
    <xf numFmtId="1" fontId="3" fillId="28" borderId="33" xfId="3032" applyNumberFormat="1" applyFont="1" applyFill="1" applyBorder="1" applyAlignment="1">
      <alignment horizontal="right" vertical="center" wrapText="1"/>
    </xf>
    <xf numFmtId="2" fontId="3" fillId="28" borderId="31" xfId="3032" applyNumberFormat="1" applyFont="1" applyFill="1" applyBorder="1" applyAlignment="1">
      <alignment horizontal="left" vertical="center" wrapText="1"/>
    </xf>
    <xf numFmtId="1" fontId="3" fillId="0" borderId="29" xfId="3032" applyNumberFormat="1" applyFont="1" applyBorder="1" applyAlignment="1">
      <alignment horizontal="right" vertical="center" wrapText="1"/>
    </xf>
    <xf numFmtId="2" fontId="3" fillId="0" borderId="27" xfId="3032" applyNumberFormat="1" applyFont="1" applyBorder="1" applyAlignment="1">
      <alignment horizontal="left" vertical="center" wrapText="1"/>
    </xf>
    <xf numFmtId="43" fontId="3" fillId="28" borderId="39" xfId="1" applyFont="1" applyFill="1" applyBorder="1" applyAlignment="1">
      <alignment horizontal="center" vertical="center" wrapText="1"/>
    </xf>
    <xf numFmtId="43" fontId="3" fillId="28" borderId="31" xfId="1" applyFont="1" applyFill="1" applyBorder="1" applyAlignment="1">
      <alignment horizontal="center" vertical="distributed" wrapText="1"/>
    </xf>
    <xf numFmtId="43" fontId="3" fillId="28" borderId="32" xfId="1" applyFont="1" applyFill="1" applyBorder="1" applyAlignment="1">
      <alignment horizontal="center" vertical="distributed" wrapText="1"/>
    </xf>
    <xf numFmtId="174" fontId="3" fillId="28" borderId="32" xfId="1" applyNumberFormat="1" applyFont="1" applyFill="1" applyBorder="1" applyAlignment="1">
      <alignment horizontal="center" vertical="distributed" wrapText="1"/>
    </xf>
    <xf numFmtId="169" fontId="149" fillId="29" borderId="69" xfId="1" applyNumberFormat="1" applyFont="1" applyFill="1" applyBorder="1" applyAlignment="1">
      <alignment horizontal="center" vertical="center" wrapText="1"/>
    </xf>
    <xf numFmtId="169" fontId="149" fillId="29" borderId="71" xfId="3032" applyNumberFormat="1" applyFont="1" applyFill="1" applyBorder="1" applyAlignment="1">
      <alignment horizontal="center" vertical="center" wrapText="1"/>
    </xf>
    <xf numFmtId="0" fontId="27" fillId="25" borderId="83" xfId="0" applyFont="1" applyFill="1" applyBorder="1" applyAlignment="1">
      <alignment vertical="center"/>
    </xf>
    <xf numFmtId="0" fontId="27" fillId="25" borderId="82" xfId="0" applyFont="1" applyFill="1" applyBorder="1" applyAlignment="1">
      <alignment vertical="center"/>
    </xf>
    <xf numFmtId="0" fontId="3" fillId="28" borderId="43" xfId="283" applyFont="1" applyFill="1" applyBorder="1" applyAlignment="1">
      <alignment horizontal="left" vertical="center" wrapText="1"/>
    </xf>
    <xf numFmtId="2" fontId="149" fillId="29" borderId="71" xfId="3032" applyNumberFormat="1" applyFont="1" applyFill="1" applyBorder="1" applyAlignment="1">
      <alignment horizontal="center" vertical="distributed" wrapText="1"/>
    </xf>
    <xf numFmtId="0" fontId="28" fillId="28" borderId="102" xfId="3032" applyFont="1" applyFill="1" applyBorder="1" applyAlignment="1">
      <alignment horizontal="center" vertical="top" wrapText="1"/>
    </xf>
    <xf numFmtId="174" fontId="3" fillId="28" borderId="69" xfId="1" applyNumberFormat="1" applyFont="1" applyFill="1" applyBorder="1" applyAlignment="1">
      <alignment horizontal="center" vertical="distributed" wrapText="1"/>
    </xf>
    <xf numFmtId="0" fontId="28" fillId="28" borderId="102" xfId="0" applyFont="1" applyFill="1" applyBorder="1" applyAlignment="1">
      <alignment vertical="center" wrapText="1"/>
    </xf>
    <xf numFmtId="0" fontId="63" fillId="32" borderId="10" xfId="0" applyFont="1" applyFill="1" applyBorder="1" applyAlignment="1">
      <alignment horizontal="center" vertical="center"/>
    </xf>
    <xf numFmtId="0" fontId="82" fillId="0" borderId="59" xfId="0" applyFont="1" applyBorder="1" applyAlignment="1">
      <alignment horizontal="center" vertical="center"/>
    </xf>
    <xf numFmtId="0" fontId="63" fillId="0" borderId="59" xfId="0" applyFont="1" applyBorder="1" applyAlignment="1">
      <alignment horizontal="center" vertical="center"/>
    </xf>
    <xf numFmtId="0" fontId="47" fillId="0" borderId="59" xfId="0" applyFont="1" applyBorder="1" applyAlignment="1">
      <alignment horizontal="center" vertical="center"/>
    </xf>
    <xf numFmtId="0" fontId="53" fillId="29" borderId="0" xfId="0" applyFont="1" applyFill="1" applyAlignment="1">
      <alignment vertical="center"/>
    </xf>
    <xf numFmtId="43" fontId="90" fillId="0" borderId="59" xfId="3034" applyNumberFormat="1" applyFont="1" applyBorder="1" applyAlignment="1" applyProtection="1">
      <alignment vertical="center"/>
      <protection hidden="1"/>
    </xf>
    <xf numFmtId="49" fontId="3" fillId="28" borderId="25" xfId="283" applyNumberFormat="1" applyFont="1" applyFill="1" applyBorder="1" applyAlignment="1">
      <alignment horizontal="center" vertical="center" wrapText="1"/>
    </xf>
    <xf numFmtId="49" fontId="3" fillId="28" borderId="28" xfId="283" applyNumberFormat="1" applyFont="1" applyFill="1" applyBorder="1" applyAlignment="1">
      <alignment horizontal="center" vertical="center" wrapText="1"/>
    </xf>
    <xf numFmtId="1" fontId="28" fillId="28" borderId="84" xfId="0" applyNumberFormat="1" applyFont="1" applyFill="1" applyBorder="1" applyAlignment="1">
      <alignment vertical="center" wrapText="1"/>
    </xf>
    <xf numFmtId="49" fontId="3" fillId="28" borderId="43" xfId="283" applyNumberFormat="1" applyFont="1" applyFill="1" applyBorder="1" applyAlignment="1">
      <alignment horizontal="center" vertical="center" wrapText="1"/>
    </xf>
    <xf numFmtId="49" fontId="3" fillId="28" borderId="32" xfId="283" applyNumberFormat="1" applyFont="1" applyFill="1" applyBorder="1" applyAlignment="1">
      <alignment horizontal="center" vertical="center" wrapText="1"/>
    </xf>
    <xf numFmtId="0" fontId="61" fillId="0" borderId="59" xfId="0" applyFont="1" applyBorder="1" applyAlignment="1">
      <alignment horizontal="justify" vertical="center" wrapText="1"/>
    </xf>
    <xf numFmtId="0" fontId="61" fillId="0" borderId="59" xfId="0" applyFont="1" applyBorder="1" applyAlignment="1">
      <alignment horizontal="center" vertical="center"/>
    </xf>
    <xf numFmtId="0" fontId="61" fillId="0" borderId="59" xfId="0" applyFont="1" applyBorder="1" applyAlignment="1">
      <alignment horizontal="center" vertical="center" wrapText="1"/>
    </xf>
    <xf numFmtId="0" fontId="5" fillId="0" borderId="59" xfId="0" applyFont="1" applyBorder="1" applyAlignment="1">
      <alignment horizontal="justify" vertical="center" wrapText="1"/>
    </xf>
    <xf numFmtId="0" fontId="152" fillId="0" borderId="0" xfId="0" applyFont="1"/>
    <xf numFmtId="0" fontId="118" fillId="29" borderId="0" xfId="0" applyFont="1" applyFill="1" applyAlignment="1">
      <alignment vertical="center"/>
    </xf>
    <xf numFmtId="49" fontId="3" fillId="0" borderId="25" xfId="283" applyNumberFormat="1" applyFont="1" applyBorder="1" applyAlignment="1">
      <alignment horizontal="center" vertical="center" wrapText="1"/>
    </xf>
    <xf numFmtId="0" fontId="4" fillId="0" borderId="0" xfId="3032" applyAlignment="1">
      <alignment horizontal="center"/>
    </xf>
    <xf numFmtId="1" fontId="4" fillId="0" borderId="0" xfId="3032" applyNumberFormat="1" applyAlignment="1">
      <alignment horizontal="center"/>
    </xf>
    <xf numFmtId="1" fontId="3" fillId="0" borderId="38" xfId="3032" applyNumberFormat="1" applyFont="1" applyBorder="1" applyAlignment="1">
      <alignment horizontal="right" vertical="center" wrapText="1"/>
    </xf>
    <xf numFmtId="2" fontId="3" fillId="0" borderId="37" xfId="3032" applyNumberFormat="1" applyFont="1" applyBorder="1" applyAlignment="1">
      <alignment horizontal="left" vertical="center" wrapText="1"/>
    </xf>
    <xf numFmtId="0" fontId="28" fillId="29" borderId="0" xfId="0" applyFont="1" applyFill="1" applyAlignment="1">
      <alignment vertical="center"/>
    </xf>
    <xf numFmtId="169" fontId="46" fillId="28" borderId="0" xfId="3032" applyNumberFormat="1" applyFont="1" applyFill="1" applyAlignment="1">
      <alignment horizontal="right"/>
    </xf>
    <xf numFmtId="0" fontId="74" fillId="0" borderId="28" xfId="3032" applyFont="1" applyBorder="1" applyAlignment="1">
      <alignment horizontal="left" vertical="distributed" wrapText="1"/>
    </xf>
    <xf numFmtId="1" fontId="74" fillId="28" borderId="33" xfId="3032" applyNumberFormat="1" applyFont="1" applyFill="1" applyBorder="1" applyAlignment="1">
      <alignment horizontal="center" vertical="center" wrapText="1"/>
    </xf>
    <xf numFmtId="2" fontId="74" fillId="28" borderId="31" xfId="3032" applyNumberFormat="1" applyFont="1" applyFill="1" applyBorder="1" applyAlignment="1">
      <alignment horizontal="center" vertical="center" wrapText="1"/>
    </xf>
    <xf numFmtId="192" fontId="74" fillId="28" borderId="32" xfId="3032" applyNumberFormat="1" applyFont="1" applyFill="1" applyBorder="1" applyAlignment="1">
      <alignment horizontal="center" vertical="center" wrapText="1"/>
    </xf>
    <xf numFmtId="2" fontId="46" fillId="0" borderId="0" xfId="3032" applyNumberFormat="1" applyFont="1"/>
    <xf numFmtId="1" fontId="74" fillId="0" borderId="29" xfId="3032" applyNumberFormat="1" applyFont="1" applyBorder="1" applyAlignment="1">
      <alignment horizontal="center" vertical="center" wrapText="1"/>
    </xf>
    <xf numFmtId="1" fontId="74" fillId="0" borderId="30" xfId="3032" applyNumberFormat="1" applyFont="1" applyBorder="1" applyAlignment="1">
      <alignment horizontal="center" vertical="center" wrapText="1"/>
    </xf>
    <xf numFmtId="2" fontId="74" fillId="0" borderId="27" xfId="3032" applyNumberFormat="1" applyFont="1" applyBorder="1" applyAlignment="1">
      <alignment horizontal="center" vertical="center" wrapText="1"/>
    </xf>
    <xf numFmtId="1" fontId="74" fillId="0" borderId="29" xfId="3032" applyNumberFormat="1" applyFont="1" applyBorder="1" applyAlignment="1">
      <alignment horizontal="right" vertical="center" wrapText="1"/>
    </xf>
    <xf numFmtId="2" fontId="74" fillId="0" borderId="27" xfId="3032" applyNumberFormat="1" applyFont="1" applyBorder="1" applyAlignment="1">
      <alignment horizontal="left" vertical="center" wrapText="1"/>
    </xf>
    <xf numFmtId="0" fontId="74" fillId="0" borderId="32" xfId="283" applyFont="1" applyBorder="1" applyAlignment="1">
      <alignment horizontal="left" vertical="center" wrapText="1"/>
    </xf>
    <xf numFmtId="49" fontId="74" fillId="0" borderId="28" xfId="283" applyNumberFormat="1" applyFont="1" applyBorder="1" applyAlignment="1">
      <alignment horizontal="center" vertical="center" wrapText="1"/>
    </xf>
    <xf numFmtId="43" fontId="74" fillId="0" borderId="27" xfId="1" applyFont="1" applyFill="1" applyBorder="1" applyAlignment="1">
      <alignment horizontal="center" vertical="center" wrapText="1"/>
    </xf>
    <xf numFmtId="43" fontId="74" fillId="0" borderId="30" xfId="1" applyFont="1" applyFill="1" applyBorder="1" applyAlignment="1">
      <alignment horizontal="center" vertical="center" wrapText="1"/>
    </xf>
    <xf numFmtId="43" fontId="74" fillId="0" borderId="27" xfId="1" applyFont="1" applyFill="1" applyBorder="1" applyAlignment="1">
      <alignment horizontal="center" vertical="distributed" wrapText="1"/>
    </xf>
    <xf numFmtId="192" fontId="74" fillId="0" borderId="28" xfId="3032" applyNumberFormat="1" applyFont="1" applyBorder="1" applyAlignment="1">
      <alignment horizontal="center" vertical="center" wrapText="1"/>
    </xf>
    <xf numFmtId="43" fontId="74" fillId="0" borderId="29" xfId="1" applyFont="1" applyFill="1" applyBorder="1" applyAlignment="1">
      <alignment horizontal="center" vertical="center" wrapText="1"/>
    </xf>
    <xf numFmtId="174" fontId="74" fillId="0" borderId="27" xfId="1" applyNumberFormat="1" applyFont="1" applyFill="1" applyBorder="1" applyAlignment="1">
      <alignment horizontal="center" vertical="distributed" wrapText="1"/>
    </xf>
    <xf numFmtId="1" fontId="74" fillId="0" borderId="32" xfId="3032" applyNumberFormat="1" applyFont="1" applyBorder="1" applyAlignment="1">
      <alignment horizontal="center" vertical="center" wrapText="1"/>
    </xf>
    <xf numFmtId="169" fontId="74" fillId="0" borderId="27" xfId="3032" applyNumberFormat="1" applyFont="1" applyBorder="1" applyAlignment="1">
      <alignment horizontal="center" vertical="distributed" wrapText="1"/>
    </xf>
    <xf numFmtId="0" fontId="74" fillId="0" borderId="32" xfId="3032" applyFont="1" applyBorder="1" applyAlignment="1">
      <alignment horizontal="center" vertical="distributed" wrapText="1"/>
    </xf>
    <xf numFmtId="43" fontId="74" fillId="0" borderId="32" xfId="1" applyFont="1" applyFill="1" applyBorder="1" applyAlignment="1">
      <alignment horizontal="center" vertical="center" wrapText="1"/>
    </xf>
    <xf numFmtId="174" fontId="74" fillId="0" borderId="32" xfId="1" applyNumberFormat="1" applyFont="1" applyFill="1" applyBorder="1" applyAlignment="1">
      <alignment horizontal="center" vertical="distributed" wrapText="1"/>
    </xf>
    <xf numFmtId="174" fontId="74" fillId="0" borderId="40" xfId="1" applyNumberFormat="1" applyFont="1" applyFill="1" applyBorder="1" applyAlignment="1">
      <alignment horizontal="center" vertical="distributed" wrapText="1"/>
    </xf>
    <xf numFmtId="43" fontId="74" fillId="0" borderId="31" xfId="1" applyFont="1" applyFill="1" applyBorder="1" applyAlignment="1">
      <alignment horizontal="center" vertical="distributed" wrapText="1"/>
    </xf>
    <xf numFmtId="189" fontId="4" fillId="28" borderId="0" xfId="439" applyNumberFormat="1" applyFill="1"/>
    <xf numFmtId="189" fontId="24" fillId="25" borderId="0" xfId="0" applyNumberFormat="1" applyFont="1" applyFill="1" applyAlignment="1">
      <alignment horizontal="left"/>
    </xf>
    <xf numFmtId="43" fontId="118" fillId="0" borderId="0" xfId="1" applyFont="1"/>
    <xf numFmtId="43" fontId="59" fillId="0" borderId="0" xfId="1" applyFont="1" applyAlignment="1" applyProtection="1">
      <alignment horizontal="center" vertical="center"/>
      <protection locked="0"/>
    </xf>
    <xf numFmtId="0" fontId="86" fillId="0" borderId="59" xfId="0" applyFont="1" applyBorder="1" applyAlignment="1">
      <alignment horizontal="justify" vertical="center" wrapText="1"/>
    </xf>
    <xf numFmtId="8" fontId="6" fillId="0" borderId="32" xfId="0" applyNumberFormat="1" applyFont="1" applyBorder="1" applyAlignment="1">
      <alignment horizontal="center" vertical="center"/>
    </xf>
    <xf numFmtId="0" fontId="47" fillId="0" borderId="0" xfId="0" applyFont="1" applyAlignment="1">
      <alignment vertical="center" wrapText="1"/>
    </xf>
    <xf numFmtId="0" fontId="119" fillId="28" borderId="59" xfId="0" applyFont="1" applyFill="1" applyBorder="1" applyAlignment="1">
      <alignment horizontal="center" vertical="center" wrapText="1"/>
    </xf>
    <xf numFmtId="4" fontId="71" fillId="0" borderId="0" xfId="0" applyNumberFormat="1" applyFont="1"/>
    <xf numFmtId="4" fontId="120" fillId="0" borderId="0" xfId="0" applyNumberFormat="1" applyFont="1"/>
    <xf numFmtId="190" fontId="47" fillId="0" borderId="0" xfId="0" applyNumberFormat="1" applyFont="1" applyAlignment="1">
      <alignment vertical="center"/>
    </xf>
    <xf numFmtId="1" fontId="86" fillId="28" borderId="32" xfId="3032" applyNumberFormat="1" applyFont="1" applyFill="1" applyBorder="1" applyAlignment="1">
      <alignment horizontal="center" vertical="center" wrapText="1"/>
    </xf>
    <xf numFmtId="0" fontId="86" fillId="28" borderId="27" xfId="3032" applyFont="1" applyFill="1" applyBorder="1" applyAlignment="1">
      <alignment horizontal="left" vertical="distributed" wrapText="1"/>
    </xf>
    <xf numFmtId="0" fontId="86" fillId="28" borderId="31" xfId="3032" applyFont="1" applyFill="1" applyBorder="1" applyAlignment="1">
      <alignment horizontal="left" vertical="distributed" wrapText="1"/>
    </xf>
    <xf numFmtId="1" fontId="86" fillId="28" borderId="29" xfId="3032" applyNumberFormat="1" applyFont="1" applyFill="1" applyBorder="1" applyAlignment="1">
      <alignment horizontal="center" vertical="center" wrapText="1"/>
    </xf>
    <xf numFmtId="2" fontId="86" fillId="28" borderId="27" xfId="3032" applyNumberFormat="1" applyFont="1" applyFill="1" applyBorder="1" applyAlignment="1">
      <alignment horizontal="center" vertical="center" wrapText="1"/>
    </xf>
    <xf numFmtId="43" fontId="93" fillId="28" borderId="59" xfId="3035" applyFont="1" applyFill="1" applyBorder="1" applyProtection="1">
      <protection locked="0"/>
    </xf>
    <xf numFmtId="49" fontId="73" fillId="28" borderId="28" xfId="283" applyNumberFormat="1" applyFont="1" applyFill="1" applyBorder="1" applyAlignment="1">
      <alignment horizontal="center" vertical="center" wrapText="1"/>
    </xf>
    <xf numFmtId="192" fontId="74" fillId="0" borderId="32" xfId="3032" applyNumberFormat="1" applyFont="1" applyBorder="1" applyAlignment="1">
      <alignment horizontal="center" vertical="center" wrapText="1"/>
    </xf>
    <xf numFmtId="169" fontId="3" fillId="0" borderId="0" xfId="3032" applyNumberFormat="1" applyFont="1" applyAlignment="1">
      <alignment wrapText="1"/>
    </xf>
    <xf numFmtId="0" fontId="86" fillId="0" borderId="59" xfId="0" applyFont="1" applyBorder="1" applyAlignment="1">
      <alignment horizontal="left" vertical="center" wrapText="1"/>
    </xf>
    <xf numFmtId="196" fontId="68" fillId="36" borderId="59" xfId="439" applyNumberFormat="1" applyFont="1" applyFill="1" applyBorder="1" applyAlignment="1" applyProtection="1">
      <alignment horizontal="center" vertical="center" wrapText="1"/>
      <protection hidden="1"/>
    </xf>
    <xf numFmtId="10" fontId="90" fillId="0" borderId="59" xfId="439" applyNumberFormat="1" applyFont="1" applyBorder="1" applyAlignment="1" applyProtection="1">
      <alignment horizontal="right" vertical="center" wrapText="1"/>
      <protection hidden="1"/>
    </xf>
    <xf numFmtId="43" fontId="90" fillId="0" borderId="59" xfId="3034" applyNumberFormat="1" applyFont="1" applyFill="1" applyBorder="1" applyAlignment="1" applyProtection="1">
      <alignment vertical="center"/>
      <protection hidden="1"/>
    </xf>
    <xf numFmtId="174" fontId="3" fillId="0" borderId="38" xfId="1" applyNumberFormat="1" applyFont="1" applyFill="1" applyBorder="1" applyAlignment="1">
      <alignment horizontal="center" vertical="center" wrapText="1"/>
    </xf>
    <xf numFmtId="43" fontId="3" fillId="0" borderId="43" xfId="1" applyFont="1" applyFill="1" applyBorder="1" applyAlignment="1">
      <alignment horizontal="center" vertical="distributed" wrapText="1"/>
    </xf>
    <xf numFmtId="174" fontId="3" fillId="0" borderId="40" xfId="1" applyNumberFormat="1" applyFont="1" applyFill="1" applyBorder="1" applyAlignment="1">
      <alignment horizontal="center" vertical="distributed" wrapText="1"/>
    </xf>
    <xf numFmtId="0" fontId="153" fillId="0" borderId="0" xfId="0" applyFont="1" applyAlignment="1">
      <alignment vertical="center"/>
    </xf>
    <xf numFmtId="0" fontId="3" fillId="28" borderId="31" xfId="3032" applyFont="1" applyFill="1" applyBorder="1" applyAlignment="1">
      <alignment horizontal="left" vertical="distributed" wrapText="1"/>
    </xf>
    <xf numFmtId="0" fontId="53" fillId="25" borderId="83" xfId="0" applyFont="1" applyFill="1" applyBorder="1" applyAlignment="1">
      <alignment horizontal="center" vertical="center"/>
    </xf>
    <xf numFmtId="49" fontId="74" fillId="28" borderId="32" xfId="283" applyNumberFormat="1" applyFont="1" applyFill="1" applyBorder="1" applyAlignment="1">
      <alignment horizontal="center" vertical="center" wrapText="1"/>
    </xf>
    <xf numFmtId="1" fontId="74" fillId="0" borderId="72" xfId="3032" applyNumberFormat="1" applyFont="1" applyBorder="1" applyAlignment="1">
      <alignment horizontal="center" vertical="center" wrapText="1"/>
    </xf>
    <xf numFmtId="1" fontId="74" fillId="0" borderId="70" xfId="3032" applyNumberFormat="1" applyFont="1" applyBorder="1" applyAlignment="1">
      <alignment horizontal="center" vertical="center" wrapText="1"/>
    </xf>
    <xf numFmtId="0" fontId="27" fillId="28" borderId="87" xfId="3032" applyFont="1" applyFill="1" applyBorder="1" applyAlignment="1">
      <alignment horizontal="center" vertical="center" wrapText="1"/>
    </xf>
    <xf numFmtId="0" fontId="5" fillId="28" borderId="70" xfId="430" applyFont="1" applyFill="1" applyBorder="1" applyAlignment="1">
      <alignment horizontal="center" vertical="center"/>
    </xf>
    <xf numFmtId="0" fontId="29" fillId="0" borderId="0" xfId="430" applyFont="1" applyAlignment="1">
      <alignment horizontal="center" vertical="center"/>
    </xf>
    <xf numFmtId="1" fontId="27" fillId="28" borderId="0" xfId="0" applyNumberFormat="1" applyFont="1" applyFill="1" applyAlignment="1">
      <alignment horizontal="center" vertical="center"/>
    </xf>
    <xf numFmtId="2" fontId="27" fillId="28" borderId="0" xfId="0" applyNumberFormat="1" applyFont="1" applyFill="1" applyAlignment="1">
      <alignment horizontal="center" vertical="center"/>
    </xf>
    <xf numFmtId="1" fontId="27" fillId="28" borderId="94" xfId="0" applyNumberFormat="1" applyFont="1" applyFill="1" applyBorder="1" applyAlignment="1">
      <alignment horizontal="center" vertical="center"/>
    </xf>
    <xf numFmtId="49" fontId="86" fillId="28" borderId="32" xfId="283" applyNumberFormat="1" applyFont="1" applyFill="1" applyBorder="1" applyAlignment="1">
      <alignment horizontal="center" vertical="center" wrapText="1"/>
    </xf>
    <xf numFmtId="0" fontId="74" fillId="0" borderId="69" xfId="283" applyFont="1" applyBorder="1" applyAlignment="1">
      <alignment horizontal="left" vertical="center" wrapText="1"/>
    </xf>
    <xf numFmtId="2" fontId="74" fillId="0" borderId="71" xfId="3032" applyNumberFormat="1" applyFont="1" applyBorder="1" applyAlignment="1">
      <alignment horizontal="center" vertical="center" wrapText="1"/>
    </xf>
    <xf numFmtId="0" fontId="74" fillId="0" borderId="69" xfId="3032" applyFont="1" applyBorder="1" applyAlignment="1">
      <alignment horizontal="center" vertical="center" wrapText="1"/>
    </xf>
    <xf numFmtId="43" fontId="74" fillId="0" borderId="69" xfId="1" applyFont="1" applyFill="1" applyBorder="1" applyAlignment="1">
      <alignment horizontal="center" vertical="center" wrapText="1"/>
    </xf>
    <xf numFmtId="43" fontId="74" fillId="0" borderId="71" xfId="1" applyFont="1" applyFill="1" applyBorder="1" applyAlignment="1">
      <alignment horizontal="center" vertical="center" wrapText="1"/>
    </xf>
    <xf numFmtId="43" fontId="74" fillId="0" borderId="72" xfId="1" applyFont="1" applyFill="1" applyBorder="1" applyAlignment="1">
      <alignment horizontal="center" vertical="distributed" wrapText="1"/>
    </xf>
    <xf numFmtId="43" fontId="74" fillId="0" borderId="71" xfId="1" applyFont="1" applyFill="1" applyBorder="1" applyAlignment="1">
      <alignment horizontal="center" vertical="distributed" wrapText="1"/>
    </xf>
    <xf numFmtId="43" fontId="74" fillId="0" borderId="69" xfId="1" applyFont="1" applyFill="1" applyBorder="1" applyAlignment="1">
      <alignment horizontal="center" vertical="distributed" wrapText="1"/>
    </xf>
    <xf numFmtId="192" fontId="74" fillId="0" borderId="69" xfId="3032" applyNumberFormat="1" applyFont="1" applyBorder="1" applyAlignment="1">
      <alignment horizontal="center" vertical="center" wrapText="1"/>
    </xf>
    <xf numFmtId="49" fontId="86" fillId="0" borderId="69" xfId="283" applyNumberFormat="1" applyFont="1" applyBorder="1" applyAlignment="1">
      <alignment horizontal="center" vertical="center" wrapText="1"/>
    </xf>
    <xf numFmtId="43" fontId="74" fillId="0" borderId="70" xfId="1" applyFont="1" applyFill="1" applyBorder="1" applyAlignment="1">
      <alignment horizontal="center" vertical="center" wrapText="1"/>
    </xf>
    <xf numFmtId="174" fontId="74" fillId="0" borderId="69" xfId="1" applyNumberFormat="1" applyFont="1" applyFill="1" applyBorder="1" applyAlignment="1">
      <alignment vertical="center" wrapText="1"/>
    </xf>
    <xf numFmtId="0" fontId="74" fillId="0" borderId="32" xfId="3032" applyFont="1" applyBorder="1" applyAlignment="1">
      <alignment horizontal="left" vertical="distributed" wrapText="1"/>
    </xf>
    <xf numFmtId="0" fontId="105" fillId="0" borderId="59" xfId="0" applyFont="1" applyBorder="1" applyAlignment="1">
      <alignment horizontal="center" vertical="center"/>
    </xf>
    <xf numFmtId="0" fontId="104" fillId="0" borderId="59" xfId="0" applyFont="1" applyBorder="1" applyAlignment="1">
      <alignment horizontal="justify" vertical="center" wrapText="1"/>
    </xf>
    <xf numFmtId="0" fontId="104" fillId="0" borderId="59" xfId="0" applyFont="1" applyBorder="1" applyAlignment="1">
      <alignment horizontal="justify" vertical="center"/>
    </xf>
    <xf numFmtId="0" fontId="105" fillId="0" borderId="59" xfId="0" applyFont="1" applyBorder="1" applyAlignment="1">
      <alignment horizontal="justify" vertical="center" wrapText="1"/>
    </xf>
    <xf numFmtId="0" fontId="154" fillId="0" borderId="0" xfId="0" applyFont="1"/>
    <xf numFmtId="10" fontId="89" fillId="0" borderId="59" xfId="439" applyNumberFormat="1" applyFont="1" applyBorder="1" applyAlignment="1" applyProtection="1">
      <alignment horizontal="right" vertical="center" wrapText="1"/>
      <protection hidden="1"/>
    </xf>
    <xf numFmtId="43" fontId="89" fillId="0" borderId="59" xfId="439" applyNumberFormat="1" applyFont="1" applyBorder="1" applyAlignment="1" applyProtection="1">
      <alignment horizontal="right" vertical="center"/>
      <protection hidden="1"/>
    </xf>
    <xf numFmtId="203" fontId="4" fillId="28" borderId="0" xfId="439" applyNumberFormat="1" applyFill="1" applyAlignment="1">
      <alignment horizontal="center"/>
    </xf>
    <xf numFmtId="0" fontId="156" fillId="0" borderId="0" xfId="0" applyFont="1"/>
    <xf numFmtId="1" fontId="74" fillId="28" borderId="43" xfId="3032" applyNumberFormat="1" applyFont="1" applyFill="1" applyBorder="1" applyAlignment="1">
      <alignment horizontal="center" vertical="center" wrapText="1"/>
    </xf>
    <xf numFmtId="0" fontId="3" fillId="0" borderId="43" xfId="3032" applyFont="1" applyBorder="1" applyAlignment="1">
      <alignment horizontal="left" vertical="center" wrapText="1"/>
    </xf>
    <xf numFmtId="1" fontId="74" fillId="0" borderId="33" xfId="3032" applyNumberFormat="1" applyFont="1" applyBorder="1" applyAlignment="1">
      <alignment horizontal="center" vertical="center" wrapText="1"/>
    </xf>
    <xf numFmtId="1" fontId="74" fillId="0" borderId="39" xfId="3032" applyNumberFormat="1" applyFont="1" applyBorder="1" applyAlignment="1">
      <alignment horizontal="center" vertical="center" wrapText="1"/>
    </xf>
    <xf numFmtId="2" fontId="74" fillId="0" borderId="31" xfId="3032" applyNumberFormat="1" applyFont="1" applyBorder="1" applyAlignment="1">
      <alignment horizontal="center" vertical="center" wrapText="1"/>
    </xf>
    <xf numFmtId="1" fontId="74" fillId="0" borderId="33" xfId="3032" applyNumberFormat="1" applyFont="1" applyBorder="1" applyAlignment="1">
      <alignment horizontal="right" vertical="center" wrapText="1"/>
    </xf>
    <xf numFmtId="2" fontId="74" fillId="0" borderId="31" xfId="3032" applyNumberFormat="1" applyFont="1" applyBorder="1" applyAlignment="1">
      <alignment horizontal="left" vertical="center" wrapText="1"/>
    </xf>
    <xf numFmtId="0" fontId="74" fillId="0" borderId="32" xfId="3032" applyFont="1" applyBorder="1" applyAlignment="1">
      <alignment horizontal="center" vertical="center" wrapText="1"/>
    </xf>
    <xf numFmtId="43" fontId="74" fillId="0" borderId="31" xfId="1" applyFont="1" applyFill="1" applyBorder="1" applyAlignment="1">
      <alignment horizontal="center" vertical="center" wrapText="1"/>
    </xf>
    <xf numFmtId="43" fontId="74" fillId="0" borderId="39" xfId="1" applyFont="1" applyFill="1" applyBorder="1" applyAlignment="1">
      <alignment horizontal="center" vertical="center" wrapText="1"/>
    </xf>
    <xf numFmtId="174" fontId="74" fillId="0" borderId="32" xfId="1" applyNumberFormat="1" applyFont="1" applyFill="1" applyBorder="1" applyAlignment="1">
      <alignment horizontal="center" vertical="center" wrapText="1"/>
    </xf>
    <xf numFmtId="43" fontId="74" fillId="0" borderId="32" xfId="1" applyFont="1" applyFill="1" applyBorder="1" applyAlignment="1">
      <alignment horizontal="center" vertical="distributed" wrapText="1"/>
    </xf>
    <xf numFmtId="0" fontId="74" fillId="0" borderId="32" xfId="3032" applyFont="1" applyBorder="1" applyAlignment="1">
      <alignment horizontal="left" vertical="center" wrapText="1"/>
    </xf>
    <xf numFmtId="174" fontId="74" fillId="0" borderId="84" xfId="1" applyNumberFormat="1" applyFont="1" applyFill="1" applyBorder="1" applyAlignment="1">
      <alignment horizontal="center" vertical="distributed" wrapText="1"/>
    </xf>
    <xf numFmtId="43" fontId="74" fillId="0" borderId="102" xfId="1" applyFont="1" applyFill="1" applyBorder="1" applyAlignment="1">
      <alignment horizontal="center" vertical="distributed" wrapText="1"/>
    </xf>
    <xf numFmtId="0" fontId="61" fillId="0" borderId="59" xfId="0" applyFont="1" applyBorder="1" applyAlignment="1">
      <alignment horizontal="justify" vertical="center"/>
    </xf>
    <xf numFmtId="0" fontId="49" fillId="0" borderId="10" xfId="0" applyFont="1" applyBorder="1" applyAlignment="1">
      <alignment vertical="center"/>
    </xf>
    <xf numFmtId="0" fontId="64" fillId="28" borderId="59" xfId="495" applyFont="1" applyFill="1" applyBorder="1" applyAlignment="1">
      <alignment horizontal="center" vertical="center"/>
    </xf>
    <xf numFmtId="174" fontId="74" fillId="0" borderId="33" xfId="1" applyNumberFormat="1" applyFont="1" applyFill="1" applyBorder="1" applyAlignment="1">
      <alignment horizontal="center" vertical="center" wrapText="1"/>
    </xf>
    <xf numFmtId="169" fontId="3" fillId="0" borderId="98" xfId="3032" applyNumberFormat="1" applyFont="1" applyBorder="1" applyAlignment="1">
      <alignment wrapText="1"/>
    </xf>
    <xf numFmtId="0" fontId="65" fillId="29" borderId="98" xfId="439" applyFont="1" applyFill="1" applyBorder="1"/>
    <xf numFmtId="2" fontId="66" fillId="36" borderId="59" xfId="439" applyNumberFormat="1" applyFont="1" applyFill="1" applyBorder="1" applyAlignment="1" applyProtection="1">
      <alignment horizontal="center" vertical="center"/>
      <protection hidden="1"/>
    </xf>
    <xf numFmtId="197" fontId="67" fillId="0" borderId="59" xfId="439" applyNumberFormat="1" applyFont="1" applyBorder="1" applyAlignment="1" applyProtection="1">
      <alignment horizontal="center" vertical="center"/>
      <protection hidden="1"/>
    </xf>
    <xf numFmtId="0" fontId="28" fillId="0" borderId="86" xfId="0" applyFont="1" applyBorder="1" applyAlignment="1">
      <alignment vertical="center"/>
    </xf>
    <xf numFmtId="0" fontId="28" fillId="0" borderId="87" xfId="0" applyFont="1" applyBorder="1" applyAlignment="1">
      <alignment vertical="center"/>
    </xf>
    <xf numFmtId="202" fontId="3" fillId="0" borderId="85" xfId="0" applyNumberFormat="1" applyFont="1" applyBorder="1" applyAlignment="1">
      <alignment vertical="center"/>
    </xf>
    <xf numFmtId="202" fontId="3" fillId="0" borderId="86" xfId="0" applyNumberFormat="1" applyFont="1" applyBorder="1" applyAlignment="1">
      <alignment vertical="center"/>
    </xf>
    <xf numFmtId="202" fontId="73" fillId="0" borderId="86" xfId="0" applyNumberFormat="1" applyFont="1" applyBorder="1" applyAlignment="1">
      <alignment vertical="center"/>
    </xf>
    <xf numFmtId="202" fontId="73" fillId="0" borderId="87" xfId="0" applyNumberFormat="1" applyFont="1" applyBorder="1" applyAlignment="1">
      <alignment vertical="center"/>
    </xf>
    <xf numFmtId="0" fontId="28" fillId="0" borderId="70" xfId="0" applyFont="1" applyBorder="1" applyAlignment="1">
      <alignment vertical="center"/>
    </xf>
    <xf numFmtId="0" fontId="28" fillId="0" borderId="71" xfId="0" applyFont="1" applyBorder="1" applyAlignment="1">
      <alignment vertical="center"/>
    </xf>
    <xf numFmtId="202" fontId="3" fillId="0" borderId="72" xfId="0" applyNumberFormat="1" applyFont="1" applyBorder="1" applyAlignment="1">
      <alignment vertical="center"/>
    </xf>
    <xf numFmtId="202" fontId="3" fillId="0" borderId="70" xfId="0" applyNumberFormat="1" applyFont="1" applyBorder="1" applyAlignment="1">
      <alignment vertical="center"/>
    </xf>
    <xf numFmtId="202" fontId="73" fillId="0" borderId="70" xfId="0" applyNumberFormat="1" applyFont="1" applyBorder="1" applyAlignment="1">
      <alignment vertical="center"/>
    </xf>
    <xf numFmtId="202" fontId="73" fillId="0" borderId="71" xfId="0" applyNumberFormat="1" applyFont="1" applyBorder="1" applyAlignment="1">
      <alignment vertical="center"/>
    </xf>
    <xf numFmtId="0" fontId="4" fillId="0" borderId="86" xfId="3032" applyBorder="1"/>
    <xf numFmtId="0" fontId="3" fillId="0" borderId="70" xfId="0" applyFont="1" applyBorder="1" applyAlignment="1">
      <alignment vertical="center"/>
    </xf>
    <xf numFmtId="0" fontId="3" fillId="0" borderId="86" xfId="0" applyFont="1" applyBorder="1" applyAlignment="1">
      <alignment vertical="center"/>
    </xf>
    <xf numFmtId="14" fontId="3" fillId="32" borderId="83" xfId="0" applyNumberFormat="1" applyFont="1" applyFill="1" applyBorder="1" applyAlignment="1">
      <alignment horizontal="left" vertical="center"/>
    </xf>
    <xf numFmtId="14" fontId="52" fillId="0" borderId="58" xfId="0" applyNumberFormat="1" applyFont="1" applyBorder="1" applyAlignment="1">
      <alignment vertical="center"/>
    </xf>
    <xf numFmtId="14" fontId="52" fillId="0" borderId="70" xfId="0" applyNumberFormat="1" applyFont="1" applyBorder="1" applyAlignment="1">
      <alignment vertical="center"/>
    </xf>
    <xf numFmtId="0" fontId="28" fillId="0" borderId="59" xfId="0" applyFont="1" applyBorder="1" applyAlignment="1">
      <alignment horizontal="center" vertical="center"/>
    </xf>
    <xf numFmtId="0" fontId="61" fillId="0" borderId="40" xfId="3042" applyFont="1" applyBorder="1" applyAlignment="1">
      <alignment horizontal="left" vertical="center" wrapText="1"/>
    </xf>
    <xf numFmtId="0" fontId="73" fillId="28" borderId="28" xfId="3032" applyFont="1" applyFill="1" applyBorder="1" applyAlignment="1">
      <alignment horizontal="left" vertical="distributed" wrapText="1"/>
    </xf>
    <xf numFmtId="0" fontId="73" fillId="28" borderId="28" xfId="283" applyFont="1" applyFill="1" applyBorder="1" applyAlignment="1">
      <alignment horizontal="left" vertical="center" wrapText="1"/>
    </xf>
    <xf numFmtId="1" fontId="73" fillId="28" borderId="29" xfId="3032" applyNumberFormat="1" applyFont="1" applyFill="1" applyBorder="1" applyAlignment="1">
      <alignment horizontal="center" vertical="center" wrapText="1"/>
    </xf>
    <xf numFmtId="1" fontId="73" fillId="28" borderId="30" xfId="3032" applyNumberFormat="1" applyFont="1" applyFill="1" applyBorder="1" applyAlignment="1">
      <alignment horizontal="center" vertical="center" wrapText="1"/>
    </xf>
    <xf numFmtId="2" fontId="73" fillId="28" borderId="27" xfId="3032" applyNumberFormat="1" applyFont="1" applyFill="1" applyBorder="1" applyAlignment="1">
      <alignment horizontal="center" vertical="center" wrapText="1"/>
    </xf>
    <xf numFmtId="1" fontId="73" fillId="28" borderId="29" xfId="3032" applyNumberFormat="1" applyFont="1" applyFill="1" applyBorder="1" applyAlignment="1">
      <alignment horizontal="right" vertical="center" wrapText="1"/>
    </xf>
    <xf numFmtId="2" fontId="73" fillId="28" borderId="27" xfId="3032" applyNumberFormat="1" applyFont="1" applyFill="1" applyBorder="1" applyAlignment="1">
      <alignment horizontal="left" vertical="center" wrapText="1"/>
    </xf>
    <xf numFmtId="0" fontId="73" fillId="28" borderId="28" xfId="3032" applyFont="1" applyFill="1" applyBorder="1" applyAlignment="1">
      <alignment horizontal="center" vertical="center" wrapText="1"/>
    </xf>
    <xf numFmtId="43" fontId="73" fillId="28" borderId="29" xfId="1" applyFont="1" applyFill="1" applyBorder="1" applyAlignment="1">
      <alignment horizontal="center" vertical="center" wrapText="1"/>
    </xf>
    <xf numFmtId="43" fontId="73" fillId="28" borderId="28" xfId="1" applyFont="1" applyFill="1" applyBorder="1" applyAlignment="1">
      <alignment horizontal="center" vertical="center" wrapText="1"/>
    </xf>
    <xf numFmtId="43" fontId="73" fillId="28" borderId="27" xfId="1" applyFont="1" applyFill="1" applyBorder="1" applyAlignment="1">
      <alignment horizontal="center" vertical="center" wrapText="1"/>
    </xf>
    <xf numFmtId="43" fontId="73" fillId="28" borderId="30" xfId="1" applyFont="1" applyFill="1" applyBorder="1" applyAlignment="1">
      <alignment horizontal="center" vertical="center" wrapText="1"/>
    </xf>
    <xf numFmtId="43" fontId="73" fillId="28" borderId="29" xfId="1" applyFont="1" applyFill="1" applyBorder="1" applyAlignment="1">
      <alignment horizontal="center" vertical="distributed" wrapText="1"/>
    </xf>
    <xf numFmtId="43" fontId="73" fillId="28" borderId="28" xfId="1" applyFont="1" applyFill="1" applyBorder="1" applyAlignment="1">
      <alignment horizontal="center" vertical="distributed" wrapText="1"/>
    </xf>
    <xf numFmtId="174" fontId="73" fillId="28" borderId="28" xfId="1" applyNumberFormat="1" applyFont="1" applyFill="1" applyBorder="1" applyAlignment="1">
      <alignment horizontal="center" vertical="distributed" wrapText="1"/>
    </xf>
    <xf numFmtId="192" fontId="73" fillId="28" borderId="28" xfId="3032" applyNumberFormat="1" applyFont="1" applyFill="1" applyBorder="1" applyAlignment="1">
      <alignment horizontal="center" vertical="center" wrapText="1"/>
    </xf>
    <xf numFmtId="0" fontId="73" fillId="28" borderId="32" xfId="283" applyFont="1" applyFill="1" applyBorder="1" applyAlignment="1">
      <alignment horizontal="left" vertical="center" wrapText="1"/>
    </xf>
    <xf numFmtId="174" fontId="73" fillId="28" borderId="32" xfId="1" applyNumberFormat="1" applyFont="1" applyFill="1" applyBorder="1" applyAlignment="1">
      <alignment horizontal="center" vertical="distributed" wrapText="1"/>
    </xf>
    <xf numFmtId="192" fontId="73" fillId="28" borderId="32" xfId="3032" applyNumberFormat="1" applyFont="1" applyFill="1" applyBorder="1" applyAlignment="1">
      <alignment horizontal="center" vertical="center" wrapText="1"/>
    </xf>
    <xf numFmtId="169" fontId="149" fillId="29" borderId="9" xfId="1" applyNumberFormat="1" applyFont="1" applyFill="1" applyBorder="1" applyAlignment="1">
      <alignment horizontal="center" vertical="center" wrapText="1"/>
    </xf>
    <xf numFmtId="169" fontId="4" fillId="0" borderId="0" xfId="3032" applyNumberFormat="1" applyAlignment="1">
      <alignment horizontal="right"/>
    </xf>
    <xf numFmtId="169" fontId="150" fillId="29" borderId="9" xfId="1" applyNumberFormat="1" applyFont="1" applyFill="1" applyBorder="1" applyAlignment="1">
      <alignment horizontal="center" vertical="center" wrapText="1"/>
    </xf>
    <xf numFmtId="49" fontId="73" fillId="28" borderId="32" xfId="283" applyNumberFormat="1" applyFont="1" applyFill="1" applyBorder="1" applyAlignment="1">
      <alignment horizontal="center" vertical="center" wrapText="1"/>
    </xf>
    <xf numFmtId="1" fontId="73" fillId="28" borderId="33" xfId="3032" applyNumberFormat="1" applyFont="1" applyFill="1" applyBorder="1" applyAlignment="1">
      <alignment horizontal="center" vertical="center" wrapText="1"/>
    </xf>
    <xf numFmtId="1" fontId="73" fillId="28" borderId="39" xfId="3032" applyNumberFormat="1" applyFont="1" applyFill="1" applyBorder="1" applyAlignment="1">
      <alignment horizontal="center" vertical="center" wrapText="1"/>
    </xf>
    <xf numFmtId="2" fontId="73" fillId="28" borderId="31" xfId="3032" applyNumberFormat="1" applyFont="1" applyFill="1" applyBorder="1" applyAlignment="1">
      <alignment horizontal="center" vertical="center" wrapText="1"/>
    </xf>
    <xf numFmtId="1" fontId="73" fillId="28" borderId="33" xfId="3032" applyNumberFormat="1" applyFont="1" applyFill="1" applyBorder="1" applyAlignment="1">
      <alignment horizontal="right" vertical="center" wrapText="1"/>
    </xf>
    <xf numFmtId="2" fontId="73" fillId="28" borderId="31" xfId="3032" applyNumberFormat="1" applyFont="1" applyFill="1" applyBorder="1" applyAlignment="1">
      <alignment horizontal="left" vertical="center" wrapText="1"/>
    </xf>
    <xf numFmtId="0" fontId="73" fillId="28" borderId="32" xfId="3032" applyFont="1" applyFill="1" applyBorder="1" applyAlignment="1">
      <alignment horizontal="center" vertical="center" wrapText="1"/>
    </xf>
    <xf numFmtId="43" fontId="73" fillId="28" borderId="33" xfId="1" applyFont="1" applyFill="1" applyBorder="1" applyAlignment="1">
      <alignment horizontal="center" vertical="center" wrapText="1"/>
    </xf>
    <xf numFmtId="43" fontId="73" fillId="28" borderId="32" xfId="1" applyFont="1" applyFill="1" applyBorder="1" applyAlignment="1">
      <alignment horizontal="center" vertical="center" wrapText="1"/>
    </xf>
    <xf numFmtId="43" fontId="73" fillId="28" borderId="31" xfId="1" applyFont="1" applyFill="1" applyBorder="1" applyAlignment="1">
      <alignment horizontal="center" vertical="center" wrapText="1"/>
    </xf>
    <xf numFmtId="43" fontId="73" fillId="28" borderId="39" xfId="1" applyFont="1" applyFill="1" applyBorder="1" applyAlignment="1">
      <alignment horizontal="center" vertical="center" wrapText="1"/>
    </xf>
    <xf numFmtId="43" fontId="73" fillId="28" borderId="33" xfId="1" applyFont="1" applyFill="1" applyBorder="1" applyAlignment="1">
      <alignment horizontal="center" vertical="distributed" wrapText="1"/>
    </xf>
    <xf numFmtId="43" fontId="73" fillId="28" borderId="32" xfId="1" applyFont="1" applyFill="1" applyBorder="1" applyAlignment="1">
      <alignment horizontal="center" vertical="distributed" wrapText="1"/>
    </xf>
    <xf numFmtId="0" fontId="73" fillId="28" borderId="32" xfId="3032" applyFont="1" applyFill="1" applyBorder="1" applyAlignment="1">
      <alignment horizontal="left" vertical="distributed" wrapText="1"/>
    </xf>
    <xf numFmtId="0" fontId="3" fillId="0" borderId="25" xfId="3032" applyFont="1" applyBorder="1" applyAlignment="1">
      <alignment horizontal="left" vertical="distributed" wrapText="1"/>
    </xf>
    <xf numFmtId="0" fontId="47" fillId="28" borderId="84" xfId="0" applyFont="1" applyFill="1" applyBorder="1" applyAlignment="1">
      <alignment horizontal="center" vertical="center"/>
    </xf>
    <xf numFmtId="43" fontId="4" fillId="0" borderId="107" xfId="1" applyFont="1" applyBorder="1" applyAlignment="1">
      <alignment horizontal="center" vertical="center" wrapText="1"/>
    </xf>
    <xf numFmtId="0" fontId="47" fillId="28" borderId="43" xfId="0" applyFont="1" applyFill="1" applyBorder="1" applyAlignment="1">
      <alignment horizontal="center" vertical="center"/>
    </xf>
    <xf numFmtId="0" fontId="61" fillId="0" borderId="43" xfId="3042" applyFont="1" applyBorder="1" applyAlignment="1">
      <alignment horizontal="justify" vertical="center" wrapText="1"/>
    </xf>
    <xf numFmtId="43" fontId="4" fillId="0" borderId="110" xfId="1" applyFont="1" applyBorder="1" applyAlignment="1">
      <alignment horizontal="center" vertical="center" wrapText="1"/>
    </xf>
    <xf numFmtId="0" fontId="4" fillId="0" borderId="102" xfId="3044" applyFont="1" applyBorder="1" applyAlignment="1">
      <alignment horizontal="center" vertical="center"/>
    </xf>
    <xf numFmtId="0" fontId="47" fillId="28" borderId="40" xfId="0" applyFont="1" applyFill="1" applyBorder="1" applyAlignment="1">
      <alignment horizontal="center" vertical="center"/>
    </xf>
    <xf numFmtId="43" fontId="4" fillId="0" borderId="101" xfId="1" applyFont="1" applyFill="1" applyBorder="1" applyAlignment="1">
      <alignment horizontal="center" vertical="center" wrapText="1"/>
    </xf>
    <xf numFmtId="2" fontId="54" fillId="29" borderId="44" xfId="3042" applyNumberFormat="1" applyFont="1" applyFill="1" applyBorder="1" applyAlignment="1">
      <alignment horizontal="center" vertical="center"/>
    </xf>
    <xf numFmtId="2" fontId="24" fillId="29" borderId="59" xfId="0" applyNumberFormat="1" applyFont="1" applyFill="1" applyBorder="1" applyAlignment="1">
      <alignment horizontal="center" vertical="center"/>
    </xf>
    <xf numFmtId="1" fontId="24" fillId="29" borderId="59" xfId="3045" applyNumberFormat="1" applyFont="1" applyFill="1" applyBorder="1" applyAlignment="1">
      <alignment horizontal="center" vertical="center"/>
    </xf>
    <xf numFmtId="0" fontId="4" fillId="0" borderId="0" xfId="3032" applyAlignment="1">
      <alignment horizontal="left"/>
    </xf>
    <xf numFmtId="0" fontId="4" fillId="0" borderId="77" xfId="3032" applyBorder="1"/>
    <xf numFmtId="2" fontId="4" fillId="0" borderId="5" xfId="3032" applyNumberFormat="1" applyBorder="1"/>
    <xf numFmtId="0" fontId="4" fillId="0" borderId="7" xfId="3032" applyBorder="1"/>
    <xf numFmtId="0" fontId="26" fillId="29" borderId="83" xfId="0" applyFont="1" applyFill="1" applyBorder="1" applyAlignment="1">
      <alignment horizontal="left" vertical="center"/>
    </xf>
    <xf numFmtId="2" fontId="47" fillId="28" borderId="84" xfId="0" applyNumberFormat="1" applyFont="1" applyFill="1" applyBorder="1" applyAlignment="1">
      <alignment horizontal="center" vertical="center"/>
    </xf>
    <xf numFmtId="191" fontId="4" fillId="0" borderId="105" xfId="3036" applyFont="1" applyBorder="1" applyAlignment="1">
      <alignment horizontal="center" vertical="center" wrapText="1"/>
    </xf>
    <xf numFmtId="209" fontId="4" fillId="0" borderId="106" xfId="3036" applyNumberFormat="1" applyFont="1" applyBorder="1" applyAlignment="1">
      <alignment horizontal="center" vertical="center" wrapText="1"/>
    </xf>
    <xf numFmtId="209" fontId="4" fillId="0" borderId="105" xfId="3036" applyNumberFormat="1" applyFont="1" applyBorder="1" applyAlignment="1">
      <alignment horizontal="center" vertical="center" wrapText="1"/>
    </xf>
    <xf numFmtId="2" fontId="47" fillId="28" borderId="43" xfId="0" applyNumberFormat="1" applyFont="1" applyFill="1" applyBorder="1" applyAlignment="1">
      <alignment horizontal="center" vertical="center"/>
    </xf>
    <xf numFmtId="191" fontId="4" fillId="0" borderId="108" xfId="3036" applyFont="1" applyBorder="1" applyAlignment="1">
      <alignment horizontal="center" vertical="center" wrapText="1"/>
    </xf>
    <xf numFmtId="209" fontId="4" fillId="0" borderId="109" xfId="3036" applyNumberFormat="1" applyFont="1" applyBorder="1" applyAlignment="1">
      <alignment horizontal="center" vertical="center" wrapText="1"/>
    </xf>
    <xf numFmtId="209" fontId="4" fillId="0" borderId="108" xfId="3036" applyNumberFormat="1" applyFont="1" applyBorder="1" applyAlignment="1">
      <alignment horizontal="center" vertical="center" wrapText="1"/>
    </xf>
    <xf numFmtId="191" fontId="4" fillId="0" borderId="110" xfId="3036" applyFont="1" applyFill="1" applyBorder="1" applyAlignment="1">
      <alignment horizontal="center" vertical="center" wrapText="1"/>
    </xf>
    <xf numFmtId="2" fontId="47" fillId="28" borderId="28" xfId="0" applyNumberFormat="1" applyFont="1" applyFill="1" applyBorder="1" applyAlignment="1">
      <alignment horizontal="center" vertical="center"/>
    </xf>
    <xf numFmtId="191" fontId="4" fillId="0" borderId="55" xfId="3036" applyFont="1" applyBorder="1" applyAlignment="1">
      <alignment horizontal="center" vertical="center" wrapText="1"/>
    </xf>
    <xf numFmtId="209" fontId="4" fillId="0" borderId="48" xfId="3036" applyNumberFormat="1" applyFont="1" applyBorder="1" applyAlignment="1">
      <alignment horizontal="center" vertical="center" wrapText="1"/>
    </xf>
    <xf numFmtId="209" fontId="4" fillId="0" borderId="55" xfId="3036" applyNumberFormat="1" applyFont="1" applyBorder="1" applyAlignment="1">
      <alignment horizontal="center" vertical="center" wrapText="1"/>
    </xf>
    <xf numFmtId="191" fontId="4" fillId="0" borderId="56" xfId="3036" applyFont="1" applyFill="1" applyBorder="1" applyAlignment="1">
      <alignment horizontal="center" vertical="center" wrapText="1"/>
    </xf>
    <xf numFmtId="2" fontId="47" fillId="28" borderId="40" xfId="0" applyNumberFormat="1" applyFont="1" applyFill="1" applyBorder="1" applyAlignment="1">
      <alignment horizontal="center" vertical="center"/>
    </xf>
    <xf numFmtId="191" fontId="4" fillId="0" borderId="47" xfId="3036" applyFont="1" applyBorder="1" applyAlignment="1">
      <alignment horizontal="center" vertical="center" wrapText="1"/>
    </xf>
    <xf numFmtId="209" fontId="4" fillId="0" borderId="45" xfId="3036" applyNumberFormat="1" applyFont="1" applyBorder="1" applyAlignment="1">
      <alignment horizontal="center" vertical="center" wrapText="1"/>
    </xf>
    <xf numFmtId="209" fontId="4" fillId="0" borderId="47" xfId="3036" applyNumberFormat="1" applyFont="1" applyBorder="1" applyAlignment="1">
      <alignment horizontal="center" vertical="center" wrapText="1"/>
    </xf>
    <xf numFmtId="191" fontId="4" fillId="0" borderId="49" xfId="3036" applyFont="1" applyFill="1" applyBorder="1" applyAlignment="1">
      <alignment horizontal="center" vertical="center" wrapText="1"/>
    </xf>
    <xf numFmtId="191" fontId="4" fillId="0" borderId="99" xfId="3036" applyFont="1" applyBorder="1" applyAlignment="1">
      <alignment horizontal="center" vertical="center" wrapText="1"/>
    </xf>
    <xf numFmtId="209" fontId="4" fillId="0" borderId="100" xfId="3036" applyNumberFormat="1" applyFont="1" applyBorder="1" applyAlignment="1">
      <alignment horizontal="center" vertical="center" wrapText="1"/>
    </xf>
    <xf numFmtId="209" fontId="4" fillId="0" borderId="99" xfId="3036" applyNumberFormat="1" applyFont="1" applyBorder="1" applyAlignment="1">
      <alignment horizontal="center" vertical="center" wrapText="1"/>
    </xf>
    <xf numFmtId="191" fontId="4" fillId="0" borderId="101" xfId="3036" applyFont="1" applyFill="1" applyBorder="1" applyAlignment="1">
      <alignment horizontal="center" vertical="center" wrapText="1"/>
    </xf>
    <xf numFmtId="191" fontId="4" fillId="0" borderId="99" xfId="3036" applyFont="1" applyFill="1" applyBorder="1" applyAlignment="1">
      <alignment horizontal="center" vertical="center" wrapText="1"/>
    </xf>
    <xf numFmtId="209" fontId="4" fillId="0" borderId="100" xfId="3036" applyNumberFormat="1" applyFont="1" applyFill="1" applyBorder="1" applyAlignment="1">
      <alignment horizontal="center" vertical="center" wrapText="1"/>
    </xf>
    <xf numFmtId="209" fontId="4" fillId="0" borderId="99" xfId="3036" applyNumberFormat="1" applyFont="1" applyFill="1" applyBorder="1" applyAlignment="1">
      <alignment horizontal="center" vertical="center" wrapText="1"/>
    </xf>
    <xf numFmtId="43" fontId="26" fillId="29" borderId="82" xfId="1" applyFont="1" applyFill="1" applyBorder="1" applyAlignment="1">
      <alignment horizontal="right" vertical="center" wrapText="1"/>
    </xf>
    <xf numFmtId="191" fontId="4" fillId="0" borderId="47" xfId="3036" applyFont="1" applyFill="1" applyBorder="1" applyAlignment="1">
      <alignment horizontal="center" vertical="center" wrapText="1"/>
    </xf>
    <xf numFmtId="209" fontId="4" fillId="0" borderId="45" xfId="3036" applyNumberFormat="1" applyFont="1" applyFill="1" applyBorder="1" applyAlignment="1">
      <alignment horizontal="center" vertical="center" wrapText="1"/>
    </xf>
    <xf numFmtId="209" fontId="4" fillId="0" borderId="47" xfId="3036" applyNumberFormat="1" applyFont="1" applyFill="1" applyBorder="1" applyAlignment="1">
      <alignment horizontal="center" vertical="center" wrapText="1"/>
    </xf>
    <xf numFmtId="191" fontId="4" fillId="0" borderId="56" xfId="3036" applyFont="1" applyBorder="1" applyAlignment="1">
      <alignment horizontal="center" vertical="center" wrapText="1"/>
    </xf>
    <xf numFmtId="191" fontId="4" fillId="0" borderId="49" xfId="3036" applyFont="1" applyBorder="1" applyAlignment="1">
      <alignment horizontal="center" vertical="center" wrapText="1"/>
    </xf>
    <xf numFmtId="191" fontId="4" fillId="0" borderId="101" xfId="3036" applyFont="1" applyBorder="1" applyAlignment="1">
      <alignment horizontal="center" vertical="center" wrapText="1"/>
    </xf>
    <xf numFmtId="169" fontId="26" fillId="29" borderId="81" xfId="3044" applyNumberFormat="1" applyFont="1" applyFill="1" applyBorder="1" applyAlignment="1">
      <alignment vertical="center" wrapText="1"/>
    </xf>
    <xf numFmtId="2" fontId="26" fillId="0" borderId="0" xfId="3044" applyNumberFormat="1" applyFont="1" applyAlignment="1">
      <alignment horizontal="center" vertical="center" wrapText="1"/>
    </xf>
    <xf numFmtId="0" fontId="26" fillId="0" borderId="0" xfId="3044" applyFont="1" applyAlignment="1">
      <alignment horizontal="center" vertical="center" wrapText="1"/>
    </xf>
    <xf numFmtId="0" fontId="158" fillId="0" borderId="0" xfId="3044" applyFont="1" applyAlignment="1">
      <alignment horizontal="right" vertical="center"/>
    </xf>
    <xf numFmtId="169" fontId="26" fillId="0" borderId="0" xfId="3044" applyNumberFormat="1" applyFont="1" applyAlignment="1">
      <alignment vertical="center" wrapText="1"/>
    </xf>
    <xf numFmtId="0" fontId="57" fillId="0" borderId="0" xfId="3044" applyFont="1" applyAlignment="1">
      <alignment horizontal="center" vertical="center" wrapText="1"/>
    </xf>
    <xf numFmtId="2" fontId="100" fillId="0" borderId="0" xfId="0" applyNumberFormat="1" applyFont="1"/>
    <xf numFmtId="1" fontId="3" fillId="0" borderId="83" xfId="0" applyNumberFormat="1" applyFont="1" applyBorder="1" applyAlignment="1">
      <alignment vertical="center"/>
    </xf>
    <xf numFmtId="0" fontId="6" fillId="0" borderId="31" xfId="3032" applyFont="1" applyBorder="1" applyAlignment="1">
      <alignment horizontal="center" vertical="center"/>
    </xf>
    <xf numFmtId="0" fontId="3" fillId="28" borderId="59" xfId="439" applyFont="1" applyFill="1" applyBorder="1"/>
    <xf numFmtId="0" fontId="110" fillId="0" borderId="80" xfId="0" applyFont="1" applyBorder="1" applyAlignment="1">
      <alignment vertical="center"/>
    </xf>
    <xf numFmtId="0" fontId="110" fillId="0" borderId="78" xfId="0" applyFont="1" applyBorder="1" applyAlignment="1">
      <alignment vertical="center"/>
    </xf>
    <xf numFmtId="0" fontId="4" fillId="28" borderId="59" xfId="0" applyFont="1" applyFill="1" applyBorder="1" applyAlignment="1">
      <alignment vertical="center"/>
    </xf>
    <xf numFmtId="0" fontId="86" fillId="28" borderId="59" xfId="0" applyFont="1" applyFill="1" applyBorder="1" applyAlignment="1">
      <alignment horizontal="left" vertical="center"/>
    </xf>
    <xf numFmtId="0" fontId="0" fillId="34" borderId="59" xfId="0" applyFill="1" applyBorder="1" applyAlignment="1">
      <alignment horizontal="center" vertical="center"/>
    </xf>
    <xf numFmtId="0" fontId="59" fillId="0" borderId="0" xfId="0" applyFont="1"/>
    <xf numFmtId="43" fontId="52" fillId="0" borderId="0" xfId="1" applyFont="1" applyBorder="1" applyAlignment="1">
      <alignment horizontal="center" vertical="center"/>
    </xf>
    <xf numFmtId="0" fontId="61" fillId="0" borderId="59" xfId="3042" applyFont="1" applyBorder="1" applyAlignment="1">
      <alignment horizontal="justify" vertical="center" wrapText="1"/>
    </xf>
    <xf numFmtId="0" fontId="4" fillId="0" borderId="59" xfId="3044" applyFont="1" applyBorder="1" applyAlignment="1">
      <alignment horizontal="center" vertical="center"/>
    </xf>
    <xf numFmtId="191" fontId="4" fillId="0" borderId="53" xfId="3036" applyFont="1" applyBorder="1" applyAlignment="1">
      <alignment horizontal="center" vertical="center" wrapText="1"/>
    </xf>
    <xf numFmtId="209" fontId="4" fillId="0" borderId="51" xfId="3036" applyNumberFormat="1" applyFont="1" applyBorder="1" applyAlignment="1">
      <alignment horizontal="center" vertical="center" wrapText="1"/>
    </xf>
    <xf numFmtId="43" fontId="4" fillId="0" borderId="88" xfId="1" applyFont="1" applyBorder="1" applyAlignment="1">
      <alignment horizontal="center" vertical="center" wrapText="1"/>
    </xf>
    <xf numFmtId="209" fontId="4" fillId="0" borderId="53" xfId="3036" applyNumberFormat="1" applyFont="1" applyBorder="1" applyAlignment="1">
      <alignment horizontal="center" vertical="center" wrapText="1"/>
    </xf>
    <xf numFmtId="191" fontId="4" fillId="0" borderId="88" xfId="3036" applyFont="1" applyBorder="1" applyAlignment="1">
      <alignment horizontal="center" vertical="center" wrapText="1"/>
    </xf>
    <xf numFmtId="0" fontId="0" fillId="0" borderId="86" xfId="0" applyBorder="1" applyAlignment="1">
      <alignment horizontal="center" vertical="center"/>
    </xf>
    <xf numFmtId="0" fontId="4" fillId="28" borderId="59" xfId="439" applyFill="1" applyBorder="1"/>
    <xf numFmtId="0" fontId="53" fillId="25" borderId="59" xfId="0" applyFont="1" applyFill="1" applyBorder="1" applyAlignment="1">
      <alignment horizontal="center" vertical="center"/>
    </xf>
    <xf numFmtId="0" fontId="85" fillId="31" borderId="59" xfId="0" applyFont="1" applyFill="1" applyBorder="1" applyAlignment="1">
      <alignment wrapText="1"/>
    </xf>
    <xf numFmtId="0" fontId="26" fillId="26" borderId="83" xfId="3044" applyFont="1" applyFill="1" applyBorder="1" applyAlignment="1">
      <alignment horizontal="left" vertical="center" wrapText="1"/>
    </xf>
    <xf numFmtId="0" fontId="26" fillId="26" borderId="83" xfId="3044" applyFont="1" applyFill="1" applyBorder="1" applyAlignment="1">
      <alignment horizontal="right" vertical="center"/>
    </xf>
    <xf numFmtId="43" fontId="26" fillId="26" borderId="82" xfId="1" applyFont="1" applyFill="1" applyBorder="1" applyAlignment="1">
      <alignment horizontal="right" vertical="center" wrapText="1"/>
    </xf>
    <xf numFmtId="169" fontId="26" fillId="26" borderId="83" xfId="3044" applyNumberFormat="1" applyFont="1" applyFill="1" applyBorder="1" applyAlignment="1">
      <alignment vertical="center" wrapText="1"/>
    </xf>
    <xf numFmtId="0" fontId="27" fillId="28" borderId="86" xfId="430" applyFont="1" applyFill="1" applyBorder="1" applyAlignment="1">
      <alignment wrapText="1"/>
    </xf>
    <xf numFmtId="1" fontId="3" fillId="28" borderId="26" xfId="3032" applyNumberFormat="1" applyFont="1" applyFill="1" applyBorder="1" applyAlignment="1">
      <alignment horizontal="right" vertical="center" wrapText="1"/>
    </xf>
    <xf numFmtId="2" fontId="3" fillId="28" borderId="24" xfId="3032" applyNumberFormat="1" applyFont="1" applyFill="1" applyBorder="1" applyAlignment="1">
      <alignment horizontal="left" vertical="center" wrapText="1"/>
    </xf>
    <xf numFmtId="43" fontId="3" fillId="28" borderId="26" xfId="1" applyFont="1" applyFill="1" applyBorder="1" applyAlignment="1">
      <alignment horizontal="center" vertical="center" wrapText="1"/>
    </xf>
    <xf numFmtId="1" fontId="28" fillId="28" borderId="28" xfId="3032" applyNumberFormat="1" applyFont="1" applyFill="1" applyBorder="1" applyAlignment="1">
      <alignment horizontal="center" vertical="center" wrapText="1"/>
    </xf>
    <xf numFmtId="207" fontId="3" fillId="48" borderId="84" xfId="5873" applyFont="1" applyFill="1" applyBorder="1" applyAlignment="1" applyProtection="1">
      <alignment horizontal="center" vertical="center" wrapText="1"/>
    </xf>
    <xf numFmtId="4" fontId="71" fillId="32" borderId="0" xfId="0" applyNumberFormat="1" applyFont="1" applyFill="1"/>
    <xf numFmtId="0" fontId="71" fillId="32" borderId="0" xfId="0" applyFont="1" applyFill="1"/>
    <xf numFmtId="0" fontId="66" fillId="29" borderId="0" xfId="3032" applyFont="1" applyFill="1" applyAlignment="1">
      <alignment horizontal="left" vertical="center"/>
    </xf>
    <xf numFmtId="0" fontId="67" fillId="29" borderId="0" xfId="3032" applyFont="1" applyFill="1" applyAlignment="1">
      <alignment horizontal="left" vertical="center"/>
    </xf>
    <xf numFmtId="0" fontId="81" fillId="29" borderId="0" xfId="3032" applyFont="1" applyFill="1" applyAlignment="1">
      <alignment horizontal="left" vertical="center"/>
    </xf>
    <xf numFmtId="0" fontId="81" fillId="29" borderId="0" xfId="430" applyFont="1" applyFill="1" applyAlignment="1">
      <alignment horizontal="right" vertical="center"/>
    </xf>
    <xf numFmtId="49" fontId="63" fillId="29" borderId="0" xfId="430" applyNumberFormat="1" applyFont="1" applyFill="1" applyAlignment="1">
      <alignment horizontal="left" vertical="center"/>
    </xf>
    <xf numFmtId="49" fontId="81" fillId="29" borderId="0" xfId="430" applyNumberFormat="1" applyFont="1" applyFill="1" applyAlignment="1">
      <alignment horizontal="left" vertical="center"/>
    </xf>
    <xf numFmtId="0" fontId="63" fillId="29" borderId="0" xfId="430" applyFont="1" applyFill="1" applyAlignment="1">
      <alignment horizontal="left" vertical="center"/>
    </xf>
    <xf numFmtId="0" fontId="81" fillId="29" borderId="0" xfId="430" applyFont="1" applyFill="1" applyAlignment="1">
      <alignment horizontal="left" vertical="center"/>
    </xf>
    <xf numFmtId="0" fontId="67" fillId="29" borderId="0" xfId="439" applyFont="1" applyFill="1" applyAlignment="1">
      <alignment vertical="center"/>
    </xf>
    <xf numFmtId="44" fontId="67" fillId="0" borderId="9" xfId="3033" applyFont="1" applyFill="1" applyBorder="1" applyAlignment="1" applyProtection="1">
      <alignment horizontal="center" vertical="center"/>
      <protection hidden="1"/>
    </xf>
    <xf numFmtId="2" fontId="66" fillId="36" borderId="81" xfId="439" applyNumberFormat="1" applyFont="1" applyFill="1" applyBorder="1" applyAlignment="1" applyProtection="1">
      <alignment horizontal="center" vertical="center"/>
      <protection hidden="1"/>
    </xf>
    <xf numFmtId="196" fontId="68" fillId="36" borderId="83" xfId="439" applyNumberFormat="1" applyFont="1" applyFill="1" applyBorder="1" applyAlignment="1" applyProtection="1">
      <alignment horizontal="center" vertical="center" wrapText="1"/>
      <protection hidden="1"/>
    </xf>
    <xf numFmtId="196" fontId="68" fillId="36" borderId="82" xfId="439" applyNumberFormat="1" applyFont="1" applyFill="1" applyBorder="1" applyAlignment="1" applyProtection="1">
      <alignment horizontal="center" vertical="center" wrapText="1"/>
      <protection hidden="1"/>
    </xf>
    <xf numFmtId="44" fontId="67" fillId="0" borderId="9" xfId="3033" applyFont="1" applyBorder="1" applyAlignment="1" applyProtection="1">
      <alignment horizontal="center" vertical="center"/>
      <protection hidden="1"/>
    </xf>
    <xf numFmtId="0" fontId="65" fillId="29" borderId="5" xfId="439" applyFont="1" applyFill="1" applyBorder="1"/>
    <xf numFmtId="0" fontId="65" fillId="29" borderId="7" xfId="439" applyFont="1" applyFill="1" applyBorder="1"/>
    <xf numFmtId="169" fontId="4" fillId="28" borderId="0" xfId="3032" applyNumberFormat="1" applyFill="1" applyAlignment="1">
      <alignment horizontal="right" vertical="center"/>
    </xf>
    <xf numFmtId="0" fontId="54" fillId="29" borderId="59" xfId="0" applyFont="1" applyFill="1" applyBorder="1" applyAlignment="1">
      <alignment horizontal="center" vertical="center"/>
    </xf>
    <xf numFmtId="0" fontId="104" fillId="0" borderId="59" xfId="0" applyFont="1" applyBorder="1" applyAlignment="1">
      <alignment horizontal="left" vertical="center" wrapText="1"/>
    </xf>
    <xf numFmtId="0" fontId="160" fillId="0" borderId="28" xfId="5879" applyFont="1" applyBorder="1" applyAlignment="1">
      <alignment horizontal="center" vertical="center" wrapText="1"/>
    </xf>
    <xf numFmtId="174" fontId="74" fillId="0" borderId="28" xfId="1" applyNumberFormat="1" applyFont="1" applyFill="1" applyBorder="1" applyAlignment="1">
      <alignment horizontal="center" vertical="distributed" wrapText="1"/>
    </xf>
    <xf numFmtId="43" fontId="74" fillId="0" borderId="43" xfId="1" applyFont="1" applyFill="1" applyBorder="1" applyAlignment="1">
      <alignment horizontal="center" vertical="distributed" wrapText="1"/>
    </xf>
    <xf numFmtId="187" fontId="3" fillId="28" borderId="32" xfId="3032" applyNumberFormat="1" applyFont="1" applyFill="1" applyBorder="1" applyAlignment="1">
      <alignment horizontal="center" vertical="distributed" wrapText="1"/>
    </xf>
    <xf numFmtId="0" fontId="3" fillId="28" borderId="27" xfId="3032" applyFont="1" applyFill="1" applyBorder="1" applyAlignment="1">
      <alignment horizontal="left" vertical="distributed" wrapText="1"/>
    </xf>
    <xf numFmtId="49" fontId="3" fillId="0" borderId="40" xfId="283" applyNumberFormat="1" applyFont="1" applyBorder="1" applyAlignment="1">
      <alignment horizontal="center" vertical="center" wrapText="1"/>
    </xf>
    <xf numFmtId="212" fontId="3" fillId="48" borderId="28" xfId="5873" applyNumberFormat="1" applyFont="1" applyFill="1" applyBorder="1" applyAlignment="1" applyProtection="1">
      <alignment horizontal="center" vertical="distributed" wrapText="1"/>
    </xf>
    <xf numFmtId="0" fontId="154" fillId="0" borderId="97" xfId="0" applyFont="1" applyBorder="1"/>
    <xf numFmtId="0" fontId="26" fillId="0" borderId="59" xfId="0" applyFont="1" applyBorder="1" applyAlignment="1">
      <alignment horizontal="center" vertical="center"/>
    </xf>
    <xf numFmtId="0" fontId="63" fillId="34" borderId="59" xfId="0" applyFont="1" applyFill="1" applyBorder="1"/>
    <xf numFmtId="0" fontId="63" fillId="0" borderId="0" xfId="0" applyFont="1"/>
    <xf numFmtId="0" fontId="53" fillId="29" borderId="102" xfId="0" applyFont="1" applyFill="1" applyBorder="1" applyAlignment="1">
      <alignment horizontal="center" vertical="center"/>
    </xf>
    <xf numFmtId="0" fontId="53" fillId="29" borderId="59" xfId="0" applyFont="1" applyFill="1" applyBorder="1" applyAlignment="1">
      <alignment horizontal="center" vertical="center"/>
    </xf>
    <xf numFmtId="0" fontId="163" fillId="0" borderId="59" xfId="0" applyFont="1" applyBorder="1" applyAlignment="1">
      <alignment vertical="center"/>
    </xf>
    <xf numFmtId="0" fontId="0" fillId="0" borderId="82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163" fillId="0" borderId="0" xfId="0" applyFont="1" applyAlignment="1">
      <alignment horizontal="justify" vertical="center"/>
    </xf>
    <xf numFmtId="0" fontId="163" fillId="0" borderId="59" xfId="0" applyFont="1" applyBorder="1" applyAlignment="1">
      <alignment horizontal="justify" vertical="center"/>
    </xf>
    <xf numFmtId="0" fontId="163" fillId="0" borderId="59" xfId="0" applyFont="1" applyBorder="1" applyAlignment="1">
      <alignment vertical="center" wrapText="1"/>
    </xf>
    <xf numFmtId="0" fontId="163" fillId="0" borderId="59" xfId="0" applyFont="1" applyBorder="1"/>
    <xf numFmtId="174" fontId="4" fillId="28" borderId="0" xfId="3032" applyNumberFormat="1" applyFill="1" applyAlignment="1">
      <alignment horizontal="center"/>
    </xf>
    <xf numFmtId="0" fontId="74" fillId="28" borderId="43" xfId="3032" applyFont="1" applyFill="1" applyBorder="1" applyAlignment="1">
      <alignment horizontal="center" vertical="center" wrapText="1"/>
    </xf>
    <xf numFmtId="43" fontId="74" fillId="28" borderId="38" xfId="1" applyFont="1" applyFill="1" applyBorder="1" applyAlignment="1">
      <alignment horizontal="center" vertical="center" wrapText="1"/>
    </xf>
    <xf numFmtId="43" fontId="74" fillId="28" borderId="43" xfId="1" applyFont="1" applyFill="1" applyBorder="1" applyAlignment="1">
      <alignment horizontal="center" vertical="center" wrapText="1"/>
    </xf>
    <xf numFmtId="43" fontId="74" fillId="28" borderId="37" xfId="1" applyFont="1" applyFill="1" applyBorder="1" applyAlignment="1">
      <alignment horizontal="center" vertical="center" wrapText="1"/>
    </xf>
    <xf numFmtId="43" fontId="74" fillId="28" borderId="36" xfId="1" applyFont="1" applyFill="1" applyBorder="1" applyAlignment="1">
      <alignment horizontal="center" vertical="center" wrapText="1"/>
    </xf>
    <xf numFmtId="43" fontId="74" fillId="28" borderId="38" xfId="1" applyFont="1" applyFill="1" applyBorder="1" applyAlignment="1">
      <alignment horizontal="center" vertical="distributed" wrapText="1"/>
    </xf>
    <xf numFmtId="174" fontId="74" fillId="28" borderId="37" xfId="1" applyNumberFormat="1" applyFont="1" applyFill="1" applyBorder="1" applyAlignment="1">
      <alignment horizontal="center" vertical="distributed" wrapText="1"/>
    </xf>
    <xf numFmtId="174" fontId="74" fillId="28" borderId="43" xfId="1" applyNumberFormat="1" applyFont="1" applyFill="1" applyBorder="1" applyAlignment="1">
      <alignment horizontal="center" vertical="distributed" wrapText="1"/>
    </xf>
    <xf numFmtId="0" fontId="74" fillId="28" borderId="31" xfId="3032" applyFont="1" applyFill="1" applyBorder="1" applyAlignment="1">
      <alignment horizontal="left" vertical="distributed" wrapText="1"/>
    </xf>
    <xf numFmtId="0" fontId="74" fillId="0" borderId="28" xfId="5879" applyFont="1" applyBorder="1" applyAlignment="1">
      <alignment horizontal="center" vertical="center" wrapText="1"/>
    </xf>
    <xf numFmtId="207" fontId="74" fillId="0" borderId="29" xfId="5873" applyFont="1" applyBorder="1" applyAlignment="1" applyProtection="1">
      <alignment horizontal="center" vertical="center" wrapText="1"/>
    </xf>
    <xf numFmtId="0" fontId="26" fillId="28" borderId="85" xfId="430" applyFont="1" applyFill="1" applyBorder="1" applyAlignment="1">
      <alignment horizontal="left"/>
    </xf>
    <xf numFmtId="0" fontId="61" fillId="0" borderId="32" xfId="3042" applyFont="1" applyBorder="1" applyAlignment="1">
      <alignment horizontal="justify" vertical="center" wrapText="1"/>
    </xf>
    <xf numFmtId="0" fontId="4" fillId="0" borderId="32" xfId="3044" applyFont="1" applyBorder="1" applyAlignment="1">
      <alignment horizontal="center" vertical="center"/>
    </xf>
    <xf numFmtId="191" fontId="4" fillId="0" borderId="111" xfId="3036" applyFont="1" applyFill="1" applyBorder="1" applyAlignment="1">
      <alignment horizontal="center" vertical="center" wrapText="1"/>
    </xf>
    <xf numFmtId="209" fontId="4" fillId="0" borderId="112" xfId="3036" applyNumberFormat="1" applyFont="1" applyFill="1" applyBorder="1" applyAlignment="1">
      <alignment horizontal="center" vertical="center" wrapText="1"/>
    </xf>
    <xf numFmtId="43" fontId="4" fillId="0" borderId="54" xfId="1" applyFont="1" applyFill="1" applyBorder="1" applyAlignment="1">
      <alignment horizontal="center" vertical="center" wrapText="1"/>
    </xf>
    <xf numFmtId="209" fontId="4" fillId="0" borderId="111" xfId="3036" applyNumberFormat="1" applyFont="1" applyFill="1" applyBorder="1" applyAlignment="1">
      <alignment horizontal="center" vertical="center" wrapText="1"/>
    </xf>
    <xf numFmtId="43" fontId="4" fillId="0" borderId="54" xfId="1" applyFont="1" applyBorder="1" applyAlignment="1">
      <alignment horizontal="center" vertical="center" wrapText="1"/>
    </xf>
    <xf numFmtId="191" fontId="4" fillId="0" borderId="54" xfId="3036" applyFont="1" applyFill="1" applyBorder="1" applyAlignment="1">
      <alignment horizontal="center" vertical="center" wrapText="1"/>
    </xf>
    <xf numFmtId="1" fontId="101" fillId="25" borderId="81" xfId="3042" applyNumberFormat="1" applyFont="1" applyFill="1" applyBorder="1" applyAlignment="1">
      <alignment horizontal="center" vertical="center"/>
    </xf>
    <xf numFmtId="0" fontId="101" fillId="25" borderId="83" xfId="3042" applyFont="1" applyFill="1" applyBorder="1" applyAlignment="1">
      <alignment vertical="center"/>
    </xf>
    <xf numFmtId="43" fontId="101" fillId="25" borderId="83" xfId="1" applyFont="1" applyFill="1" applyBorder="1" applyAlignment="1">
      <alignment vertical="center"/>
    </xf>
    <xf numFmtId="0" fontId="164" fillId="25" borderId="0" xfId="0" applyFont="1" applyFill="1"/>
    <xf numFmtId="0" fontId="164" fillId="25" borderId="0" xfId="0" applyFont="1" applyFill="1" applyAlignment="1">
      <alignment horizontal="left"/>
    </xf>
    <xf numFmtId="0" fontId="26" fillId="0" borderId="97" xfId="430" applyFont="1" applyBorder="1" applyAlignment="1">
      <alignment vertical="center"/>
    </xf>
    <xf numFmtId="0" fontId="26" fillId="0" borderId="0" xfId="430" applyFont="1" applyAlignment="1">
      <alignment vertical="center"/>
    </xf>
    <xf numFmtId="8" fontId="27" fillId="28" borderId="0" xfId="430" applyNumberFormat="1" applyFont="1" applyFill="1" applyAlignment="1">
      <alignment vertical="center"/>
    </xf>
    <xf numFmtId="49" fontId="27" fillId="28" borderId="0" xfId="430" applyNumberFormat="1" applyFont="1" applyFill="1" applyAlignment="1">
      <alignment vertical="center"/>
    </xf>
    <xf numFmtId="2" fontId="69" fillId="28" borderId="0" xfId="0" applyNumberFormat="1" applyFont="1" applyFill="1" applyAlignment="1">
      <alignment vertical="center"/>
    </xf>
    <xf numFmtId="2" fontId="69" fillId="25" borderId="0" xfId="0" applyNumberFormat="1" applyFont="1" applyFill="1" applyAlignment="1">
      <alignment vertical="center"/>
    </xf>
    <xf numFmtId="2" fontId="46" fillId="32" borderId="0" xfId="3032" applyNumberFormat="1" applyFont="1" applyFill="1" applyAlignment="1">
      <alignment horizontal="center" vertical="center"/>
    </xf>
    <xf numFmtId="0" fontId="4" fillId="28" borderId="84" xfId="0" applyFont="1" applyFill="1" applyBorder="1" applyAlignment="1">
      <alignment horizontal="center" vertical="center"/>
    </xf>
    <xf numFmtId="0" fontId="4" fillId="28" borderId="43" xfId="0" applyFont="1" applyFill="1" applyBorder="1" applyAlignment="1">
      <alignment horizontal="center" vertical="center"/>
    </xf>
    <xf numFmtId="0" fontId="4" fillId="28" borderId="28" xfId="0" applyFont="1" applyFill="1" applyBorder="1" applyAlignment="1">
      <alignment horizontal="center" vertical="center"/>
    </xf>
    <xf numFmtId="0" fontId="4" fillId="28" borderId="40" xfId="0" applyFont="1" applyFill="1" applyBorder="1" applyAlignment="1">
      <alignment horizontal="center" vertical="center"/>
    </xf>
    <xf numFmtId="0" fontId="26" fillId="28" borderId="85" xfId="3032" applyFont="1" applyFill="1" applyBorder="1"/>
    <xf numFmtId="0" fontId="26" fillId="28" borderId="97" xfId="430" applyFont="1" applyFill="1" applyBorder="1"/>
    <xf numFmtId="0" fontId="27" fillId="28" borderId="0" xfId="3032" applyFont="1" applyFill="1"/>
    <xf numFmtId="0" fontId="69" fillId="28" borderId="98" xfId="3032" applyFont="1" applyFill="1" applyBorder="1"/>
    <xf numFmtId="2" fontId="47" fillId="0" borderId="102" xfId="0" applyNumberFormat="1" applyFont="1" applyBorder="1" applyAlignment="1">
      <alignment horizontal="center" vertical="center"/>
    </xf>
    <xf numFmtId="0" fontId="26" fillId="28" borderId="85" xfId="3032" applyFont="1" applyFill="1" applyBorder="1" applyAlignment="1">
      <alignment vertical="center"/>
    </xf>
    <xf numFmtId="0" fontId="5" fillId="28" borderId="10" xfId="0" applyFont="1" applyFill="1" applyBorder="1" applyAlignment="1">
      <alignment vertical="center"/>
    </xf>
    <xf numFmtId="0" fontId="81" fillId="0" borderId="10" xfId="0" applyFont="1" applyBorder="1" applyAlignment="1">
      <alignment horizontal="center" vertical="center"/>
    </xf>
    <xf numFmtId="0" fontId="47" fillId="0" borderId="83" xfId="0" applyFont="1" applyBorder="1" applyAlignment="1">
      <alignment vertical="center"/>
    </xf>
    <xf numFmtId="0" fontId="27" fillId="0" borderId="0" xfId="160" applyFont="1" applyAlignment="1">
      <alignment vertical="top" wrapText="1"/>
    </xf>
    <xf numFmtId="0" fontId="53" fillId="0" borderId="86" xfId="0" applyFont="1" applyBorder="1" applyAlignment="1">
      <alignment horizontal="center" vertical="center"/>
    </xf>
    <xf numFmtId="0" fontId="81" fillId="0" borderId="59" xfId="0" applyFont="1" applyBorder="1" applyAlignment="1">
      <alignment horizontal="center" vertical="center"/>
    </xf>
    <xf numFmtId="0" fontId="26" fillId="0" borderId="0" xfId="275" applyFont="1" applyAlignment="1">
      <alignment vertical="center" wrapText="1"/>
    </xf>
    <xf numFmtId="0" fontId="27" fillId="0" borderId="0" xfId="435" applyFont="1" applyAlignment="1">
      <alignment vertical="center" wrapText="1"/>
    </xf>
    <xf numFmtId="0" fontId="156" fillId="0" borderId="10" xfId="0" applyFont="1" applyBorder="1" applyAlignment="1">
      <alignment horizontal="center" vertical="center"/>
    </xf>
    <xf numFmtId="0" fontId="158" fillId="0" borderId="0" xfId="275" applyFont="1" applyAlignment="1">
      <alignment vertical="center" wrapText="1"/>
    </xf>
    <xf numFmtId="0" fontId="51" fillId="0" borderId="0" xfId="435" applyFont="1" applyAlignment="1">
      <alignment vertical="center" wrapText="1"/>
    </xf>
    <xf numFmtId="0" fontId="51" fillId="0" borderId="0" xfId="160" applyFont="1" applyAlignment="1">
      <alignment vertical="top" wrapText="1"/>
    </xf>
    <xf numFmtId="2" fontId="4" fillId="28" borderId="0" xfId="3032" applyNumberFormat="1" applyFill="1" applyAlignment="1">
      <alignment horizontal="center" vertical="center"/>
    </xf>
    <xf numFmtId="0" fontId="3" fillId="0" borderId="102" xfId="58" applyFont="1" applyBorder="1" applyAlignment="1">
      <alignment horizontal="justify" vertical="center" wrapText="1"/>
    </xf>
    <xf numFmtId="17" fontId="3" fillId="28" borderId="25" xfId="283" applyNumberFormat="1" applyFont="1" applyFill="1" applyBorder="1" applyAlignment="1">
      <alignment horizontal="left" vertical="center" wrapText="1"/>
    </xf>
    <xf numFmtId="17" fontId="3" fillId="28" borderId="28" xfId="283" applyNumberFormat="1" applyFont="1" applyFill="1" applyBorder="1" applyAlignment="1">
      <alignment horizontal="left" vertical="center" wrapText="1"/>
    </xf>
    <xf numFmtId="2" fontId="4" fillId="0" borderId="0" xfId="3032" applyNumberFormat="1" applyAlignment="1">
      <alignment horizontal="center" vertical="center"/>
    </xf>
    <xf numFmtId="1" fontId="3" fillId="0" borderId="40" xfId="3032" applyNumberFormat="1" applyFont="1" applyBorder="1" applyAlignment="1">
      <alignment horizontal="left" vertical="center" wrapText="1"/>
    </xf>
    <xf numFmtId="43" fontId="3" fillId="28" borderId="38" xfId="1" applyFont="1" applyFill="1" applyBorder="1" applyAlignment="1">
      <alignment horizontal="center" vertical="center" wrapText="1"/>
    </xf>
    <xf numFmtId="43" fontId="3" fillId="28" borderId="37" xfId="1" applyFont="1" applyFill="1" applyBorder="1" applyAlignment="1">
      <alignment horizontal="center" vertical="center" wrapText="1"/>
    </xf>
    <xf numFmtId="43" fontId="3" fillId="28" borderId="36" xfId="1" applyFont="1" applyFill="1" applyBorder="1" applyAlignment="1">
      <alignment horizontal="center" vertical="center" wrapText="1"/>
    </xf>
    <xf numFmtId="43" fontId="3" fillId="28" borderId="38" xfId="1" applyFont="1" applyFill="1" applyBorder="1" applyAlignment="1">
      <alignment horizontal="center" vertical="distributed" wrapText="1"/>
    </xf>
    <xf numFmtId="43" fontId="3" fillId="28" borderId="37" xfId="1" applyFont="1" applyFill="1" applyBorder="1" applyAlignment="1">
      <alignment horizontal="center" vertical="distributed" wrapText="1"/>
    </xf>
    <xf numFmtId="174" fontId="3" fillId="28" borderId="43" xfId="1" applyNumberFormat="1" applyFont="1" applyFill="1" applyBorder="1" applyAlignment="1">
      <alignment horizontal="right" vertical="distributed" wrapText="1"/>
    </xf>
    <xf numFmtId="213" fontId="3" fillId="28" borderId="43" xfId="3032" applyNumberFormat="1" applyFont="1" applyFill="1" applyBorder="1" applyAlignment="1">
      <alignment horizontal="center" vertical="center" wrapText="1"/>
    </xf>
    <xf numFmtId="1" fontId="3" fillId="0" borderId="25" xfId="3032" applyNumberFormat="1" applyFont="1" applyBorder="1" applyAlignment="1">
      <alignment horizontal="left" vertical="center" wrapText="1"/>
    </xf>
    <xf numFmtId="2" fontId="4" fillId="32" borderId="0" xfId="3032" applyNumberFormat="1" applyFill="1" applyAlignment="1">
      <alignment horizontal="center" vertical="center"/>
    </xf>
    <xf numFmtId="0" fontId="3" fillId="28" borderId="102" xfId="3032" applyFont="1" applyFill="1" applyBorder="1" applyAlignment="1">
      <alignment horizontal="left" vertical="distributed" wrapText="1"/>
    </xf>
    <xf numFmtId="1" fontId="3" fillId="28" borderId="25" xfId="3032" applyNumberFormat="1" applyFont="1" applyFill="1" applyBorder="1" applyAlignment="1">
      <alignment horizontal="center" vertical="center" wrapText="1"/>
    </xf>
    <xf numFmtId="2" fontId="3" fillId="28" borderId="25" xfId="3032" applyNumberFormat="1" applyFont="1" applyFill="1" applyBorder="1" applyAlignment="1">
      <alignment horizontal="center" vertical="center" wrapText="1"/>
    </xf>
    <xf numFmtId="2" fontId="3" fillId="0" borderId="25" xfId="3032" applyNumberFormat="1" applyFont="1" applyBorder="1" applyAlignment="1">
      <alignment horizontal="center" vertical="center" wrapText="1"/>
    </xf>
    <xf numFmtId="213" fontId="3" fillId="28" borderId="25" xfId="3032" applyNumberFormat="1" applyFont="1" applyFill="1" applyBorder="1" applyAlignment="1">
      <alignment horizontal="center" vertical="center" wrapText="1"/>
    </xf>
    <xf numFmtId="0" fontId="47" fillId="0" borderId="59" xfId="316" applyFont="1" applyBorder="1" applyAlignment="1">
      <alignment horizontal="left" vertical="center"/>
    </xf>
    <xf numFmtId="0" fontId="3" fillId="0" borderId="59" xfId="316" applyFont="1" applyBorder="1" applyAlignment="1">
      <alignment horizontal="left" vertical="center"/>
    </xf>
    <xf numFmtId="0" fontId="165" fillId="48" borderId="25" xfId="5879" applyFont="1" applyFill="1" applyBorder="1" applyAlignment="1">
      <alignment horizontal="center" vertical="center" wrapText="1"/>
    </xf>
    <xf numFmtId="207" fontId="165" fillId="48" borderId="26" xfId="5873" applyFont="1" applyFill="1" applyBorder="1" applyAlignment="1" applyProtection="1">
      <alignment horizontal="center" vertical="center" wrapText="1"/>
    </xf>
    <xf numFmtId="207" fontId="165" fillId="48" borderId="25" xfId="5873" applyFont="1" applyFill="1" applyBorder="1" applyAlignment="1" applyProtection="1">
      <alignment horizontal="center" vertical="center" wrapText="1"/>
    </xf>
    <xf numFmtId="207" fontId="165" fillId="48" borderId="24" xfId="5873" applyFont="1" applyFill="1" applyBorder="1" applyAlignment="1" applyProtection="1">
      <alignment horizontal="center" vertical="center" wrapText="1"/>
    </xf>
    <xf numFmtId="207" fontId="165" fillId="48" borderId="34" xfId="5873" applyFont="1" applyFill="1" applyBorder="1" applyAlignment="1" applyProtection="1">
      <alignment horizontal="center" vertical="center" wrapText="1"/>
    </xf>
    <xf numFmtId="207" fontId="165" fillId="48" borderId="26" xfId="5873" applyFont="1" applyFill="1" applyBorder="1" applyAlignment="1" applyProtection="1">
      <alignment horizontal="center" vertical="distributed" wrapText="1"/>
    </xf>
    <xf numFmtId="207" fontId="165" fillId="48" borderId="24" xfId="5873" applyFont="1" applyFill="1" applyBorder="1" applyAlignment="1" applyProtection="1">
      <alignment horizontal="center" vertical="distributed" wrapText="1"/>
    </xf>
    <xf numFmtId="0" fontId="165" fillId="48" borderId="28" xfId="5879" applyFont="1" applyFill="1" applyBorder="1" applyAlignment="1">
      <alignment horizontal="center" vertical="center" wrapText="1"/>
    </xf>
    <xf numFmtId="207" fontId="165" fillId="48" borderId="29" xfId="5873" applyFont="1" applyFill="1" applyBorder="1" applyAlignment="1" applyProtection="1">
      <alignment horizontal="center" vertical="center" wrapText="1"/>
    </xf>
    <xf numFmtId="207" fontId="165" fillId="48" borderId="28" xfId="5873" applyFont="1" applyFill="1" applyBorder="1" applyAlignment="1" applyProtection="1">
      <alignment horizontal="center" vertical="center" wrapText="1"/>
    </xf>
    <xf numFmtId="207" fontId="165" fillId="48" borderId="27" xfId="5873" applyFont="1" applyFill="1" applyBorder="1" applyAlignment="1" applyProtection="1">
      <alignment horizontal="center" vertical="center" wrapText="1"/>
    </xf>
    <xf numFmtId="207" fontId="165" fillId="48" borderId="30" xfId="5873" applyFont="1" applyFill="1" applyBorder="1" applyAlignment="1" applyProtection="1">
      <alignment horizontal="center" vertical="center" wrapText="1"/>
    </xf>
    <xf numFmtId="207" fontId="165" fillId="48" borderId="29" xfId="5873" applyFont="1" applyFill="1" applyBorder="1" applyAlignment="1" applyProtection="1">
      <alignment horizontal="center" vertical="distributed" wrapText="1"/>
    </xf>
    <xf numFmtId="207" fontId="165" fillId="48" borderId="27" xfId="5873" applyFont="1" applyFill="1" applyBorder="1" applyAlignment="1" applyProtection="1">
      <alignment horizontal="center" vertical="distributed" wrapText="1"/>
    </xf>
    <xf numFmtId="0" fontId="165" fillId="48" borderId="28" xfId="5879" applyFont="1" applyFill="1" applyBorder="1" applyAlignment="1">
      <alignment horizontal="left" vertical="distributed" wrapText="1"/>
    </xf>
    <xf numFmtId="0" fontId="3" fillId="28" borderId="84" xfId="3032" applyFont="1" applyFill="1" applyBorder="1" applyAlignment="1">
      <alignment horizontal="center" vertical="center" wrapText="1"/>
    </xf>
    <xf numFmtId="2" fontId="3" fillId="28" borderId="84" xfId="3032" applyNumberFormat="1" applyFont="1" applyFill="1" applyBorder="1" applyAlignment="1">
      <alignment horizontal="center" vertical="top" wrapText="1"/>
    </xf>
    <xf numFmtId="2" fontId="3" fillId="28" borderId="84" xfId="3032" applyNumberFormat="1" applyFont="1" applyFill="1" applyBorder="1" applyAlignment="1">
      <alignment horizontal="center" vertical="center" wrapText="1"/>
    </xf>
    <xf numFmtId="169" fontId="3" fillId="0" borderId="84" xfId="3032" applyNumberFormat="1" applyFont="1" applyBorder="1" applyAlignment="1">
      <alignment horizontal="right" vertical="center" wrapText="1"/>
    </xf>
    <xf numFmtId="0" fontId="54" fillId="0" borderId="59" xfId="0" applyFont="1" applyBorder="1" applyAlignment="1">
      <alignment horizontal="justify" vertical="center"/>
    </xf>
    <xf numFmtId="0" fontId="100" fillId="0" borderId="59" xfId="0" applyFont="1" applyBorder="1" applyAlignment="1">
      <alignment horizontal="center" vertical="center"/>
    </xf>
    <xf numFmtId="0" fontId="104" fillId="0" borderId="59" xfId="0" applyFont="1" applyBorder="1" applyAlignment="1">
      <alignment horizontal="center" vertical="center" wrapText="1"/>
    </xf>
    <xf numFmtId="0" fontId="4" fillId="28" borderId="59" xfId="0" applyFont="1" applyFill="1" applyBorder="1" applyAlignment="1">
      <alignment horizontal="justify" vertical="center" wrapText="1"/>
    </xf>
    <xf numFmtId="0" fontId="100" fillId="0" borderId="0" xfId="0" applyFont="1" applyAlignment="1">
      <alignment vertical="center"/>
    </xf>
    <xf numFmtId="0" fontId="100" fillId="0" borderId="0" xfId="0" applyFont="1" applyAlignment="1">
      <alignment vertical="center" wrapText="1"/>
    </xf>
    <xf numFmtId="0" fontId="100" fillId="32" borderId="0" xfId="0" applyFont="1" applyFill="1" applyAlignment="1">
      <alignment vertical="center"/>
    </xf>
    <xf numFmtId="0" fontId="100" fillId="32" borderId="0" xfId="0" applyFont="1" applyFill="1" applyAlignment="1">
      <alignment vertical="center" wrapText="1"/>
    </xf>
    <xf numFmtId="0" fontId="63" fillId="0" borderId="59" xfId="0" applyFont="1" applyBorder="1"/>
    <xf numFmtId="165" fontId="86" fillId="0" borderId="0" xfId="0" applyNumberFormat="1" applyFont="1" applyAlignment="1">
      <alignment vertical="center"/>
    </xf>
    <xf numFmtId="0" fontId="166" fillId="0" borderId="0" xfId="0" applyFont="1"/>
    <xf numFmtId="174" fontId="3" fillId="28" borderId="28" xfId="1" applyNumberFormat="1" applyFont="1" applyFill="1" applyBorder="1" applyAlignment="1">
      <alignment horizontal="right" vertical="distributed" wrapText="1"/>
    </xf>
    <xf numFmtId="0" fontId="165" fillId="48" borderId="28" xfId="5876" applyFont="1" applyFill="1" applyBorder="1" applyAlignment="1">
      <alignment horizontal="left" vertical="center" wrapText="1"/>
    </xf>
    <xf numFmtId="1" fontId="165" fillId="48" borderId="29" xfId="5879" applyNumberFormat="1" applyFont="1" applyFill="1" applyBorder="1" applyAlignment="1">
      <alignment horizontal="center" vertical="center" wrapText="1"/>
    </xf>
    <xf numFmtId="1" fontId="165" fillId="48" borderId="30" xfId="5879" applyNumberFormat="1" applyFont="1" applyFill="1" applyBorder="1" applyAlignment="1">
      <alignment horizontal="center" vertical="center" wrapText="1"/>
    </xf>
    <xf numFmtId="2" fontId="165" fillId="48" borderId="27" xfId="5879" applyNumberFormat="1" applyFont="1" applyFill="1" applyBorder="1" applyAlignment="1">
      <alignment horizontal="center" vertical="center" wrapText="1"/>
    </xf>
    <xf numFmtId="212" fontId="165" fillId="48" borderId="84" xfId="5873" applyNumberFormat="1" applyFont="1" applyFill="1" applyBorder="1" applyAlignment="1" applyProtection="1">
      <alignment horizontal="center" vertical="distributed" wrapText="1"/>
    </xf>
    <xf numFmtId="207" fontId="165" fillId="48" borderId="84" xfId="5873" applyFont="1" applyFill="1" applyBorder="1" applyAlignment="1" applyProtection="1">
      <alignment horizontal="center" vertical="distributed" wrapText="1"/>
    </xf>
    <xf numFmtId="192" fontId="165" fillId="48" borderId="25" xfId="5879" applyNumberFormat="1" applyFont="1" applyFill="1" applyBorder="1" applyAlignment="1">
      <alignment horizontal="center" vertical="center" wrapText="1"/>
    </xf>
    <xf numFmtId="212" fontId="165" fillId="48" borderId="28" xfId="5873" applyNumberFormat="1" applyFont="1" applyFill="1" applyBorder="1" applyAlignment="1" applyProtection="1">
      <alignment horizontal="center" vertical="distributed" wrapText="1"/>
    </xf>
    <xf numFmtId="207" fontId="165" fillId="48" borderId="43" xfId="5873" applyFont="1" applyFill="1" applyBorder="1" applyAlignment="1" applyProtection="1">
      <alignment horizontal="center" vertical="distributed" wrapText="1"/>
    </xf>
    <xf numFmtId="192" fontId="165" fillId="48" borderId="28" xfId="5879" applyNumberFormat="1" applyFont="1" applyFill="1" applyBorder="1" applyAlignment="1">
      <alignment horizontal="center" vertical="center" wrapText="1"/>
    </xf>
    <xf numFmtId="212" fontId="165" fillId="48" borderId="27" xfId="5873" applyNumberFormat="1" applyFont="1" applyFill="1" applyBorder="1" applyAlignment="1" applyProtection="1">
      <alignment horizontal="center" vertical="distributed" wrapText="1"/>
    </xf>
    <xf numFmtId="207" fontId="165" fillId="48" borderId="28" xfId="5873" applyFont="1" applyFill="1" applyBorder="1" applyAlignment="1" applyProtection="1">
      <alignment horizontal="center" vertical="distributed" wrapText="1"/>
    </xf>
    <xf numFmtId="1" fontId="3" fillId="48" borderId="29" xfId="5879" applyNumberFormat="1" applyFont="1" applyFill="1" applyBorder="1" applyAlignment="1">
      <alignment horizontal="center" vertical="center" wrapText="1"/>
    </xf>
    <xf numFmtId="1" fontId="3" fillId="48" borderId="30" xfId="5879" applyNumberFormat="1" applyFont="1" applyFill="1" applyBorder="1" applyAlignment="1">
      <alignment horizontal="center" vertical="center" wrapText="1"/>
    </xf>
    <xf numFmtId="2" fontId="3" fillId="48" borderId="27" xfId="5879" applyNumberFormat="1" applyFont="1" applyFill="1" applyBorder="1" applyAlignment="1">
      <alignment horizontal="center" vertical="center" wrapText="1"/>
    </xf>
    <xf numFmtId="0" fontId="3" fillId="48" borderId="28" xfId="5879" applyFont="1" applyFill="1" applyBorder="1" applyAlignment="1">
      <alignment horizontal="center" vertical="center" wrapText="1"/>
    </xf>
    <xf numFmtId="207" fontId="3" fillId="48" borderId="29" xfId="5873" applyFont="1" applyFill="1" applyBorder="1" applyAlignment="1" applyProtection="1">
      <alignment horizontal="center" vertical="center" wrapText="1"/>
    </xf>
    <xf numFmtId="207" fontId="3" fillId="48" borderId="28" xfId="5873" applyFont="1" applyFill="1" applyBorder="1" applyAlignment="1" applyProtection="1">
      <alignment horizontal="center" vertical="center" wrapText="1"/>
    </xf>
    <xf numFmtId="207" fontId="3" fillId="48" borderId="27" xfId="5873" applyFont="1" applyFill="1" applyBorder="1" applyAlignment="1" applyProtection="1">
      <alignment horizontal="center" vertical="center" wrapText="1"/>
    </xf>
    <xf numFmtId="207" fontId="3" fillId="48" borderId="30" xfId="5873" applyFont="1" applyFill="1" applyBorder="1" applyAlignment="1" applyProtection="1">
      <alignment horizontal="center" vertical="center" wrapText="1"/>
    </xf>
    <xf numFmtId="207" fontId="3" fillId="48" borderId="29" xfId="5873" applyFont="1" applyFill="1" applyBorder="1" applyAlignment="1" applyProtection="1">
      <alignment horizontal="center" vertical="distributed" wrapText="1"/>
    </xf>
    <xf numFmtId="207" fontId="3" fillId="48" borderId="27" xfId="5873" applyFont="1" applyFill="1" applyBorder="1" applyAlignment="1" applyProtection="1">
      <alignment horizontal="center" vertical="distributed" wrapText="1"/>
    </xf>
    <xf numFmtId="207" fontId="3" fillId="48" borderId="43" xfId="5873" applyFont="1" applyFill="1" applyBorder="1" applyAlignment="1" applyProtection="1">
      <alignment horizontal="center" vertical="distributed" wrapText="1"/>
    </xf>
    <xf numFmtId="192" fontId="3" fillId="48" borderId="28" xfId="5879" applyNumberFormat="1" applyFont="1" applyFill="1" applyBorder="1" applyAlignment="1">
      <alignment horizontal="center" vertical="center" wrapText="1"/>
    </xf>
    <xf numFmtId="0" fontId="3" fillId="48" borderId="28" xfId="5879" applyFont="1" applyFill="1" applyBorder="1" applyAlignment="1">
      <alignment horizontal="left" vertical="distributed" wrapText="1"/>
    </xf>
    <xf numFmtId="212" fontId="3" fillId="48" borderId="27" xfId="5873" applyNumberFormat="1" applyFont="1" applyFill="1" applyBorder="1" applyAlignment="1" applyProtection="1">
      <alignment horizontal="center" vertical="distributed" wrapText="1"/>
    </xf>
    <xf numFmtId="212" fontId="3" fillId="48" borderId="40" xfId="5873" applyNumberFormat="1" applyFont="1" applyFill="1" applyBorder="1" applyAlignment="1" applyProtection="1">
      <alignment horizontal="center" vertical="distributed" wrapText="1"/>
    </xf>
    <xf numFmtId="2" fontId="3" fillId="28" borderId="43" xfId="3032" applyNumberFormat="1" applyFont="1" applyFill="1" applyBorder="1" applyAlignment="1">
      <alignment horizontal="center" vertical="center" wrapText="1"/>
    </xf>
    <xf numFmtId="169" fontId="3" fillId="0" borderId="43" xfId="3032" applyNumberFormat="1" applyFont="1" applyBorder="1" applyAlignment="1">
      <alignment horizontal="right" vertical="center" wrapText="1"/>
    </xf>
    <xf numFmtId="9" fontId="100" fillId="0" borderId="0" xfId="0" applyNumberFormat="1" applyFont="1"/>
    <xf numFmtId="0" fontId="26" fillId="0" borderId="82" xfId="0" applyFont="1" applyBorder="1" applyAlignment="1">
      <alignment horizontal="center" vertical="center"/>
    </xf>
    <xf numFmtId="0" fontId="62" fillId="0" borderId="98" xfId="0" applyFont="1" applyBorder="1" applyAlignment="1">
      <alignment vertical="center"/>
    </xf>
    <xf numFmtId="0" fontId="27" fillId="0" borderId="0" xfId="0" applyFont="1"/>
    <xf numFmtId="0" fontId="2" fillId="28" borderId="0" xfId="0" applyFont="1" applyFill="1"/>
    <xf numFmtId="0" fontId="0" fillId="28" borderId="0" xfId="0" applyFill="1" applyAlignment="1">
      <alignment horizontal="center"/>
    </xf>
    <xf numFmtId="0" fontId="74" fillId="28" borderId="9" xfId="3032" applyFont="1" applyFill="1" applyBorder="1" applyAlignment="1">
      <alignment horizontal="center" vertical="center" wrapText="1"/>
    </xf>
    <xf numFmtId="43" fontId="74" fillId="28" borderId="5" xfId="1" applyFont="1" applyFill="1" applyBorder="1" applyAlignment="1">
      <alignment horizontal="center" vertical="center" wrapText="1"/>
    </xf>
    <xf numFmtId="43" fontId="74" fillId="28" borderId="9" xfId="1" applyFont="1" applyFill="1" applyBorder="1" applyAlignment="1">
      <alignment horizontal="center" vertical="center" wrapText="1"/>
    </xf>
    <xf numFmtId="43" fontId="74" fillId="28" borderId="7" xfId="1" applyFont="1" applyFill="1" applyBorder="1" applyAlignment="1">
      <alignment horizontal="center" vertical="center" wrapText="1"/>
    </xf>
    <xf numFmtId="43" fontId="74" fillId="28" borderId="5" xfId="1" applyFont="1" applyFill="1" applyBorder="1" applyAlignment="1">
      <alignment horizontal="center" vertical="distributed" wrapText="1"/>
    </xf>
    <xf numFmtId="174" fontId="74" fillId="28" borderId="7" xfId="1" applyNumberFormat="1" applyFont="1" applyFill="1" applyBorder="1" applyAlignment="1">
      <alignment horizontal="center" vertical="distributed" wrapText="1"/>
    </xf>
    <xf numFmtId="174" fontId="74" fillId="28" borderId="9" xfId="1" applyNumberFormat="1" applyFont="1" applyFill="1" applyBorder="1" applyAlignment="1">
      <alignment horizontal="center" vertical="distributed" wrapText="1"/>
    </xf>
    <xf numFmtId="43" fontId="74" fillId="28" borderId="9" xfId="1" applyFont="1" applyFill="1" applyBorder="1" applyAlignment="1">
      <alignment horizontal="center" vertical="distributed" wrapText="1"/>
    </xf>
    <xf numFmtId="192" fontId="74" fillId="28" borderId="9" xfId="3032" applyNumberFormat="1" applyFont="1" applyFill="1" applyBorder="1" applyAlignment="1">
      <alignment horizontal="center" vertical="center" wrapText="1"/>
    </xf>
    <xf numFmtId="0" fontId="3" fillId="48" borderId="28" xfId="5876" applyFont="1" applyFill="1" applyBorder="1" applyAlignment="1">
      <alignment horizontal="left" vertical="center" wrapText="1"/>
    </xf>
    <xf numFmtId="1" fontId="3" fillId="48" borderId="29" xfId="5879" applyNumberFormat="1" applyFont="1" applyFill="1" applyBorder="1" applyAlignment="1">
      <alignment horizontal="right" vertical="center" wrapText="1"/>
    </xf>
    <xf numFmtId="2" fontId="3" fillId="48" borderId="27" xfId="5879" applyNumberFormat="1" applyFont="1" applyFill="1" applyBorder="1" applyAlignment="1">
      <alignment horizontal="left" vertical="center" wrapText="1"/>
    </xf>
    <xf numFmtId="212" fontId="3" fillId="48" borderId="41" xfId="5873" applyNumberFormat="1" applyFont="1" applyFill="1" applyBorder="1" applyAlignment="1" applyProtection="1">
      <alignment horizontal="center" vertical="distributed" wrapText="1"/>
    </xf>
    <xf numFmtId="192" fontId="3" fillId="48" borderId="43" xfId="5879" applyNumberFormat="1" applyFont="1" applyFill="1" applyBorder="1" applyAlignment="1">
      <alignment horizontal="center" vertical="center" wrapText="1"/>
    </xf>
    <xf numFmtId="0" fontId="3" fillId="48" borderId="43" xfId="5879" applyFont="1" applyFill="1" applyBorder="1" applyAlignment="1">
      <alignment horizontal="left" vertical="distributed" wrapText="1"/>
    </xf>
    <xf numFmtId="2" fontId="3" fillId="28" borderId="28" xfId="3032" applyNumberFormat="1" applyFont="1" applyFill="1" applyBorder="1" applyAlignment="1">
      <alignment horizontal="center" vertical="center" wrapText="1"/>
    </xf>
    <xf numFmtId="169" fontId="3" fillId="0" borderId="28" xfId="3032" applyNumberFormat="1" applyFont="1" applyBorder="1" applyAlignment="1">
      <alignment horizontal="right" vertical="center" wrapText="1"/>
    </xf>
    <xf numFmtId="0" fontId="3" fillId="28" borderId="84" xfId="283" applyFont="1" applyFill="1" applyBorder="1" applyAlignment="1">
      <alignment horizontal="left" vertical="center" wrapText="1"/>
    </xf>
    <xf numFmtId="207" fontId="3" fillId="48" borderId="87" xfId="5873" applyFont="1" applyFill="1" applyBorder="1" applyAlignment="1" applyProtection="1">
      <alignment horizontal="center" vertical="distributed" wrapText="1"/>
    </xf>
    <xf numFmtId="212" fontId="3" fillId="48" borderId="84" xfId="5873" applyNumberFormat="1" applyFont="1" applyFill="1" applyBorder="1" applyAlignment="1" applyProtection="1">
      <alignment horizontal="center" vertical="distributed" wrapText="1"/>
    </xf>
    <xf numFmtId="43" fontId="3" fillId="28" borderId="84" xfId="1" applyFont="1" applyFill="1" applyBorder="1" applyAlignment="1">
      <alignment horizontal="center" vertical="distributed" wrapText="1"/>
    </xf>
    <xf numFmtId="192" fontId="3" fillId="28" borderId="84" xfId="3032" applyNumberFormat="1" applyFont="1" applyFill="1" applyBorder="1" applyAlignment="1">
      <alignment horizontal="center" vertical="center" wrapText="1"/>
    </xf>
    <xf numFmtId="0" fontId="104" fillId="0" borderId="59" xfId="0" applyFont="1" applyBorder="1" applyAlignment="1">
      <alignment horizontal="center" vertical="center"/>
    </xf>
    <xf numFmtId="0" fontId="105" fillId="0" borderId="59" xfId="0" applyFont="1" applyBorder="1" applyAlignment="1">
      <alignment horizontal="center" vertical="center" wrapText="1"/>
    </xf>
    <xf numFmtId="0" fontId="167" fillId="0" borderId="0" xfId="0" applyFont="1"/>
    <xf numFmtId="1" fontId="4" fillId="28" borderId="86" xfId="3052" applyNumberFormat="1" applyFont="1" applyFill="1" applyBorder="1" applyAlignment="1">
      <alignment horizontal="center" vertical="center" wrapText="1"/>
    </xf>
    <xf numFmtId="1" fontId="4" fillId="28" borderId="83" xfId="3052" applyNumberFormat="1" applyFont="1" applyFill="1" applyBorder="1" applyAlignment="1">
      <alignment horizontal="center" vertical="center" wrapText="1"/>
    </xf>
    <xf numFmtId="1" fontId="4" fillId="25" borderId="83" xfId="3052" applyNumberFormat="1" applyFont="1" applyFill="1" applyBorder="1" applyAlignment="1">
      <alignment horizontal="center" vertical="center" wrapText="1"/>
    </xf>
    <xf numFmtId="1" fontId="54" fillId="25" borderId="83" xfId="3052" applyNumberFormat="1" applyFont="1" applyFill="1" applyBorder="1" applyAlignment="1">
      <alignment horizontal="center" vertical="center" wrapText="1"/>
    </xf>
    <xf numFmtId="0" fontId="76" fillId="0" borderId="59" xfId="0" applyFont="1" applyBorder="1" applyAlignment="1">
      <alignment horizontal="center" vertical="center"/>
    </xf>
    <xf numFmtId="203" fontId="4" fillId="28" borderId="59" xfId="439" applyNumberFormat="1" applyFill="1" applyBorder="1" applyAlignment="1">
      <alignment horizontal="center"/>
    </xf>
    <xf numFmtId="174" fontId="3" fillId="28" borderId="37" xfId="1" applyNumberFormat="1" applyFont="1" applyFill="1" applyBorder="1" applyAlignment="1">
      <alignment horizontal="center" vertical="distributed" wrapText="1"/>
    </xf>
    <xf numFmtId="0" fontId="3" fillId="28" borderId="37" xfId="3032" applyFont="1" applyFill="1" applyBorder="1" applyAlignment="1">
      <alignment horizontal="left" vertical="distributed" wrapText="1"/>
    </xf>
    <xf numFmtId="1" fontId="3" fillId="28" borderId="43" xfId="3032" applyNumberFormat="1" applyFont="1" applyFill="1" applyBorder="1" applyAlignment="1">
      <alignment horizontal="center" vertical="center" wrapText="1"/>
    </xf>
    <xf numFmtId="207" fontId="3" fillId="48" borderId="28" xfId="5873" applyFont="1" applyFill="1" applyBorder="1" applyAlignment="1" applyProtection="1">
      <alignment horizontal="center" vertical="distributed" wrapText="1"/>
    </xf>
    <xf numFmtId="0" fontId="3" fillId="0" borderId="43" xfId="5879" applyFont="1" applyBorder="1" applyAlignment="1">
      <alignment vertical="distributed" wrapText="1"/>
    </xf>
    <xf numFmtId="0" fontId="3" fillId="0" borderId="28" xfId="5879" applyFont="1" applyBorder="1" applyAlignment="1">
      <alignment horizontal="center" vertical="center" wrapText="1"/>
    </xf>
    <xf numFmtId="207" fontId="3" fillId="48" borderId="29" xfId="5873" applyFont="1" applyFill="1" applyBorder="1" applyAlignment="1" applyProtection="1">
      <alignment vertical="center" wrapText="1"/>
    </xf>
    <xf numFmtId="1" fontId="3" fillId="0" borderId="29" xfId="5879" applyNumberFormat="1" applyFont="1" applyBorder="1" applyAlignment="1">
      <alignment horizontal="center" vertical="center" wrapText="1"/>
    </xf>
    <xf numFmtId="1" fontId="3" fillId="0" borderId="30" xfId="5879" applyNumberFormat="1" applyFont="1" applyBorder="1" applyAlignment="1">
      <alignment horizontal="center" vertical="center" wrapText="1"/>
    </xf>
    <xf numFmtId="2" fontId="3" fillId="0" borderId="27" xfId="5879" applyNumberFormat="1" applyFont="1" applyBorder="1" applyAlignment="1">
      <alignment horizontal="center" vertical="center" wrapText="1"/>
    </xf>
    <xf numFmtId="207" fontId="3" fillId="48" borderId="102" xfId="5873" applyFont="1" applyFill="1" applyBorder="1" applyAlignment="1" applyProtection="1">
      <alignment horizontal="center" vertical="distributed" wrapText="1"/>
    </xf>
    <xf numFmtId="169" fontId="3" fillId="48" borderId="27" xfId="5879" applyNumberFormat="1" applyFont="1" applyFill="1" applyBorder="1" applyAlignment="1">
      <alignment horizontal="center" vertical="distributed" wrapText="1"/>
    </xf>
    <xf numFmtId="0" fontId="3" fillId="48" borderId="43" xfId="5876" applyFont="1" applyFill="1" applyBorder="1" applyAlignment="1">
      <alignment horizontal="left" vertical="center" wrapText="1"/>
    </xf>
    <xf numFmtId="0" fontId="3" fillId="0" borderId="25" xfId="283" applyFont="1" applyBorder="1" applyAlignment="1">
      <alignment horizontal="left" vertical="center" wrapText="1"/>
    </xf>
    <xf numFmtId="43" fontId="3" fillId="0" borderId="24" xfId="1" applyFont="1" applyFill="1" applyBorder="1" applyAlignment="1">
      <alignment horizontal="center" vertical="center" wrapText="1"/>
    </xf>
    <xf numFmtId="43" fontId="3" fillId="0" borderId="34" xfId="1" applyFont="1" applyFill="1" applyBorder="1" applyAlignment="1">
      <alignment horizontal="center" vertical="center" wrapText="1"/>
    </xf>
    <xf numFmtId="43" fontId="3" fillId="0" borderId="26" xfId="1" applyFont="1" applyFill="1" applyBorder="1" applyAlignment="1">
      <alignment horizontal="center" vertical="distributed" wrapText="1"/>
    </xf>
    <xf numFmtId="43" fontId="3" fillId="0" borderId="24" xfId="1" applyFont="1" applyFill="1" applyBorder="1" applyAlignment="1">
      <alignment horizontal="center" vertical="distributed" wrapText="1"/>
    </xf>
    <xf numFmtId="174" fontId="3" fillId="0" borderId="84" xfId="1" applyNumberFormat="1" applyFont="1" applyFill="1" applyBorder="1" applyAlignment="1">
      <alignment vertical="center" wrapText="1"/>
    </xf>
    <xf numFmtId="43" fontId="3" fillId="0" borderId="25" xfId="1" applyFont="1" applyFill="1" applyBorder="1" applyAlignment="1">
      <alignment horizontal="center" vertical="distributed" wrapText="1"/>
    </xf>
    <xf numFmtId="192" fontId="3" fillId="0" borderId="25" xfId="3032" applyNumberFormat="1" applyFont="1" applyBorder="1" applyAlignment="1">
      <alignment horizontal="center" vertical="center" wrapText="1"/>
    </xf>
    <xf numFmtId="0" fontId="62" fillId="0" borderId="87" xfId="0" applyFont="1" applyBorder="1" applyAlignment="1">
      <alignment vertical="center"/>
    </xf>
    <xf numFmtId="1" fontId="160" fillId="48" borderId="29" xfId="5879" applyNumberFormat="1" applyFont="1" applyFill="1" applyBorder="1" applyAlignment="1">
      <alignment horizontal="center" vertical="center" wrapText="1"/>
    </xf>
    <xf numFmtId="1" fontId="160" fillId="48" borderId="30" xfId="5879" applyNumberFormat="1" applyFont="1" applyFill="1" applyBorder="1" applyAlignment="1">
      <alignment horizontal="center" vertical="center" wrapText="1"/>
    </xf>
    <xf numFmtId="2" fontId="160" fillId="48" borderId="27" xfId="5879" applyNumberFormat="1" applyFont="1" applyFill="1" applyBorder="1" applyAlignment="1">
      <alignment horizontal="center" vertical="center" wrapText="1"/>
    </xf>
    <xf numFmtId="0" fontId="160" fillId="48" borderId="28" xfId="5879" applyFont="1" applyFill="1" applyBorder="1" applyAlignment="1">
      <alignment horizontal="center" vertical="center" wrapText="1"/>
    </xf>
    <xf numFmtId="207" fontId="160" fillId="48" borderId="29" xfId="5873" applyFont="1" applyFill="1" applyBorder="1" applyAlignment="1" applyProtection="1">
      <alignment horizontal="center" vertical="center" wrapText="1"/>
    </xf>
    <xf numFmtId="207" fontId="160" fillId="48" borderId="28" xfId="5873" applyFont="1" applyFill="1" applyBorder="1" applyAlignment="1" applyProtection="1">
      <alignment horizontal="center" vertical="center" wrapText="1"/>
    </xf>
    <xf numFmtId="207" fontId="160" fillId="48" borderId="27" xfId="5873" applyFont="1" applyFill="1" applyBorder="1" applyAlignment="1" applyProtection="1">
      <alignment horizontal="center" vertical="center" wrapText="1"/>
    </xf>
    <xf numFmtId="207" fontId="160" fillId="48" borderId="29" xfId="5873" applyFont="1" applyFill="1" applyBorder="1" applyAlignment="1" applyProtection="1">
      <alignment horizontal="center" vertical="distributed" wrapText="1"/>
    </xf>
    <xf numFmtId="212" fontId="160" fillId="48" borderId="28" xfId="5873" applyNumberFormat="1" applyFont="1" applyFill="1" applyBorder="1" applyAlignment="1" applyProtection="1">
      <alignment horizontal="center" vertical="distributed" wrapText="1"/>
    </xf>
    <xf numFmtId="207" fontId="160" fillId="48" borderId="28" xfId="5873" applyFont="1" applyFill="1" applyBorder="1" applyAlignment="1" applyProtection="1">
      <alignment horizontal="center" vertical="distributed" wrapText="1"/>
    </xf>
    <xf numFmtId="192" fontId="160" fillId="48" borderId="28" xfId="5879" applyNumberFormat="1" applyFont="1" applyFill="1" applyBorder="1" applyAlignment="1">
      <alignment horizontal="center" vertical="center" wrapText="1"/>
    </xf>
    <xf numFmtId="0" fontId="160" fillId="48" borderId="28" xfId="5876" applyFont="1" applyFill="1" applyBorder="1" applyAlignment="1">
      <alignment horizontal="left" vertical="center" wrapText="1"/>
    </xf>
    <xf numFmtId="0" fontId="160" fillId="48" borderId="28" xfId="5879" applyFont="1" applyFill="1" applyBorder="1" applyAlignment="1">
      <alignment horizontal="left" vertical="distributed" wrapText="1"/>
    </xf>
    <xf numFmtId="207" fontId="160" fillId="48" borderId="30" xfId="5873" applyFont="1" applyFill="1" applyBorder="1" applyAlignment="1" applyProtection="1">
      <alignment horizontal="center" vertical="center" wrapText="1"/>
    </xf>
    <xf numFmtId="207" fontId="160" fillId="48" borderId="27" xfId="5873" applyFont="1" applyFill="1" applyBorder="1" applyAlignment="1" applyProtection="1">
      <alignment horizontal="center" vertical="distributed" wrapText="1"/>
    </xf>
    <xf numFmtId="16" fontId="168" fillId="0" borderId="0" xfId="0" applyNumberFormat="1" applyFont="1" applyAlignment="1">
      <alignment horizontal="left" vertical="center"/>
    </xf>
    <xf numFmtId="0" fontId="100" fillId="0" borderId="81" xfId="0" applyFont="1" applyBorder="1" applyAlignment="1">
      <alignment horizontal="center" vertical="center"/>
    </xf>
    <xf numFmtId="0" fontId="53" fillId="25" borderId="59" xfId="0" applyFont="1" applyFill="1" applyBorder="1" applyAlignment="1">
      <alignment horizontal="center" vertical="center" wrapText="1"/>
    </xf>
    <xf numFmtId="49" fontId="3" fillId="28" borderId="102" xfId="283" applyNumberFormat="1" applyFont="1" applyFill="1" applyBorder="1" applyAlignment="1">
      <alignment horizontal="center" vertical="center" wrapText="1"/>
    </xf>
    <xf numFmtId="0" fontId="3" fillId="48" borderId="40" xfId="5876" applyFont="1" applyFill="1" applyBorder="1" applyAlignment="1">
      <alignment horizontal="left" vertical="center" wrapText="1"/>
    </xf>
    <xf numFmtId="1" fontId="3" fillId="48" borderId="42" xfId="5879" applyNumberFormat="1" applyFont="1" applyFill="1" applyBorder="1" applyAlignment="1">
      <alignment horizontal="center" vertical="center" wrapText="1"/>
    </xf>
    <xf numFmtId="1" fontId="3" fillId="48" borderId="23" xfId="5879" applyNumberFormat="1" applyFont="1" applyFill="1" applyBorder="1" applyAlignment="1">
      <alignment horizontal="center" vertical="center" wrapText="1"/>
    </xf>
    <xf numFmtId="2" fontId="3" fillId="48" borderId="41" xfId="5879" applyNumberFormat="1" applyFont="1" applyFill="1" applyBorder="1" applyAlignment="1">
      <alignment horizontal="center" vertical="center" wrapText="1"/>
    </xf>
    <xf numFmtId="0" fontId="3" fillId="48" borderId="40" xfId="5879" applyFont="1" applyFill="1" applyBorder="1" applyAlignment="1">
      <alignment horizontal="center" vertical="center" wrapText="1"/>
    </xf>
    <xf numFmtId="207" fontId="3" fillId="48" borderId="42" xfId="5873" applyFont="1" applyFill="1" applyBorder="1" applyAlignment="1" applyProtection="1">
      <alignment horizontal="center" vertical="center" wrapText="1"/>
    </xf>
    <xf numFmtId="207" fontId="3" fillId="48" borderId="40" xfId="5873" applyFont="1" applyFill="1" applyBorder="1" applyAlignment="1" applyProtection="1">
      <alignment horizontal="center" vertical="center" wrapText="1"/>
    </xf>
    <xf numFmtId="207" fontId="3" fillId="48" borderId="41" xfId="5873" applyFont="1" applyFill="1" applyBorder="1" applyAlignment="1" applyProtection="1">
      <alignment horizontal="center" vertical="center" wrapText="1"/>
    </xf>
    <xf numFmtId="207" fontId="3" fillId="48" borderId="42" xfId="5873" applyFont="1" applyFill="1" applyBorder="1" applyAlignment="1" applyProtection="1">
      <alignment horizontal="center" vertical="distributed" wrapText="1"/>
    </xf>
    <xf numFmtId="207" fontId="3" fillId="48" borderId="40" xfId="5873" applyFont="1" applyFill="1" applyBorder="1" applyAlignment="1" applyProtection="1">
      <alignment horizontal="center" vertical="distributed" wrapText="1"/>
    </xf>
    <xf numFmtId="192" fontId="3" fillId="48" borderId="40" xfId="5879" applyNumberFormat="1" applyFont="1" applyFill="1" applyBorder="1" applyAlignment="1">
      <alignment horizontal="center" vertical="center" wrapText="1"/>
    </xf>
    <xf numFmtId="0" fontId="3" fillId="0" borderId="102" xfId="3032" applyFont="1" applyBorder="1" applyAlignment="1">
      <alignment horizontal="left" vertical="distributed" wrapText="1"/>
    </xf>
    <xf numFmtId="0" fontId="6" fillId="25" borderId="55" xfId="0" applyFont="1" applyFill="1" applyBorder="1" applyAlignment="1">
      <alignment horizontal="center" vertical="center"/>
    </xf>
    <xf numFmtId="14" fontId="6" fillId="25" borderId="45" xfId="0" applyNumberFormat="1" applyFont="1" applyFill="1" applyBorder="1" applyAlignment="1">
      <alignment horizontal="center" vertical="center"/>
    </xf>
    <xf numFmtId="0" fontId="6" fillId="25" borderId="48" xfId="0" applyFont="1" applyFill="1" applyBorder="1" applyAlignment="1">
      <alignment horizontal="center" vertical="center"/>
    </xf>
    <xf numFmtId="0" fontId="6" fillId="25" borderId="45" xfId="0" applyFont="1" applyFill="1" applyBorder="1" applyAlignment="1">
      <alignment horizontal="center" vertical="center"/>
    </xf>
    <xf numFmtId="4" fontId="6" fillId="25" borderId="48" xfId="0" applyNumberFormat="1" applyFont="1" applyFill="1" applyBorder="1" applyAlignment="1">
      <alignment horizontal="center" vertical="center"/>
    </xf>
    <xf numFmtId="189" fontId="6" fillId="25" borderId="48" xfId="0" applyNumberFormat="1" applyFont="1" applyFill="1" applyBorder="1" applyAlignment="1">
      <alignment horizontal="center" vertical="center"/>
    </xf>
    <xf numFmtId="4" fontId="6" fillId="25" borderId="56" xfId="0" applyNumberFormat="1" applyFont="1" applyFill="1" applyBorder="1" applyAlignment="1">
      <alignment horizontal="center" vertical="center"/>
    </xf>
    <xf numFmtId="10" fontId="6" fillId="25" borderId="55" xfId="0" applyNumberFormat="1" applyFont="1" applyFill="1" applyBorder="1" applyAlignment="1">
      <alignment horizontal="center" vertical="center"/>
    </xf>
    <xf numFmtId="10" fontId="6" fillId="25" borderId="56" xfId="0" applyNumberFormat="1" applyFont="1" applyFill="1" applyBorder="1" applyAlignment="1">
      <alignment horizontal="center" vertical="center"/>
    </xf>
    <xf numFmtId="0" fontId="6" fillId="0" borderId="55" xfId="0" applyFont="1" applyBorder="1" applyAlignment="1">
      <alignment horizontal="center" vertical="center"/>
    </xf>
    <xf numFmtId="14" fontId="6" fillId="0" borderId="45" xfId="0" applyNumberFormat="1" applyFont="1" applyBorder="1" applyAlignment="1">
      <alignment horizontal="center" vertical="center"/>
    </xf>
    <xf numFmtId="0" fontId="6" fillId="0" borderId="48" xfId="0" applyFont="1" applyBorder="1" applyAlignment="1">
      <alignment horizontal="center" vertical="center"/>
    </xf>
    <xf numFmtId="0" fontId="6" fillId="0" borderId="45" xfId="0" applyFont="1" applyBorder="1" applyAlignment="1">
      <alignment horizontal="center" vertical="center"/>
    </xf>
    <xf numFmtId="4" fontId="6" fillId="0" borderId="48" xfId="0" applyNumberFormat="1" applyFont="1" applyBorder="1" applyAlignment="1">
      <alignment horizontal="center" vertical="center"/>
    </xf>
    <xf numFmtId="189" fontId="6" fillId="0" borderId="48" xfId="0" applyNumberFormat="1" applyFont="1" applyBorder="1" applyAlignment="1">
      <alignment horizontal="center" vertical="center"/>
    </xf>
    <xf numFmtId="4" fontId="6" fillId="0" borderId="56" xfId="0" applyNumberFormat="1" applyFont="1" applyBorder="1" applyAlignment="1">
      <alignment horizontal="center" vertical="center"/>
    </xf>
    <xf numFmtId="10" fontId="6" fillId="0" borderId="55" xfId="0" applyNumberFormat="1" applyFont="1" applyBorder="1" applyAlignment="1">
      <alignment horizontal="center" vertical="center"/>
    </xf>
    <xf numFmtId="10" fontId="6" fillId="0" borderId="56" xfId="0" applyNumberFormat="1" applyFont="1" applyBorder="1" applyAlignment="1">
      <alignment horizontal="center" vertical="center"/>
    </xf>
    <xf numFmtId="0" fontId="78" fillId="0" borderId="55" xfId="0" applyFont="1" applyBorder="1" applyAlignment="1">
      <alignment horizontal="center" vertical="center"/>
    </xf>
    <xf numFmtId="4" fontId="78" fillId="0" borderId="48" xfId="0" applyNumberFormat="1" applyFont="1" applyBorder="1" applyAlignment="1">
      <alignment horizontal="center" vertical="center"/>
    </xf>
    <xf numFmtId="189" fontId="78" fillId="0" borderId="48" xfId="0" applyNumberFormat="1" applyFont="1" applyBorder="1" applyAlignment="1">
      <alignment horizontal="center" vertical="center"/>
    </xf>
    <xf numFmtId="4" fontId="78" fillId="0" borderId="56" xfId="0" applyNumberFormat="1" applyFont="1" applyBorder="1" applyAlignment="1">
      <alignment horizontal="center" vertical="center"/>
    </xf>
    <xf numFmtId="10" fontId="78" fillId="0" borderId="55" xfId="0" applyNumberFormat="1" applyFont="1" applyBorder="1" applyAlignment="1">
      <alignment horizontal="center" vertical="center"/>
    </xf>
    <xf numFmtId="10" fontId="78" fillId="0" borderId="56" xfId="0" applyNumberFormat="1" applyFont="1" applyBorder="1" applyAlignment="1">
      <alignment horizontal="center" vertical="center"/>
    </xf>
    <xf numFmtId="0" fontId="53" fillId="28" borderId="83" xfId="0" applyFont="1" applyFill="1" applyBorder="1" applyAlignment="1">
      <alignment horizontal="left" vertical="center"/>
    </xf>
    <xf numFmtId="0" fontId="53" fillId="28" borderId="82" xfId="0" applyFont="1" applyFill="1" applyBorder="1" applyAlignment="1">
      <alignment horizontal="left" vertical="center"/>
    </xf>
    <xf numFmtId="14" fontId="3" fillId="28" borderId="81" xfId="0" applyNumberFormat="1" applyFont="1" applyFill="1" applyBorder="1" applyAlignment="1">
      <alignment horizontal="left" vertical="center"/>
    </xf>
    <xf numFmtId="14" fontId="3" fillId="28" borderId="83" xfId="0" applyNumberFormat="1" applyFont="1" applyFill="1" applyBorder="1" applyAlignment="1">
      <alignment horizontal="left" vertical="center"/>
    </xf>
    <xf numFmtId="0" fontId="86" fillId="0" borderId="43" xfId="3032" applyFont="1" applyBorder="1" applyAlignment="1">
      <alignment horizontal="center" vertical="center" wrapText="1"/>
    </xf>
    <xf numFmtId="43" fontId="86" fillId="0" borderId="38" xfId="1" applyFont="1" applyFill="1" applyBorder="1" applyAlignment="1">
      <alignment horizontal="center" vertical="center" wrapText="1"/>
    </xf>
    <xf numFmtId="43" fontId="86" fillId="0" borderId="43" xfId="1" applyFont="1" applyFill="1" applyBorder="1" applyAlignment="1">
      <alignment horizontal="center" vertical="center" wrapText="1"/>
    </xf>
    <xf numFmtId="43" fontId="86" fillId="0" borderId="37" xfId="1" applyFont="1" applyFill="1" applyBorder="1" applyAlignment="1">
      <alignment horizontal="center" vertical="center" wrapText="1"/>
    </xf>
    <xf numFmtId="43" fontId="86" fillId="0" borderId="36" xfId="1" applyFont="1" applyFill="1" applyBorder="1" applyAlignment="1">
      <alignment horizontal="center" vertical="center" wrapText="1"/>
    </xf>
    <xf numFmtId="43" fontId="86" fillId="0" borderId="38" xfId="1" applyFont="1" applyFill="1" applyBorder="1" applyAlignment="1">
      <alignment horizontal="center" vertical="distributed" wrapText="1"/>
    </xf>
    <xf numFmtId="174" fontId="86" fillId="0" borderId="37" xfId="1" applyNumberFormat="1" applyFont="1" applyFill="1" applyBorder="1" applyAlignment="1">
      <alignment horizontal="center" vertical="distributed" wrapText="1"/>
    </xf>
    <xf numFmtId="174" fontId="86" fillId="0" borderId="43" xfId="1" applyNumberFormat="1" applyFont="1" applyFill="1" applyBorder="1" applyAlignment="1">
      <alignment horizontal="right" vertical="distributed" wrapText="1"/>
    </xf>
    <xf numFmtId="43" fontId="86" fillId="0" borderId="43" xfId="1" applyFont="1" applyFill="1" applyBorder="1" applyAlignment="1">
      <alignment horizontal="center" vertical="distributed" wrapText="1"/>
    </xf>
    <xf numFmtId="192" fontId="86" fillId="0" borderId="43" xfId="3032" applyNumberFormat="1" applyFont="1" applyBorder="1" applyAlignment="1">
      <alignment horizontal="center" vertical="center" wrapText="1"/>
    </xf>
    <xf numFmtId="17" fontId="86" fillId="28" borderId="28" xfId="283" quotePrefix="1" applyNumberFormat="1" applyFont="1" applyFill="1" applyBorder="1" applyAlignment="1">
      <alignment horizontal="left" vertical="center" wrapText="1"/>
    </xf>
    <xf numFmtId="207" fontId="74" fillId="28" borderId="28" xfId="1" applyNumberFormat="1" applyFont="1" applyFill="1" applyBorder="1" applyAlignment="1">
      <alignment horizontal="center" vertical="center" wrapText="1"/>
    </xf>
    <xf numFmtId="207" fontId="74" fillId="28" borderId="27" xfId="1" applyNumberFormat="1" applyFont="1" applyFill="1" applyBorder="1" applyAlignment="1">
      <alignment horizontal="center" vertical="center" wrapText="1"/>
    </xf>
    <xf numFmtId="207" fontId="74" fillId="28" borderId="29" xfId="1" applyNumberFormat="1" applyFont="1" applyFill="1" applyBorder="1" applyAlignment="1">
      <alignment horizontal="center" vertical="distributed" wrapText="1"/>
    </xf>
    <xf numFmtId="1" fontId="165" fillId="48" borderId="29" xfId="5879" applyNumberFormat="1" applyFont="1" applyFill="1" applyBorder="1" applyAlignment="1">
      <alignment horizontal="right" vertical="center" wrapText="1"/>
    </xf>
    <xf numFmtId="2" fontId="165" fillId="48" borderId="27" xfId="5879" applyNumberFormat="1" applyFont="1" applyFill="1" applyBorder="1" applyAlignment="1">
      <alignment horizontal="left" vertical="center" wrapText="1"/>
    </xf>
    <xf numFmtId="0" fontId="165" fillId="0" borderId="28" xfId="5879" applyFont="1" applyBorder="1" applyAlignment="1">
      <alignment horizontal="center" vertical="center" wrapText="1"/>
    </xf>
    <xf numFmtId="207" fontId="165" fillId="48" borderId="29" xfId="5873" applyFont="1" applyFill="1" applyBorder="1" applyAlignment="1" applyProtection="1">
      <alignment vertical="center" wrapText="1"/>
    </xf>
    <xf numFmtId="207" fontId="160" fillId="48" borderId="37" xfId="5873" applyFont="1" applyFill="1" applyBorder="1" applyAlignment="1" applyProtection="1">
      <alignment horizontal="center" vertical="center" wrapText="1"/>
    </xf>
    <xf numFmtId="207" fontId="160" fillId="48" borderId="36" xfId="5873" applyFont="1" applyFill="1" applyBorder="1" applyAlignment="1" applyProtection="1">
      <alignment horizontal="center" vertical="center" wrapText="1"/>
    </xf>
    <xf numFmtId="207" fontId="160" fillId="48" borderId="38" xfId="5873" applyFont="1" applyFill="1" applyBorder="1" applyAlignment="1" applyProtection="1">
      <alignment horizontal="center" vertical="distributed" wrapText="1"/>
    </xf>
    <xf numFmtId="207" fontId="160" fillId="48" borderId="43" xfId="5873" applyFont="1" applyFill="1" applyBorder="1" applyAlignment="1" applyProtection="1">
      <alignment horizontal="center" vertical="center" wrapText="1"/>
    </xf>
    <xf numFmtId="207" fontId="160" fillId="48" borderId="37" xfId="5873" applyFont="1" applyFill="1" applyBorder="1" applyAlignment="1" applyProtection="1">
      <alignment horizontal="center" vertical="distributed" wrapText="1"/>
    </xf>
    <xf numFmtId="207" fontId="74" fillId="28" borderId="30" xfId="1" applyNumberFormat="1" applyFont="1" applyFill="1" applyBorder="1" applyAlignment="1">
      <alignment horizontal="center" vertical="center" wrapText="1"/>
    </xf>
    <xf numFmtId="207" fontId="74" fillId="28" borderId="27" xfId="1" applyNumberFormat="1" applyFont="1" applyFill="1" applyBorder="1" applyAlignment="1">
      <alignment horizontal="center" vertical="distributed" wrapText="1"/>
    </xf>
    <xf numFmtId="212" fontId="74" fillId="28" borderId="28" xfId="1" applyNumberFormat="1" applyFont="1" applyFill="1" applyBorder="1" applyAlignment="1">
      <alignment horizontal="center" vertical="distributed" wrapText="1"/>
    </xf>
    <xf numFmtId="2" fontId="74" fillId="0" borderId="43" xfId="3032" applyNumberFormat="1" applyFont="1" applyBorder="1" applyAlignment="1">
      <alignment horizontal="center" vertical="center" wrapText="1"/>
    </xf>
    <xf numFmtId="0" fontId="74" fillId="0" borderId="28" xfId="1" applyNumberFormat="1" applyFont="1" applyFill="1" applyBorder="1" applyAlignment="1">
      <alignment horizontal="center" vertical="center" wrapText="1"/>
    </xf>
    <xf numFmtId="171" fontId="74" fillId="0" borderId="28" xfId="1" applyNumberFormat="1" applyFont="1" applyFill="1" applyBorder="1" applyAlignment="1">
      <alignment horizontal="center" vertical="center" wrapText="1"/>
    </xf>
    <xf numFmtId="2" fontId="74" fillId="0" borderId="28" xfId="1" applyNumberFormat="1" applyFont="1" applyFill="1" applyBorder="1" applyAlignment="1">
      <alignment horizontal="center" vertical="center" wrapText="1"/>
    </xf>
    <xf numFmtId="1" fontId="74" fillId="0" borderId="28" xfId="3032" applyNumberFormat="1" applyFont="1" applyBorder="1" applyAlignment="1">
      <alignment horizontal="center" vertical="center" wrapText="1"/>
    </xf>
    <xf numFmtId="171" fontId="74" fillId="0" borderId="28" xfId="3032" applyNumberFormat="1" applyFont="1" applyBorder="1" applyAlignment="1">
      <alignment horizontal="right" vertical="center" wrapText="1"/>
    </xf>
    <xf numFmtId="0" fontId="53" fillId="28" borderId="102" xfId="3032" applyFont="1" applyFill="1" applyBorder="1" applyAlignment="1">
      <alignment horizontal="center" wrapText="1"/>
    </xf>
    <xf numFmtId="174" fontId="3" fillId="28" borderId="25" xfId="1" applyNumberFormat="1" applyFont="1" applyFill="1" applyBorder="1" applyAlignment="1">
      <alignment horizontal="right" vertical="distributed" wrapText="1"/>
    </xf>
    <xf numFmtId="0" fontId="61" fillId="0" borderId="69" xfId="0" applyFont="1" applyBorder="1" applyAlignment="1">
      <alignment horizontal="justify" vertical="center" wrapText="1"/>
    </xf>
    <xf numFmtId="0" fontId="82" fillId="0" borderId="69" xfId="0" applyFont="1" applyBorder="1" applyAlignment="1">
      <alignment horizontal="center" vertical="center"/>
    </xf>
    <xf numFmtId="0" fontId="4" fillId="0" borderId="69" xfId="0" applyFont="1" applyBorder="1" applyAlignment="1">
      <alignment horizontal="justify" vertical="center" wrapText="1"/>
    </xf>
    <xf numFmtId="0" fontId="53" fillId="29" borderId="69" xfId="0" applyFont="1" applyFill="1" applyBorder="1" applyAlignment="1">
      <alignment horizontal="center" vertical="center"/>
    </xf>
    <xf numFmtId="1" fontId="4" fillId="25" borderId="70" xfId="3052" applyNumberFormat="1" applyFont="1" applyFill="1" applyBorder="1" applyAlignment="1">
      <alignment horizontal="left" vertical="center" wrapText="1"/>
    </xf>
    <xf numFmtId="169" fontId="5" fillId="25" borderId="70" xfId="3052" applyNumberFormat="1" applyFont="1" applyFill="1" applyBorder="1" applyAlignment="1">
      <alignment horizontal="right" vertical="center" wrapText="1"/>
    </xf>
    <xf numFmtId="1" fontId="4" fillId="28" borderId="0" xfId="3052" applyNumberFormat="1" applyFont="1" applyFill="1" applyAlignment="1">
      <alignment horizontal="center" vertical="center" wrapText="1"/>
    </xf>
    <xf numFmtId="0" fontId="3" fillId="28" borderId="0" xfId="3032" applyFont="1" applyFill="1" applyAlignment="1">
      <alignment wrapText="1"/>
    </xf>
    <xf numFmtId="0" fontId="28" fillId="28" borderId="0" xfId="3032" applyFont="1" applyFill="1" applyAlignment="1">
      <alignment horizontal="center" wrapText="1"/>
    </xf>
    <xf numFmtId="0" fontId="28" fillId="28" borderId="0" xfId="430" applyFont="1" applyFill="1" applyAlignment="1">
      <alignment horizontal="center" vertical="center" wrapText="1"/>
    </xf>
    <xf numFmtId="0" fontId="47" fillId="31" borderId="0" xfId="3032" applyFont="1" applyFill="1" applyAlignment="1">
      <alignment vertical="center" wrapText="1"/>
    </xf>
    <xf numFmtId="49" fontId="47" fillId="31" borderId="0" xfId="3032" applyNumberFormat="1" applyFont="1" applyFill="1" applyAlignment="1">
      <alignment vertical="center" wrapText="1"/>
    </xf>
    <xf numFmtId="14" fontId="47" fillId="31" borderId="0" xfId="3032" applyNumberFormat="1" applyFont="1" applyFill="1" applyAlignment="1">
      <alignment horizontal="left" vertical="center" wrapText="1"/>
    </xf>
    <xf numFmtId="0" fontId="84" fillId="28" borderId="0" xfId="3032" applyFont="1" applyFill="1" applyAlignment="1">
      <alignment horizontal="center" vertical="center" wrapText="1"/>
    </xf>
    <xf numFmtId="1" fontId="4" fillId="28" borderId="70" xfId="3052" applyNumberFormat="1" applyFont="1" applyFill="1" applyBorder="1" applyAlignment="1">
      <alignment horizontal="center" vertical="center" wrapText="1"/>
    </xf>
    <xf numFmtId="1" fontId="4" fillId="25" borderId="70" xfId="3052" applyNumberFormat="1" applyFont="1" applyFill="1" applyBorder="1" applyAlignment="1">
      <alignment horizontal="center" vertical="center" wrapText="1"/>
    </xf>
    <xf numFmtId="169" fontId="4" fillId="25" borderId="70" xfId="3052" applyNumberFormat="1" applyFont="1" applyFill="1" applyBorder="1" applyAlignment="1">
      <alignment horizontal="right" vertical="center" wrapText="1"/>
    </xf>
    <xf numFmtId="0" fontId="60" fillId="28" borderId="0" xfId="3032" applyFont="1" applyFill="1" applyAlignment="1" applyProtection="1">
      <alignment horizontal="center" vertical="center" wrapText="1"/>
      <protection locked="0"/>
    </xf>
    <xf numFmtId="0" fontId="4" fillId="28" borderId="83" xfId="3052" applyFont="1" applyFill="1" applyBorder="1" applyAlignment="1">
      <alignment horizontal="left" vertical="center" wrapText="1"/>
    </xf>
    <xf numFmtId="209" fontId="4" fillId="0" borderId="111" xfId="3036" applyNumberFormat="1" applyFont="1" applyBorder="1" applyAlignment="1">
      <alignment horizontal="center" vertical="center" wrapText="1"/>
    </xf>
    <xf numFmtId="0" fontId="47" fillId="32" borderId="0" xfId="0" applyFont="1" applyFill="1" applyAlignment="1">
      <alignment vertical="center"/>
    </xf>
    <xf numFmtId="0" fontId="76" fillId="32" borderId="10" xfId="0" applyFont="1" applyFill="1" applyBorder="1" applyAlignment="1">
      <alignment horizontal="center" vertical="center"/>
    </xf>
    <xf numFmtId="14" fontId="78" fillId="0" borderId="45" xfId="0" applyNumberFormat="1" applyFont="1" applyBorder="1" applyAlignment="1">
      <alignment horizontal="center"/>
    </xf>
    <xf numFmtId="0" fontId="78" fillId="0" borderId="45" xfId="0" applyFont="1" applyBorder="1" applyAlignment="1">
      <alignment horizontal="center"/>
    </xf>
    <xf numFmtId="4" fontId="78" fillId="0" borderId="48" xfId="0" applyNumberFormat="1" applyFont="1" applyBorder="1" applyAlignment="1">
      <alignment horizontal="center"/>
    </xf>
    <xf numFmtId="0" fontId="152" fillId="32" borderId="0" xfId="0" applyFont="1" applyFill="1"/>
    <xf numFmtId="17" fontId="3" fillId="0" borderId="28" xfId="283" quotePrefix="1" applyNumberFormat="1" applyFont="1" applyBorder="1" applyAlignment="1">
      <alignment horizontal="left" vertical="center" wrapText="1"/>
    </xf>
    <xf numFmtId="43" fontId="3" fillId="0" borderId="38" xfId="1" applyFont="1" applyFill="1" applyBorder="1" applyAlignment="1">
      <alignment horizontal="center" vertical="center" wrapText="1"/>
    </xf>
    <xf numFmtId="43" fontId="3" fillId="0" borderId="38" xfId="1" applyFont="1" applyFill="1" applyBorder="1" applyAlignment="1">
      <alignment horizontal="center" vertical="distributed" wrapText="1"/>
    </xf>
    <xf numFmtId="174" fontId="3" fillId="0" borderId="37" xfId="1" applyNumberFormat="1" applyFont="1" applyFill="1" applyBorder="1" applyAlignment="1">
      <alignment horizontal="center" vertical="distributed" wrapText="1"/>
    </xf>
    <xf numFmtId="174" fontId="3" fillId="0" borderId="43" xfId="1" applyNumberFormat="1" applyFont="1" applyFill="1" applyBorder="1" applyAlignment="1">
      <alignment horizontal="right" vertical="distributed" wrapText="1"/>
    </xf>
    <xf numFmtId="207" fontId="3" fillId="0" borderId="29" xfId="5873" applyFont="1" applyBorder="1" applyAlignment="1" applyProtection="1">
      <alignment horizontal="center" vertical="center" wrapText="1"/>
    </xf>
    <xf numFmtId="207" fontId="3" fillId="0" borderId="28" xfId="1" applyNumberFormat="1" applyFont="1" applyFill="1" applyBorder="1" applyAlignment="1">
      <alignment horizontal="center" vertical="center" wrapText="1"/>
    </xf>
    <xf numFmtId="207" fontId="3" fillId="0" borderId="27" xfId="1" applyNumberFormat="1" applyFont="1" applyFill="1" applyBorder="1" applyAlignment="1">
      <alignment horizontal="center" vertical="center" wrapText="1"/>
    </xf>
    <xf numFmtId="207" fontId="3" fillId="0" borderId="29" xfId="1" applyNumberFormat="1" applyFont="1" applyFill="1" applyBorder="1" applyAlignment="1">
      <alignment horizontal="center" vertical="distributed" wrapText="1"/>
    </xf>
    <xf numFmtId="207" fontId="3" fillId="0" borderId="28" xfId="1" applyNumberFormat="1" applyFont="1" applyFill="1" applyBorder="1" applyAlignment="1">
      <alignment horizontal="center" vertical="distributed" wrapText="1"/>
    </xf>
    <xf numFmtId="207" fontId="3" fillId="0" borderId="29" xfId="1" applyNumberFormat="1" applyFont="1" applyFill="1" applyBorder="1" applyAlignment="1">
      <alignment horizontal="center" vertical="center" wrapText="1"/>
    </xf>
    <xf numFmtId="9" fontId="3" fillId="0" borderId="27" xfId="1" applyNumberFormat="1" applyFont="1" applyFill="1" applyBorder="1" applyAlignment="1">
      <alignment horizontal="center" vertical="distributed" wrapText="1"/>
    </xf>
    <xf numFmtId="212" fontId="3" fillId="0" borderId="102" xfId="1" applyNumberFormat="1" applyFont="1" applyFill="1" applyBorder="1" applyAlignment="1">
      <alignment horizontal="center" vertical="distributed" wrapText="1"/>
    </xf>
    <xf numFmtId="0" fontId="3" fillId="48" borderId="102" xfId="5879" applyFont="1" applyFill="1" applyBorder="1" applyAlignment="1">
      <alignment horizontal="center" vertical="center" wrapText="1"/>
    </xf>
    <xf numFmtId="207" fontId="3" fillId="48" borderId="97" xfId="5873" applyFont="1" applyFill="1" applyBorder="1" applyAlignment="1" applyProtection="1">
      <alignment horizontal="center" vertical="center" wrapText="1"/>
    </xf>
    <xf numFmtId="207" fontId="3" fillId="48" borderId="102" xfId="5873" applyFont="1" applyFill="1" applyBorder="1" applyAlignment="1" applyProtection="1">
      <alignment horizontal="center" vertical="center" wrapText="1"/>
    </xf>
    <xf numFmtId="207" fontId="3" fillId="48" borderId="98" xfId="5873" applyFont="1" applyFill="1" applyBorder="1" applyAlignment="1" applyProtection="1">
      <alignment horizontal="center" vertical="center" wrapText="1"/>
    </xf>
    <xf numFmtId="207" fontId="3" fillId="48" borderId="97" xfId="5873" applyFont="1" applyFill="1" applyBorder="1" applyAlignment="1" applyProtection="1">
      <alignment horizontal="center" vertical="distributed" wrapText="1"/>
    </xf>
    <xf numFmtId="212" fontId="3" fillId="48" borderId="98" xfId="5873" applyNumberFormat="1" applyFont="1" applyFill="1" applyBorder="1" applyAlignment="1" applyProtection="1">
      <alignment horizontal="center" vertical="distributed" wrapText="1"/>
    </xf>
    <xf numFmtId="212" fontId="3" fillId="48" borderId="102" xfId="5873" applyNumberFormat="1" applyFont="1" applyFill="1" applyBorder="1" applyAlignment="1" applyProtection="1">
      <alignment horizontal="center" vertical="distributed" wrapText="1"/>
    </xf>
    <xf numFmtId="192" fontId="3" fillId="48" borderId="102" xfId="5879" applyNumberFormat="1" applyFont="1" applyFill="1" applyBorder="1" applyAlignment="1">
      <alignment horizontal="center" vertical="center" wrapText="1"/>
    </xf>
    <xf numFmtId="0" fontId="3" fillId="0" borderId="40" xfId="283" applyFont="1" applyBorder="1" applyAlignment="1">
      <alignment horizontal="left" vertical="center" wrapText="1"/>
    </xf>
    <xf numFmtId="1" fontId="3" fillId="0" borderId="42" xfId="3032" applyNumberFormat="1" applyFont="1" applyBorder="1" applyAlignment="1">
      <alignment horizontal="center" vertical="center" wrapText="1"/>
    </xf>
    <xf numFmtId="1" fontId="3" fillId="0" borderId="23" xfId="3032" applyNumberFormat="1" applyFont="1" applyBorder="1" applyAlignment="1">
      <alignment horizontal="center" vertical="center" wrapText="1"/>
    </xf>
    <xf numFmtId="2" fontId="3" fillId="0" borderId="41" xfId="3032" applyNumberFormat="1" applyFont="1" applyBorder="1" applyAlignment="1">
      <alignment horizontal="center" vertical="center" wrapText="1"/>
    </xf>
    <xf numFmtId="0" fontId="3" fillId="0" borderId="40" xfId="3032" applyFont="1" applyBorder="1" applyAlignment="1">
      <alignment horizontal="center" vertical="center" wrapText="1"/>
    </xf>
    <xf numFmtId="43" fontId="3" fillId="0" borderId="40" xfId="1" applyFont="1" applyFill="1" applyBorder="1" applyAlignment="1">
      <alignment horizontal="center" vertical="center" wrapText="1"/>
    </xf>
    <xf numFmtId="43" fontId="3" fillId="0" borderId="41" xfId="1" applyFont="1" applyFill="1" applyBorder="1" applyAlignment="1">
      <alignment horizontal="center" vertical="center" wrapText="1"/>
    </xf>
    <xf numFmtId="43" fontId="3" fillId="0" borderId="23" xfId="1" applyFont="1" applyFill="1" applyBorder="1" applyAlignment="1">
      <alignment horizontal="center" vertical="center" wrapText="1"/>
    </xf>
    <xf numFmtId="43" fontId="3" fillId="0" borderId="42" xfId="1" applyFont="1" applyFill="1" applyBorder="1" applyAlignment="1">
      <alignment horizontal="center" vertical="distributed" wrapText="1"/>
    </xf>
    <xf numFmtId="43" fontId="3" fillId="0" borderId="41" xfId="1" applyFont="1" applyFill="1" applyBorder="1" applyAlignment="1">
      <alignment horizontal="center" vertical="distributed" wrapText="1"/>
    </xf>
    <xf numFmtId="174" fontId="3" fillId="0" borderId="40" xfId="1" applyNumberFormat="1" applyFont="1" applyFill="1" applyBorder="1" applyAlignment="1">
      <alignment vertical="center" wrapText="1"/>
    </xf>
    <xf numFmtId="43" fontId="3" fillId="0" borderId="40" xfId="1" applyFont="1" applyFill="1" applyBorder="1" applyAlignment="1">
      <alignment horizontal="center" vertical="distributed" wrapText="1"/>
    </xf>
    <xf numFmtId="192" fontId="3" fillId="0" borderId="40" xfId="3032" applyNumberFormat="1" applyFont="1" applyBorder="1" applyAlignment="1">
      <alignment horizontal="center" vertical="center" wrapText="1"/>
    </xf>
    <xf numFmtId="1" fontId="171" fillId="49" borderId="59" xfId="0" applyNumberFormat="1" applyFont="1" applyFill="1" applyBorder="1" applyAlignment="1">
      <alignment horizontal="center" vertical="center"/>
    </xf>
    <xf numFmtId="0" fontId="48" fillId="0" borderId="69" xfId="0" applyFont="1" applyBorder="1" applyAlignment="1">
      <alignment horizontal="center" vertical="center"/>
    </xf>
    <xf numFmtId="0" fontId="56" fillId="0" borderId="69" xfId="0" applyFont="1" applyBorder="1" applyAlignment="1">
      <alignment horizontal="center" vertical="center"/>
    </xf>
    <xf numFmtId="0" fontId="81" fillId="0" borderId="84" xfId="0" applyFont="1" applyBorder="1" applyAlignment="1">
      <alignment horizontal="center" vertical="center"/>
    </xf>
    <xf numFmtId="0" fontId="156" fillId="0" borderId="84" xfId="0" applyFont="1" applyBorder="1" applyAlignment="1">
      <alignment horizontal="center" vertical="center"/>
    </xf>
    <xf numFmtId="207" fontId="74" fillId="0" borderId="28" xfId="5873" applyFont="1" applyBorder="1" applyAlignment="1" applyProtection="1">
      <alignment horizontal="center" vertical="center" wrapText="1"/>
    </xf>
    <xf numFmtId="212" fontId="74" fillId="0" borderId="28" xfId="5873" applyNumberFormat="1" applyFont="1" applyBorder="1" applyAlignment="1" applyProtection="1">
      <alignment horizontal="right" vertical="distributed" wrapText="1"/>
    </xf>
    <xf numFmtId="49" fontId="86" fillId="28" borderId="43" xfId="283" applyNumberFormat="1" applyFont="1" applyFill="1" applyBorder="1" applyAlignment="1">
      <alignment horizontal="center" vertical="center" wrapText="1"/>
    </xf>
    <xf numFmtId="43" fontId="74" fillId="0" borderId="43" xfId="1" applyFont="1" applyFill="1" applyBorder="1" applyAlignment="1">
      <alignment horizontal="center" vertical="center" wrapText="1"/>
    </xf>
    <xf numFmtId="2" fontId="46" fillId="28" borderId="30" xfId="3032" applyNumberFormat="1" applyFont="1" applyFill="1" applyBorder="1" applyAlignment="1">
      <alignment horizontal="center" vertical="center"/>
    </xf>
    <xf numFmtId="169" fontId="4" fillId="28" borderId="30" xfId="3032" applyNumberFormat="1" applyFill="1" applyBorder="1" applyAlignment="1">
      <alignment horizontal="right"/>
    </xf>
    <xf numFmtId="0" fontId="4" fillId="28" borderId="30" xfId="3032" applyFill="1" applyBorder="1" applyAlignment="1">
      <alignment horizontal="center"/>
    </xf>
    <xf numFmtId="0" fontId="61" fillId="28" borderId="30" xfId="3032" applyFont="1" applyFill="1" applyBorder="1" applyAlignment="1">
      <alignment horizontal="center"/>
    </xf>
    <xf numFmtId="1" fontId="61" fillId="28" borderId="30" xfId="3032" applyNumberFormat="1" applyFont="1" applyFill="1" applyBorder="1" applyAlignment="1">
      <alignment horizontal="center"/>
    </xf>
    <xf numFmtId="0" fontId="61" fillId="33" borderId="30" xfId="3032" applyFont="1" applyFill="1" applyBorder="1" applyAlignment="1">
      <alignment horizontal="center"/>
    </xf>
    <xf numFmtId="2" fontId="61" fillId="28" borderId="30" xfId="3032" applyNumberFormat="1" applyFont="1" applyFill="1" applyBorder="1"/>
    <xf numFmtId="0" fontId="61" fillId="28" borderId="30" xfId="3032" applyFont="1" applyFill="1" applyBorder="1"/>
    <xf numFmtId="169" fontId="3" fillId="28" borderId="28" xfId="3032" applyNumberFormat="1" applyFont="1" applyFill="1" applyBorder="1" applyAlignment="1">
      <alignment horizontal="left" vertical="distributed" wrapText="1"/>
    </xf>
    <xf numFmtId="4" fontId="3" fillId="48" borderId="27" xfId="5879" applyNumberFormat="1" applyFont="1" applyFill="1" applyBorder="1" applyAlignment="1">
      <alignment horizontal="center" vertical="distributed" wrapText="1"/>
    </xf>
    <xf numFmtId="207" fontId="3" fillId="0" borderId="29" xfId="5873" applyFont="1" applyBorder="1" applyAlignment="1" applyProtection="1">
      <alignment horizontal="center" vertical="distributed" wrapText="1"/>
    </xf>
    <xf numFmtId="192" fontId="3" fillId="0" borderId="28" xfId="5879" applyNumberFormat="1" applyFont="1" applyBorder="1" applyAlignment="1">
      <alignment horizontal="center" vertical="center" wrapText="1"/>
    </xf>
    <xf numFmtId="212" fontId="3" fillId="0" borderId="28" xfId="1" applyNumberFormat="1" applyFont="1" applyFill="1" applyBorder="1" applyAlignment="1">
      <alignment horizontal="center" vertical="center" wrapText="1"/>
    </xf>
    <xf numFmtId="0" fontId="5" fillId="0" borderId="0" xfId="3032" applyFont="1" applyAlignment="1" applyProtection="1">
      <alignment horizontal="center" vertical="center" wrapText="1"/>
      <protection locked="0"/>
    </xf>
    <xf numFmtId="0" fontId="85" fillId="28" borderId="0" xfId="0" applyFont="1" applyFill="1" applyAlignment="1">
      <alignment horizontal="center" vertical="center" wrapText="1"/>
    </xf>
    <xf numFmtId="0" fontId="85" fillId="28" borderId="59" xfId="0" applyFont="1" applyFill="1" applyBorder="1" applyAlignment="1">
      <alignment horizontal="center" vertical="center" wrapText="1"/>
    </xf>
    <xf numFmtId="0" fontId="4" fillId="28" borderId="0" xfId="3032" applyFill="1" applyAlignment="1" applyProtection="1">
      <alignment horizontal="center" vertical="center" wrapText="1"/>
      <protection locked="0"/>
    </xf>
    <xf numFmtId="0" fontId="85" fillId="28" borderId="73" xfId="0" applyFont="1" applyFill="1" applyBorder="1" applyAlignment="1">
      <alignment horizontal="center" vertical="center" wrapText="1"/>
    </xf>
    <xf numFmtId="0" fontId="119" fillId="28" borderId="98" xfId="0" applyFont="1" applyFill="1" applyBorder="1" applyAlignment="1">
      <alignment horizontal="center" vertical="center" wrapText="1"/>
    </xf>
    <xf numFmtId="0" fontId="5" fillId="25" borderId="73" xfId="3041" applyFont="1" applyFill="1" applyBorder="1" applyAlignment="1" applyProtection="1">
      <alignment horizontal="center" vertical="center"/>
      <protection locked="0"/>
    </xf>
    <xf numFmtId="4" fontId="5" fillId="25" borderId="73" xfId="3041" applyNumberFormat="1" applyFont="1" applyFill="1" applyBorder="1" applyAlignment="1" applyProtection="1">
      <alignment horizontal="center" vertical="center"/>
      <protection locked="0"/>
    </xf>
    <xf numFmtId="2" fontId="5" fillId="25" borderId="73" xfId="0" applyNumberFormat="1" applyFont="1" applyFill="1" applyBorder="1" applyAlignment="1">
      <alignment horizontal="center" vertical="center"/>
    </xf>
    <xf numFmtId="43" fontId="5" fillId="25" borderId="73" xfId="1" applyFont="1" applyFill="1" applyBorder="1" applyAlignment="1" applyProtection="1">
      <alignment horizontal="center" vertical="center"/>
      <protection locked="0"/>
    </xf>
    <xf numFmtId="2" fontId="26" fillId="25" borderId="81" xfId="3042" applyNumberFormat="1" applyFont="1" applyFill="1" applyBorder="1" applyAlignment="1">
      <alignment horizontal="center" vertical="center"/>
    </xf>
    <xf numFmtId="0" fontId="26" fillId="25" borderId="83" xfId="3042" applyFont="1" applyFill="1" applyBorder="1" applyAlignment="1">
      <alignment vertical="center"/>
    </xf>
    <xf numFmtId="43" fontId="26" fillId="25" borderId="83" xfId="1" applyFont="1" applyFill="1" applyBorder="1" applyAlignment="1">
      <alignment vertical="center"/>
    </xf>
    <xf numFmtId="0" fontId="26" fillId="25" borderId="86" xfId="3042" applyFont="1" applyFill="1" applyBorder="1" applyAlignment="1">
      <alignment vertical="center"/>
    </xf>
    <xf numFmtId="43" fontId="26" fillId="25" borderId="82" xfId="1" applyFont="1" applyFill="1" applyBorder="1" applyAlignment="1">
      <alignment vertical="center"/>
    </xf>
    <xf numFmtId="2" fontId="5" fillId="29" borderId="85" xfId="3042" applyNumberFormat="1" applyFont="1" applyFill="1" applyBorder="1" applyAlignment="1">
      <alignment horizontal="center" vertical="center"/>
    </xf>
    <xf numFmtId="0" fontId="5" fillId="29" borderId="86" xfId="3042" applyFont="1" applyFill="1" applyBorder="1" applyAlignment="1">
      <alignment vertical="center"/>
    </xf>
    <xf numFmtId="43" fontId="5" fillId="29" borderId="86" xfId="1" applyFont="1" applyFill="1" applyBorder="1" applyAlignment="1">
      <alignment vertical="center"/>
    </xf>
    <xf numFmtId="43" fontId="5" fillId="29" borderId="83" xfId="1" applyFont="1" applyFill="1" applyBorder="1" applyAlignment="1">
      <alignment vertical="center"/>
    </xf>
    <xf numFmtId="43" fontId="5" fillId="29" borderId="87" xfId="1" applyFont="1" applyFill="1" applyBorder="1" applyAlignment="1">
      <alignment vertical="center"/>
    </xf>
    <xf numFmtId="0" fontId="4" fillId="0" borderId="84" xfId="3042" applyBorder="1" applyAlignment="1">
      <alignment horizontal="justify" vertical="center" wrapText="1"/>
    </xf>
    <xf numFmtId="1" fontId="47" fillId="0" borderId="102" xfId="3043" applyNumberFormat="1" applyFont="1" applyBorder="1" applyAlignment="1">
      <alignment horizontal="center" vertical="center"/>
    </xf>
    <xf numFmtId="2" fontId="47" fillId="0" borderId="28" xfId="0" applyNumberFormat="1" applyFont="1" applyBorder="1" applyAlignment="1">
      <alignment horizontal="center" vertical="center"/>
    </xf>
    <xf numFmtId="1" fontId="47" fillId="0" borderId="28" xfId="3043" applyNumberFormat="1" applyFont="1" applyBorder="1" applyAlignment="1">
      <alignment horizontal="center" vertical="center"/>
    </xf>
    <xf numFmtId="2" fontId="47" fillId="0" borderId="32" xfId="0" applyNumberFormat="1" applyFont="1" applyBorder="1" applyAlignment="1">
      <alignment horizontal="center" vertical="center"/>
    </xf>
    <xf numFmtId="1" fontId="47" fillId="0" borderId="32" xfId="3043" applyNumberFormat="1" applyFont="1" applyBorder="1" applyAlignment="1">
      <alignment horizontal="center" vertical="center"/>
    </xf>
    <xf numFmtId="2" fontId="47" fillId="0" borderId="40" xfId="0" applyNumberFormat="1" applyFont="1" applyBorder="1" applyAlignment="1">
      <alignment horizontal="center" vertical="center"/>
    </xf>
    <xf numFmtId="1" fontId="47" fillId="0" borderId="40" xfId="3043" applyNumberFormat="1" applyFont="1" applyBorder="1" applyAlignment="1">
      <alignment horizontal="center" vertical="center"/>
    </xf>
    <xf numFmtId="1" fontId="47" fillId="0" borderId="40" xfId="3043" applyNumberFormat="1" applyFont="1" applyBorder="1" applyAlignment="1">
      <alignment horizontal="center" vertical="center" wrapText="1"/>
    </xf>
    <xf numFmtId="2" fontId="5" fillId="29" borderId="81" xfId="3042" applyNumberFormat="1" applyFont="1" applyFill="1" applyBorder="1" applyAlignment="1">
      <alignment horizontal="center" vertical="center"/>
    </xf>
    <xf numFmtId="2" fontId="47" fillId="0" borderId="59" xfId="0" applyNumberFormat="1" applyFont="1" applyBorder="1" applyAlignment="1">
      <alignment horizontal="center" vertical="center"/>
    </xf>
    <xf numFmtId="1" fontId="47" fillId="0" borderId="59" xfId="3043" applyNumberFormat="1" applyFont="1" applyBorder="1" applyAlignment="1">
      <alignment horizontal="center" vertical="center"/>
    </xf>
    <xf numFmtId="43" fontId="5" fillId="29" borderId="82" xfId="1" applyFont="1" applyFill="1" applyBorder="1" applyAlignment="1">
      <alignment horizontal="right" vertical="center"/>
    </xf>
    <xf numFmtId="0" fontId="47" fillId="0" borderId="32" xfId="0" applyFont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61" fillId="0" borderId="59" xfId="0" applyFont="1" applyBorder="1" applyAlignment="1">
      <alignment vertical="center" wrapText="1"/>
    </xf>
    <xf numFmtId="0" fontId="28" fillId="37" borderId="71" xfId="0" applyFont="1" applyFill="1" applyBorder="1" applyAlignment="1">
      <alignment horizontal="center" vertical="center"/>
    </xf>
    <xf numFmtId="0" fontId="62" fillId="0" borderId="71" xfId="0" applyFont="1" applyBorder="1" applyAlignment="1">
      <alignment vertical="center"/>
    </xf>
    <xf numFmtId="0" fontId="28" fillId="37" borderId="69" xfId="0" applyFont="1" applyFill="1" applyBorder="1" applyAlignment="1">
      <alignment horizontal="center" vertical="center"/>
    </xf>
    <xf numFmtId="0" fontId="62" fillId="37" borderId="69" xfId="0" applyFont="1" applyFill="1" applyBorder="1" applyAlignment="1">
      <alignment horizontal="center" vertical="center"/>
    </xf>
    <xf numFmtId="0" fontId="62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9" fillId="0" borderId="0" xfId="0" applyFont="1"/>
    <xf numFmtId="0" fontId="0" fillId="0" borderId="70" xfId="0" applyBorder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74" fillId="0" borderId="0" xfId="0" applyFont="1" applyAlignment="1">
      <alignment horizontal="left" vertical="center" wrapText="1"/>
    </xf>
    <xf numFmtId="0" fontId="81" fillId="28" borderId="0" xfId="0" applyFont="1" applyFill="1"/>
    <xf numFmtId="0" fontId="155" fillId="28" borderId="0" xfId="0" applyFont="1" applyFill="1"/>
    <xf numFmtId="0" fontId="3" fillId="28" borderId="0" xfId="0" applyFont="1" applyFill="1" applyAlignment="1">
      <alignment vertical="center" wrapText="1"/>
    </xf>
    <xf numFmtId="0" fontId="3" fillId="28" borderId="0" xfId="0" applyFont="1" applyFill="1" applyAlignment="1">
      <alignment horizontal="center"/>
    </xf>
    <xf numFmtId="0" fontId="74" fillId="28" borderId="0" xfId="0" applyFont="1" applyFill="1" applyAlignment="1">
      <alignment horizontal="center"/>
    </xf>
    <xf numFmtId="0" fontId="74" fillId="28" borderId="0" xfId="0" applyFont="1" applyFill="1"/>
    <xf numFmtId="0" fontId="2" fillId="28" borderId="0" xfId="0" applyFont="1" applyFill="1" applyAlignment="1">
      <alignment horizontal="center"/>
    </xf>
    <xf numFmtId="0" fontId="3" fillId="28" borderId="0" xfId="0" applyFont="1" applyFill="1"/>
    <xf numFmtId="0" fontId="109" fillId="28" borderId="72" xfId="0" applyFont="1" applyFill="1" applyBorder="1" applyAlignment="1">
      <alignment vertical="center"/>
    </xf>
    <xf numFmtId="0" fontId="109" fillId="28" borderId="70" xfId="0" applyFont="1" applyFill="1" applyBorder="1" applyAlignment="1">
      <alignment vertical="center"/>
    </xf>
    <xf numFmtId="0" fontId="92" fillId="28" borderId="70" xfId="0" applyFont="1" applyFill="1" applyBorder="1" applyAlignment="1">
      <alignment vertical="center"/>
    </xf>
    <xf numFmtId="49" fontId="3" fillId="28" borderId="40" xfId="283" applyNumberFormat="1" applyFont="1" applyFill="1" applyBorder="1" applyAlignment="1">
      <alignment horizontal="center" vertical="center" wrapText="1"/>
    </xf>
    <xf numFmtId="49" fontId="86" fillId="28" borderId="102" xfId="283" applyNumberFormat="1" applyFont="1" applyFill="1" applyBorder="1" applyAlignment="1">
      <alignment horizontal="center" vertical="center" wrapText="1"/>
    </xf>
    <xf numFmtId="0" fontId="3" fillId="28" borderId="102" xfId="283" applyFont="1" applyFill="1" applyBorder="1" applyAlignment="1">
      <alignment horizontal="left" vertical="center" wrapText="1"/>
    </xf>
    <xf numFmtId="0" fontId="28" fillId="28" borderId="87" xfId="0" applyFont="1" applyFill="1" applyBorder="1" applyAlignment="1">
      <alignment vertical="center" wrapText="1"/>
    </xf>
    <xf numFmtId="0" fontId="28" fillId="28" borderId="71" xfId="0" applyFont="1" applyFill="1" applyBorder="1" applyAlignment="1">
      <alignment vertical="center" wrapText="1"/>
    </xf>
    <xf numFmtId="14" fontId="47" fillId="0" borderId="0" xfId="0" applyNumberFormat="1" applyFont="1" applyAlignment="1">
      <alignment vertical="center" wrapText="1"/>
    </xf>
    <xf numFmtId="1" fontId="171" fillId="49" borderId="114" xfId="0" applyNumberFormat="1" applyFont="1" applyFill="1" applyBorder="1" applyAlignment="1">
      <alignment horizontal="center" vertical="center"/>
    </xf>
    <xf numFmtId="0" fontId="171" fillId="49" borderId="59" xfId="0" applyFont="1" applyFill="1" applyBorder="1" applyAlignment="1">
      <alignment horizontal="center" vertical="center"/>
    </xf>
    <xf numFmtId="0" fontId="4" fillId="28" borderId="10" xfId="495" applyFill="1" applyBorder="1" applyAlignment="1">
      <alignment horizontal="center" vertical="center"/>
    </xf>
    <xf numFmtId="0" fontId="4" fillId="28" borderId="59" xfId="495" applyFill="1" applyBorder="1" applyAlignment="1">
      <alignment horizontal="center" vertical="center"/>
    </xf>
    <xf numFmtId="0" fontId="4" fillId="28" borderId="73" xfId="495" applyFill="1" applyBorder="1" applyAlignment="1">
      <alignment horizontal="center" vertical="center"/>
    </xf>
    <xf numFmtId="0" fontId="48" fillId="47" borderId="69" xfId="0" applyFont="1" applyFill="1" applyBorder="1" applyAlignment="1">
      <alignment horizontal="center" vertical="center"/>
    </xf>
    <xf numFmtId="0" fontId="49" fillId="0" borderId="0" xfId="0" applyFont="1" applyAlignment="1">
      <alignment horizontal="center" vertical="center" wrapText="1"/>
    </xf>
    <xf numFmtId="1" fontId="170" fillId="49" borderId="59" xfId="0" applyNumberFormat="1" applyFont="1" applyFill="1" applyBorder="1" applyAlignment="1">
      <alignment horizontal="center" vertical="center"/>
    </xf>
    <xf numFmtId="165" fontId="73" fillId="0" borderId="0" xfId="0" applyNumberFormat="1" applyFont="1" applyAlignment="1">
      <alignment horizontal="center" vertical="center"/>
    </xf>
    <xf numFmtId="0" fontId="49" fillId="30" borderId="0" xfId="316" applyFont="1" applyFill="1" applyAlignment="1" applyProtection="1">
      <alignment horizontal="center"/>
      <protection locked="0"/>
    </xf>
    <xf numFmtId="0" fontId="73" fillId="0" borderId="0" xfId="316" applyFont="1" applyAlignment="1">
      <alignment horizontal="center" vertical="center"/>
    </xf>
    <xf numFmtId="0" fontId="3" fillId="0" borderId="25" xfId="5879" applyFont="1" applyBorder="1" applyAlignment="1">
      <alignment horizontal="center" vertical="center" wrapText="1"/>
    </xf>
    <xf numFmtId="207" fontId="3" fillId="0" borderId="26" xfId="5873" applyFont="1" applyBorder="1" applyAlignment="1" applyProtection="1">
      <alignment horizontal="center" vertical="center" wrapText="1"/>
    </xf>
    <xf numFmtId="212" fontId="3" fillId="0" borderId="28" xfId="5873" applyNumberFormat="1" applyFont="1" applyBorder="1" applyAlignment="1" applyProtection="1">
      <alignment horizontal="center" vertical="center" wrapText="1"/>
    </xf>
    <xf numFmtId="207" fontId="3" fillId="0" borderId="27" xfId="5873" applyFont="1" applyBorder="1" applyAlignment="1" applyProtection="1">
      <alignment horizontal="center" vertical="distributed" wrapText="1"/>
    </xf>
    <xf numFmtId="212" fontId="3" fillId="0" borderId="84" xfId="5873" applyNumberFormat="1" applyFont="1" applyBorder="1" applyAlignment="1" applyProtection="1">
      <alignment horizontal="right" vertical="distributed" wrapText="1"/>
    </xf>
    <xf numFmtId="207" fontId="3" fillId="0" borderId="102" xfId="5873" applyFont="1" applyBorder="1" applyAlignment="1" applyProtection="1">
      <alignment horizontal="center" vertical="distributed" wrapText="1"/>
    </xf>
    <xf numFmtId="0" fontId="3" fillId="0" borderId="28" xfId="5879" applyFont="1" applyBorder="1" applyAlignment="1">
      <alignment horizontal="left" vertical="distributed" wrapText="1"/>
    </xf>
    <xf numFmtId="9" fontId="3" fillId="0" borderId="27" xfId="5871" applyFont="1" applyFill="1" applyBorder="1" applyAlignment="1">
      <alignment horizontal="center" vertical="distributed" wrapText="1"/>
    </xf>
    <xf numFmtId="207" fontId="3" fillId="0" borderId="30" xfId="1" applyNumberFormat="1" applyFont="1" applyFill="1" applyBorder="1" applyAlignment="1">
      <alignment horizontal="center" vertical="center" wrapText="1"/>
    </xf>
    <xf numFmtId="207" fontId="3" fillId="0" borderId="43" xfId="1" applyNumberFormat="1" applyFont="1" applyFill="1" applyBorder="1" applyAlignment="1">
      <alignment horizontal="center" vertical="distributed" wrapText="1"/>
    </xf>
    <xf numFmtId="0" fontId="62" fillId="0" borderId="86" xfId="0" applyFont="1" applyBorder="1" applyAlignment="1">
      <alignment vertical="center"/>
    </xf>
    <xf numFmtId="0" fontId="62" fillId="0" borderId="70" xfId="0" applyFont="1" applyBorder="1" applyAlignment="1">
      <alignment vertical="center"/>
    </xf>
    <xf numFmtId="209" fontId="4" fillId="0" borderId="48" xfId="3036" applyNumberFormat="1" applyFont="1" applyFill="1" applyBorder="1" applyAlignment="1">
      <alignment horizontal="center" vertical="center" wrapText="1"/>
    </xf>
    <xf numFmtId="43" fontId="4" fillId="0" borderId="88" xfId="1" applyFont="1" applyFill="1" applyBorder="1" applyAlignment="1">
      <alignment horizontal="center" vertical="center" wrapText="1"/>
    </xf>
    <xf numFmtId="14" fontId="3" fillId="0" borderId="29" xfId="3032" applyNumberFormat="1" applyFont="1" applyBorder="1" applyAlignment="1">
      <alignment vertical="center" wrapText="1"/>
    </xf>
    <xf numFmtId="0" fontId="3" fillId="0" borderId="30" xfId="3032" applyFont="1" applyBorder="1" applyAlignment="1">
      <alignment vertical="center" wrapText="1"/>
    </xf>
    <xf numFmtId="0" fontId="3" fillId="0" borderId="27" xfId="3032" applyFont="1" applyBorder="1" applyAlignment="1">
      <alignment vertical="center" wrapText="1"/>
    </xf>
    <xf numFmtId="14" fontId="3" fillId="0" borderId="30" xfId="3032" applyNumberFormat="1" applyFont="1" applyBorder="1" applyAlignment="1">
      <alignment vertical="center" wrapText="1"/>
    </xf>
    <xf numFmtId="14" fontId="3" fillId="0" borderId="27" xfId="3032" applyNumberFormat="1" applyFont="1" applyBorder="1" applyAlignment="1">
      <alignment vertical="center" wrapText="1"/>
    </xf>
    <xf numFmtId="0" fontId="28" fillId="26" borderId="83" xfId="0" applyFont="1" applyFill="1" applyBorder="1" applyAlignment="1">
      <alignment horizontal="left" vertical="center"/>
    </xf>
    <xf numFmtId="0" fontId="26" fillId="0" borderId="0" xfId="3044" applyFont="1" applyAlignment="1">
      <alignment horizontal="left" vertical="center" wrapText="1"/>
    </xf>
    <xf numFmtId="169" fontId="27" fillId="28" borderId="0" xfId="0" applyNumberFormat="1" applyFont="1" applyFill="1" applyAlignment="1">
      <alignment horizontal="center" vertical="center"/>
    </xf>
    <xf numFmtId="169" fontId="27" fillId="25" borderId="0" xfId="0" applyNumberFormat="1" applyFont="1" applyFill="1" applyAlignment="1">
      <alignment horizontal="center" vertical="center"/>
    </xf>
    <xf numFmtId="43" fontId="73" fillId="0" borderId="0" xfId="1" applyFont="1" applyAlignment="1" applyProtection="1">
      <alignment horizontal="right" vertical="center"/>
      <protection locked="0"/>
    </xf>
    <xf numFmtId="43" fontId="4" fillId="0" borderId="56" xfId="1" applyFont="1" applyFill="1" applyBorder="1" applyAlignment="1">
      <alignment horizontal="center" vertical="center" wrapText="1"/>
    </xf>
    <xf numFmtId="0" fontId="49" fillId="0" borderId="59" xfId="0" applyFont="1" applyBorder="1" applyAlignment="1">
      <alignment horizontal="center" vertical="center"/>
    </xf>
    <xf numFmtId="0" fontId="170" fillId="49" borderId="59" xfId="0" applyFont="1" applyFill="1" applyBorder="1" applyAlignment="1">
      <alignment horizontal="center" vertical="center"/>
    </xf>
    <xf numFmtId="17" fontId="3" fillId="28" borderId="43" xfId="283" applyNumberFormat="1" applyFont="1" applyFill="1" applyBorder="1" applyAlignment="1">
      <alignment horizontal="left" vertical="center" wrapText="1"/>
    </xf>
    <xf numFmtId="1" fontId="3" fillId="28" borderId="38" xfId="3032" applyNumberFormat="1" applyFont="1" applyFill="1" applyBorder="1" applyAlignment="1">
      <alignment horizontal="right" vertical="center" wrapText="1"/>
    </xf>
    <xf numFmtId="2" fontId="3" fillId="28" borderId="37" xfId="3032" applyNumberFormat="1" applyFont="1" applyFill="1" applyBorder="1" applyAlignment="1">
      <alignment horizontal="left" vertical="center" wrapText="1"/>
    </xf>
    <xf numFmtId="17" fontId="74" fillId="28" borderId="43" xfId="283" applyNumberFormat="1" applyFont="1" applyFill="1" applyBorder="1" applyAlignment="1">
      <alignment horizontal="left" vertical="center" wrapText="1"/>
    </xf>
    <xf numFmtId="1" fontId="74" fillId="28" borderId="38" xfId="3032" applyNumberFormat="1" applyFont="1" applyFill="1" applyBorder="1" applyAlignment="1">
      <alignment horizontal="center" vertical="center" wrapText="1"/>
    </xf>
    <xf numFmtId="1" fontId="74" fillId="28" borderId="36" xfId="3032" applyNumberFormat="1" applyFont="1" applyFill="1" applyBorder="1" applyAlignment="1">
      <alignment horizontal="center" vertical="center" wrapText="1"/>
    </xf>
    <xf numFmtId="2" fontId="74" fillId="28" borderId="37" xfId="3032" applyNumberFormat="1" applyFont="1" applyFill="1" applyBorder="1" applyAlignment="1">
      <alignment horizontal="center" vertical="center" wrapText="1"/>
    </xf>
    <xf numFmtId="1" fontId="74" fillId="28" borderId="38" xfId="3032" applyNumberFormat="1" applyFont="1" applyFill="1" applyBorder="1" applyAlignment="1">
      <alignment horizontal="right" vertical="center" wrapText="1"/>
    </xf>
    <xf numFmtId="2" fontId="74" fillId="28" borderId="37" xfId="3032" applyNumberFormat="1" applyFont="1" applyFill="1" applyBorder="1" applyAlignment="1">
      <alignment horizontal="left" vertical="center" wrapText="1"/>
    </xf>
    <xf numFmtId="43" fontId="74" fillId="28" borderId="37" xfId="1" applyFont="1" applyFill="1" applyBorder="1" applyAlignment="1">
      <alignment horizontal="center" vertical="distributed" wrapText="1"/>
    </xf>
    <xf numFmtId="192" fontId="74" fillId="28" borderId="43" xfId="3032" applyNumberFormat="1" applyFont="1" applyFill="1" applyBorder="1" applyAlignment="1">
      <alignment horizontal="center" vertical="center" wrapText="1"/>
    </xf>
    <xf numFmtId="17" fontId="74" fillId="28" borderId="32" xfId="283" applyNumberFormat="1" applyFont="1" applyFill="1" applyBorder="1" applyAlignment="1">
      <alignment horizontal="left" vertical="center" wrapText="1"/>
    </xf>
    <xf numFmtId="0" fontId="74" fillId="28" borderId="32" xfId="3032" applyFont="1" applyFill="1" applyBorder="1" applyAlignment="1">
      <alignment horizontal="center" vertical="center" wrapText="1"/>
    </xf>
    <xf numFmtId="43" fontId="74" fillId="28" borderId="33" xfId="1" applyFont="1" applyFill="1" applyBorder="1" applyAlignment="1">
      <alignment horizontal="center" vertical="center" wrapText="1"/>
    </xf>
    <xf numFmtId="43" fontId="74" fillId="28" borderId="32" xfId="1" applyFont="1" applyFill="1" applyBorder="1" applyAlignment="1">
      <alignment horizontal="center" vertical="center" wrapText="1"/>
    </xf>
    <xf numFmtId="43" fontId="74" fillId="28" borderId="31" xfId="1" applyFont="1" applyFill="1" applyBorder="1" applyAlignment="1">
      <alignment horizontal="center" vertical="center" wrapText="1"/>
    </xf>
    <xf numFmtId="43" fontId="74" fillId="28" borderId="39" xfId="1" applyFont="1" applyFill="1" applyBorder="1" applyAlignment="1">
      <alignment horizontal="center" vertical="center" wrapText="1"/>
    </xf>
    <xf numFmtId="43" fontId="74" fillId="28" borderId="33" xfId="1" applyFont="1" applyFill="1" applyBorder="1" applyAlignment="1">
      <alignment horizontal="center" vertical="distributed" wrapText="1"/>
    </xf>
    <xf numFmtId="43" fontId="74" fillId="28" borderId="31" xfId="1" applyFont="1" applyFill="1" applyBorder="1" applyAlignment="1">
      <alignment horizontal="center" vertical="distributed" wrapText="1"/>
    </xf>
    <xf numFmtId="174" fontId="74" fillId="28" borderId="32" xfId="1" applyNumberFormat="1" applyFont="1" applyFill="1" applyBorder="1" applyAlignment="1">
      <alignment horizontal="center" vertical="distributed" wrapText="1"/>
    </xf>
    <xf numFmtId="43" fontId="74" fillId="28" borderId="32" xfId="1" applyFont="1" applyFill="1" applyBorder="1" applyAlignment="1">
      <alignment horizontal="center" vertical="distributed" wrapText="1"/>
    </xf>
    <xf numFmtId="17" fontId="74" fillId="28" borderId="28" xfId="283" applyNumberFormat="1" applyFont="1" applyFill="1" applyBorder="1" applyAlignment="1">
      <alignment horizontal="left" vertical="center" wrapText="1"/>
    </xf>
    <xf numFmtId="17" fontId="74" fillId="28" borderId="28" xfId="283" quotePrefix="1" applyNumberFormat="1" applyFont="1" applyFill="1" applyBorder="1" applyAlignment="1">
      <alignment horizontal="left" vertical="center" wrapText="1"/>
    </xf>
    <xf numFmtId="0" fontId="74" fillId="0" borderId="43" xfId="3032" applyFont="1" applyBorder="1" applyAlignment="1">
      <alignment horizontal="center" vertical="center" wrapText="1"/>
    </xf>
    <xf numFmtId="43" fontId="74" fillId="0" borderId="38" xfId="1" applyFont="1" applyFill="1" applyBorder="1" applyAlignment="1">
      <alignment horizontal="center" vertical="center" wrapText="1"/>
    </xf>
    <xf numFmtId="43" fontId="74" fillId="0" borderId="37" xfId="1" applyFont="1" applyFill="1" applyBorder="1" applyAlignment="1">
      <alignment horizontal="center" vertical="center" wrapText="1"/>
    </xf>
    <xf numFmtId="43" fontId="74" fillId="0" borderId="36" xfId="1" applyFont="1" applyFill="1" applyBorder="1" applyAlignment="1">
      <alignment horizontal="center" vertical="center" wrapText="1"/>
    </xf>
    <xf numFmtId="43" fontId="74" fillId="0" borderId="38" xfId="1" applyFont="1" applyFill="1" applyBorder="1" applyAlignment="1">
      <alignment horizontal="center" vertical="distributed" wrapText="1"/>
    </xf>
    <xf numFmtId="174" fontId="74" fillId="0" borderId="37" xfId="1" applyNumberFormat="1" applyFont="1" applyFill="1" applyBorder="1" applyAlignment="1">
      <alignment horizontal="center" vertical="distributed" wrapText="1"/>
    </xf>
    <xf numFmtId="174" fontId="74" fillId="0" borderId="43" xfId="1" applyNumberFormat="1" applyFont="1" applyFill="1" applyBorder="1" applyAlignment="1">
      <alignment horizontal="right" vertical="distributed" wrapText="1"/>
    </xf>
    <xf numFmtId="192" fontId="74" fillId="0" borderId="43" xfId="3032" applyNumberFormat="1" applyFont="1" applyBorder="1" applyAlignment="1">
      <alignment horizontal="center" vertical="center" wrapText="1"/>
    </xf>
    <xf numFmtId="174" fontId="74" fillId="28" borderId="31" xfId="1" applyNumberFormat="1" applyFont="1" applyFill="1" applyBorder="1" applyAlignment="1">
      <alignment horizontal="center" vertical="distributed" wrapText="1"/>
    </xf>
    <xf numFmtId="174" fontId="74" fillId="0" borderId="32" xfId="1" applyNumberFormat="1" applyFont="1" applyFill="1" applyBorder="1" applyAlignment="1">
      <alignment horizontal="right" vertical="distributed" wrapText="1"/>
    </xf>
    <xf numFmtId="17" fontId="74" fillId="28" borderId="32" xfId="283" quotePrefix="1" applyNumberFormat="1" applyFont="1" applyFill="1" applyBorder="1" applyAlignment="1">
      <alignment horizontal="left" vertical="center" wrapText="1"/>
    </xf>
    <xf numFmtId="49" fontId="86" fillId="28" borderId="40" xfId="283" applyNumberFormat="1" applyFont="1" applyFill="1" applyBorder="1" applyAlignment="1">
      <alignment horizontal="center" vertical="center" wrapText="1"/>
    </xf>
    <xf numFmtId="169" fontId="160" fillId="48" borderId="27" xfId="5879" applyNumberFormat="1" applyFont="1" applyFill="1" applyBorder="1" applyAlignment="1">
      <alignment horizontal="center" vertical="distributed" wrapText="1"/>
    </xf>
    <xf numFmtId="0" fontId="160" fillId="0" borderId="28" xfId="5879" applyFont="1" applyBorder="1" applyAlignment="1">
      <alignment vertical="distributed" wrapText="1"/>
    </xf>
    <xf numFmtId="1" fontId="160" fillId="0" borderId="29" xfId="5879" applyNumberFormat="1" applyFont="1" applyBorder="1" applyAlignment="1">
      <alignment horizontal="center" vertical="center" wrapText="1"/>
    </xf>
    <xf numFmtId="1" fontId="160" fillId="0" borderId="30" xfId="5879" applyNumberFormat="1" applyFont="1" applyBorder="1" applyAlignment="1">
      <alignment horizontal="center" vertical="center" wrapText="1"/>
    </xf>
    <xf numFmtId="2" fontId="160" fillId="0" borderId="27" xfId="5879" applyNumberFormat="1" applyFont="1" applyBorder="1" applyAlignment="1">
      <alignment horizontal="center" vertical="center" wrapText="1"/>
    </xf>
    <xf numFmtId="207" fontId="160" fillId="48" borderId="102" xfId="5873" applyFont="1" applyFill="1" applyBorder="1" applyAlignment="1" applyProtection="1">
      <alignment horizontal="center" vertical="distributed" wrapText="1"/>
    </xf>
    <xf numFmtId="212" fontId="160" fillId="48" borderId="27" xfId="5873" applyNumberFormat="1" applyFont="1" applyFill="1" applyBorder="1" applyAlignment="1" applyProtection="1">
      <alignment horizontal="center" vertical="distributed" wrapText="1"/>
    </xf>
    <xf numFmtId="207" fontId="3" fillId="0" borderId="85" xfId="5873" applyFont="1" applyBorder="1" applyAlignment="1" applyProtection="1">
      <alignment horizontal="center" vertical="center" wrapText="1"/>
    </xf>
    <xf numFmtId="0" fontId="74" fillId="48" borderId="28" xfId="5876" applyFont="1" applyFill="1" applyBorder="1" applyAlignment="1">
      <alignment horizontal="left" vertical="center" wrapText="1"/>
    </xf>
    <xf numFmtId="0" fontId="74" fillId="48" borderId="28" xfId="5879" applyFont="1" applyFill="1" applyBorder="1" applyAlignment="1">
      <alignment horizontal="center" vertical="center" wrapText="1"/>
    </xf>
    <xf numFmtId="207" fontId="74" fillId="48" borderId="29" xfId="5873" applyFont="1" applyFill="1" applyBorder="1" applyAlignment="1" applyProtection="1">
      <alignment horizontal="center" vertical="distributed" wrapText="1"/>
    </xf>
    <xf numFmtId="207" fontId="74" fillId="48" borderId="28" xfId="5873" applyFont="1" applyFill="1" applyBorder="1" applyAlignment="1" applyProtection="1">
      <alignment horizontal="center" vertical="center" wrapText="1"/>
    </xf>
    <xf numFmtId="207" fontId="74" fillId="48" borderId="27" xfId="5873" applyFont="1" applyFill="1" applyBorder="1" applyAlignment="1" applyProtection="1">
      <alignment horizontal="center" vertical="distributed" wrapText="1"/>
    </xf>
    <xf numFmtId="207" fontId="74" fillId="48" borderId="102" xfId="5873" applyFont="1" applyFill="1" applyBorder="1" applyAlignment="1" applyProtection="1">
      <alignment horizontal="center" vertical="distributed" wrapText="1"/>
    </xf>
    <xf numFmtId="192" fontId="74" fillId="48" borderId="28" xfId="5879" applyNumberFormat="1" applyFont="1" applyFill="1" applyBorder="1" applyAlignment="1">
      <alignment horizontal="center" vertical="center" wrapText="1"/>
    </xf>
    <xf numFmtId="212" fontId="3" fillId="0" borderId="85" xfId="5873" applyNumberFormat="1" applyFont="1" applyBorder="1" applyAlignment="1" applyProtection="1">
      <alignment horizontal="center" vertical="center" wrapText="1"/>
    </xf>
    <xf numFmtId="212" fontId="74" fillId="0" borderId="29" xfId="5873" applyNumberFormat="1" applyFont="1" applyBorder="1" applyAlignment="1" applyProtection="1">
      <alignment horizontal="center" vertical="center" wrapText="1"/>
    </xf>
    <xf numFmtId="0" fontId="3" fillId="48" borderId="43" xfId="5879" applyFont="1" applyFill="1" applyBorder="1" applyAlignment="1">
      <alignment horizontal="center" vertical="center" wrapText="1"/>
    </xf>
    <xf numFmtId="207" fontId="3" fillId="48" borderId="84" xfId="5873" applyFont="1" applyFill="1" applyBorder="1" applyAlignment="1" applyProtection="1">
      <alignment horizontal="center" vertical="distributed" wrapText="1"/>
    </xf>
    <xf numFmtId="0" fontId="3" fillId="28" borderId="40" xfId="283" applyFont="1" applyFill="1" applyBorder="1" applyAlignment="1">
      <alignment horizontal="left" vertical="center" wrapText="1"/>
    </xf>
    <xf numFmtId="1" fontId="3" fillId="28" borderId="42" xfId="3032" applyNumberFormat="1" applyFont="1" applyFill="1" applyBorder="1" applyAlignment="1">
      <alignment horizontal="center" vertical="center" wrapText="1"/>
    </xf>
    <xf numFmtId="1" fontId="3" fillId="28" borderId="23" xfId="3032" applyNumberFormat="1" applyFont="1" applyFill="1" applyBorder="1" applyAlignment="1">
      <alignment horizontal="center" vertical="center" wrapText="1"/>
    </xf>
    <xf numFmtId="2" fontId="3" fillId="28" borderId="41" xfId="3032" applyNumberFormat="1" applyFont="1" applyFill="1" applyBorder="1" applyAlignment="1">
      <alignment horizontal="center" vertical="center" wrapText="1"/>
    </xf>
    <xf numFmtId="1" fontId="3" fillId="28" borderId="42" xfId="3032" applyNumberFormat="1" applyFont="1" applyFill="1" applyBorder="1" applyAlignment="1">
      <alignment horizontal="right" vertical="center" wrapText="1"/>
    </xf>
    <xf numFmtId="2" fontId="3" fillId="28" borderId="41" xfId="3032" applyNumberFormat="1" applyFont="1" applyFill="1" applyBorder="1" applyAlignment="1">
      <alignment horizontal="left" vertical="center" wrapText="1"/>
    </xf>
    <xf numFmtId="0" fontId="3" fillId="28" borderId="40" xfId="3032" applyFont="1" applyFill="1" applyBorder="1" applyAlignment="1">
      <alignment horizontal="center" vertical="center" wrapText="1"/>
    </xf>
    <xf numFmtId="43" fontId="3" fillId="28" borderId="42" xfId="1" applyFont="1" applyFill="1" applyBorder="1" applyAlignment="1">
      <alignment horizontal="center" vertical="center" wrapText="1"/>
    </xf>
    <xf numFmtId="43" fontId="3" fillId="28" borderId="40" xfId="1" applyFont="1" applyFill="1" applyBorder="1" applyAlignment="1">
      <alignment horizontal="center" vertical="center" wrapText="1"/>
    </xf>
    <xf numFmtId="43" fontId="3" fillId="28" borderId="41" xfId="1" applyFont="1" applyFill="1" applyBorder="1" applyAlignment="1">
      <alignment horizontal="center" vertical="center" wrapText="1"/>
    </xf>
    <xf numFmtId="43" fontId="3" fillId="28" borderId="42" xfId="1" applyFont="1" applyFill="1" applyBorder="1" applyAlignment="1">
      <alignment horizontal="center" vertical="distributed" wrapText="1"/>
    </xf>
    <xf numFmtId="174" fontId="3" fillId="28" borderId="41" xfId="1" applyNumberFormat="1" applyFont="1" applyFill="1" applyBorder="1" applyAlignment="1">
      <alignment horizontal="center" vertical="distributed" wrapText="1"/>
    </xf>
    <xf numFmtId="43" fontId="3" fillId="28" borderId="40" xfId="1" applyFont="1" applyFill="1" applyBorder="1" applyAlignment="1">
      <alignment horizontal="center" vertical="distributed" wrapText="1"/>
    </xf>
    <xf numFmtId="192" fontId="3" fillId="28" borderId="40" xfId="3032" applyNumberFormat="1" applyFont="1" applyFill="1" applyBorder="1" applyAlignment="1">
      <alignment horizontal="center" vertical="center" wrapText="1"/>
    </xf>
    <xf numFmtId="207" fontId="74" fillId="48" borderId="28" xfId="5873" applyFont="1" applyFill="1" applyBorder="1" applyAlignment="1" applyProtection="1">
      <alignment horizontal="center" vertical="distributed" wrapText="1"/>
    </xf>
    <xf numFmtId="214" fontId="3" fillId="0" borderId="85" xfId="5873" applyNumberFormat="1" applyFont="1" applyBorder="1" applyAlignment="1" applyProtection="1">
      <alignment horizontal="center" vertical="center" wrapText="1"/>
    </xf>
    <xf numFmtId="43" fontId="3" fillId="0" borderId="84" xfId="1" applyFont="1" applyFill="1" applyBorder="1" applyAlignment="1">
      <alignment horizontal="center" vertical="distributed" wrapText="1"/>
    </xf>
    <xf numFmtId="214" fontId="74" fillId="0" borderId="29" xfId="5873" applyNumberFormat="1" applyFont="1" applyBorder="1" applyAlignment="1" applyProtection="1">
      <alignment horizontal="center" vertical="center" wrapText="1"/>
    </xf>
    <xf numFmtId="43" fontId="74" fillId="0" borderId="28" xfId="1" applyFont="1" applyFill="1" applyBorder="1" applyAlignment="1">
      <alignment horizontal="center" vertical="distributed" wrapText="1"/>
    </xf>
    <xf numFmtId="207" fontId="3" fillId="0" borderId="26" xfId="5873" applyFont="1" applyBorder="1" applyAlignment="1" applyProtection="1">
      <alignment horizontal="center" vertical="distributed" wrapText="1"/>
    </xf>
    <xf numFmtId="207" fontId="74" fillId="0" borderId="27" xfId="5873" applyFont="1" applyBorder="1" applyAlignment="1" applyProtection="1">
      <alignment horizontal="center" vertical="center" wrapText="1"/>
    </xf>
    <xf numFmtId="207" fontId="74" fillId="0" borderId="30" xfId="5873" applyFont="1" applyBorder="1" applyAlignment="1" applyProtection="1">
      <alignment horizontal="center" vertical="center" wrapText="1"/>
    </xf>
    <xf numFmtId="207" fontId="74" fillId="0" borderId="29" xfId="5873" applyFont="1" applyBorder="1" applyAlignment="1" applyProtection="1">
      <alignment horizontal="center" vertical="distributed" wrapText="1"/>
    </xf>
    <xf numFmtId="207" fontId="74" fillId="0" borderId="27" xfId="5873" applyFont="1" applyBorder="1" applyAlignment="1" applyProtection="1">
      <alignment horizontal="center" vertical="distributed" wrapText="1"/>
    </xf>
    <xf numFmtId="207" fontId="74" fillId="0" borderId="43" xfId="5873" applyFont="1" applyBorder="1" applyAlignment="1" applyProtection="1">
      <alignment horizontal="center" vertical="distributed" wrapText="1"/>
    </xf>
    <xf numFmtId="192" fontId="74" fillId="0" borderId="28" xfId="5879" applyNumberFormat="1" applyFont="1" applyBorder="1" applyAlignment="1">
      <alignment horizontal="center" vertical="center" wrapText="1"/>
    </xf>
    <xf numFmtId="0" fontId="3" fillId="0" borderId="25" xfId="5876" applyFont="1" applyBorder="1" applyAlignment="1">
      <alignment horizontal="left" vertical="center" wrapText="1"/>
    </xf>
    <xf numFmtId="207" fontId="3" fillId="0" borderId="25" xfId="5873" applyFont="1" applyBorder="1" applyAlignment="1" applyProtection="1">
      <alignment horizontal="center" vertical="center" wrapText="1"/>
    </xf>
    <xf numFmtId="207" fontId="3" fillId="0" borderId="24" xfId="5873" applyFont="1" applyBorder="1" applyAlignment="1" applyProtection="1">
      <alignment horizontal="center" vertical="center" wrapText="1"/>
    </xf>
    <xf numFmtId="207" fontId="3" fillId="0" borderId="34" xfId="5873" applyFont="1" applyBorder="1" applyAlignment="1" applyProtection="1">
      <alignment horizontal="center" vertical="center" wrapText="1"/>
    </xf>
    <xf numFmtId="207" fontId="3" fillId="0" borderId="24" xfId="5873" applyFont="1" applyBorder="1" applyAlignment="1" applyProtection="1">
      <alignment horizontal="center" vertical="distributed" wrapText="1"/>
    </xf>
    <xf numFmtId="212" fontId="3" fillId="0" borderId="25" xfId="5873" applyNumberFormat="1" applyFont="1" applyBorder="1" applyAlignment="1" applyProtection="1">
      <alignment horizontal="right" vertical="distributed" wrapText="1"/>
    </xf>
    <xf numFmtId="207" fontId="3" fillId="0" borderId="25" xfId="5873" applyFont="1" applyBorder="1" applyAlignment="1" applyProtection="1">
      <alignment horizontal="center" vertical="distributed" wrapText="1"/>
    </xf>
    <xf numFmtId="192" fontId="3" fillId="0" borderId="25" xfId="5879" applyNumberFormat="1" applyFont="1" applyBorder="1" applyAlignment="1">
      <alignment horizontal="center" vertical="center" wrapText="1"/>
    </xf>
    <xf numFmtId="0" fontId="74" fillId="0" borderId="28" xfId="5876" applyFont="1" applyBorder="1" applyAlignment="1">
      <alignment horizontal="left" vertical="center" wrapText="1"/>
    </xf>
    <xf numFmtId="1" fontId="74" fillId="0" borderId="29" xfId="5879" applyNumberFormat="1" applyFont="1" applyBorder="1" applyAlignment="1">
      <alignment horizontal="center" vertical="center" wrapText="1"/>
    </xf>
    <xf numFmtId="1" fontId="74" fillId="0" borderId="30" xfId="5879" applyNumberFormat="1" applyFont="1" applyBorder="1" applyAlignment="1">
      <alignment horizontal="center" vertical="center" wrapText="1"/>
    </xf>
    <xf numFmtId="2" fontId="74" fillId="0" borderId="27" xfId="5879" applyNumberFormat="1" applyFont="1" applyBorder="1" applyAlignment="1">
      <alignment horizontal="center" vertical="center" wrapText="1"/>
    </xf>
    <xf numFmtId="0" fontId="74" fillId="0" borderId="25" xfId="5879" applyFont="1" applyBorder="1" applyAlignment="1">
      <alignment horizontal="center" vertical="center" wrapText="1"/>
    </xf>
    <xf numFmtId="207" fontId="74" fillId="0" borderId="26" xfId="5873" applyFont="1" applyBorder="1" applyAlignment="1" applyProtection="1">
      <alignment horizontal="center" vertical="center" wrapText="1"/>
    </xf>
    <xf numFmtId="207" fontId="74" fillId="0" borderId="26" xfId="5873" applyFont="1" applyBorder="1" applyAlignment="1" applyProtection="1">
      <alignment horizontal="center" vertical="distributed" wrapText="1"/>
    </xf>
    <xf numFmtId="212" fontId="74" fillId="0" borderId="28" xfId="5873" applyNumberFormat="1" applyFont="1" applyBorder="1" applyAlignment="1" applyProtection="1">
      <alignment horizontal="center" vertical="center" wrapText="1"/>
    </xf>
    <xf numFmtId="212" fontId="74" fillId="0" borderId="84" xfId="5873" applyNumberFormat="1" applyFont="1" applyBorder="1" applyAlignment="1" applyProtection="1">
      <alignment horizontal="right" vertical="distributed" wrapText="1"/>
    </xf>
    <xf numFmtId="207" fontId="74" fillId="0" borderId="102" xfId="5873" applyFont="1" applyBorder="1" applyAlignment="1" applyProtection="1">
      <alignment horizontal="center" vertical="distributed" wrapText="1"/>
    </xf>
    <xf numFmtId="0" fontId="74" fillId="28" borderId="43" xfId="3032" applyFont="1" applyFill="1" applyBorder="1" applyAlignment="1">
      <alignment horizontal="left" vertical="distributed" wrapText="1"/>
    </xf>
    <xf numFmtId="207" fontId="160" fillId="48" borderId="43" xfId="5873" applyFont="1" applyFill="1" applyBorder="1" applyAlignment="1" applyProtection="1">
      <alignment horizontal="center" vertical="distributed" wrapText="1"/>
    </xf>
    <xf numFmtId="212" fontId="160" fillId="48" borderId="48" xfId="5873" applyNumberFormat="1" applyFont="1" applyFill="1" applyBorder="1" applyAlignment="1" applyProtection="1">
      <alignment horizontal="center" vertical="distributed" wrapText="1"/>
    </xf>
    <xf numFmtId="192" fontId="160" fillId="48" borderId="43" xfId="5879" applyNumberFormat="1" applyFont="1" applyFill="1" applyBorder="1" applyAlignment="1">
      <alignment horizontal="center" vertical="center" wrapText="1"/>
    </xf>
    <xf numFmtId="0" fontId="165" fillId="48" borderId="43" xfId="5879" applyFont="1" applyFill="1" applyBorder="1" applyAlignment="1">
      <alignment horizontal="center" vertical="center" wrapText="1"/>
    </xf>
    <xf numFmtId="207" fontId="165" fillId="48" borderId="43" xfId="5873" applyFont="1" applyFill="1" applyBorder="1" applyAlignment="1" applyProtection="1">
      <alignment horizontal="center" vertical="center" wrapText="1"/>
    </xf>
    <xf numFmtId="207" fontId="165" fillId="48" borderId="37" xfId="5873" applyFont="1" applyFill="1" applyBorder="1" applyAlignment="1" applyProtection="1">
      <alignment horizontal="center" vertical="center" wrapText="1"/>
    </xf>
    <xf numFmtId="207" fontId="74" fillId="48" borderId="29" xfId="5873" applyFont="1" applyFill="1" applyBorder="1" applyAlignment="1" applyProtection="1">
      <alignment horizontal="center" vertical="center" wrapText="1"/>
    </xf>
    <xf numFmtId="169" fontId="160" fillId="48" borderId="27" xfId="5873" applyNumberFormat="1" applyFont="1" applyFill="1" applyBorder="1" applyAlignment="1" applyProtection="1">
      <alignment horizontal="right" vertical="distributed" wrapText="1"/>
    </xf>
    <xf numFmtId="207" fontId="74" fillId="48" borderId="25" xfId="5873" applyFont="1" applyFill="1" applyBorder="1" applyAlignment="1" applyProtection="1">
      <alignment horizontal="center" vertical="center" wrapText="1"/>
    </xf>
    <xf numFmtId="207" fontId="74" fillId="48" borderId="27" xfId="5873" applyFont="1" applyFill="1" applyBorder="1" applyAlignment="1" applyProtection="1">
      <alignment horizontal="center" vertical="center" wrapText="1"/>
    </xf>
    <xf numFmtId="207" fontId="74" fillId="48" borderId="30" xfId="5873" applyFont="1" applyFill="1" applyBorder="1" applyAlignment="1" applyProtection="1">
      <alignment horizontal="center" vertical="center" wrapText="1"/>
    </xf>
    <xf numFmtId="214" fontId="74" fillId="48" borderId="28" xfId="5873" applyNumberFormat="1" applyFont="1" applyFill="1" applyBorder="1" applyAlignment="1" applyProtection="1">
      <alignment horizontal="center" vertical="center" wrapText="1"/>
    </xf>
    <xf numFmtId="212" fontId="74" fillId="48" borderId="28" xfId="5873" applyNumberFormat="1" applyFont="1" applyFill="1" applyBorder="1" applyAlignment="1" applyProtection="1">
      <alignment horizontal="center" vertical="distributed" wrapText="1"/>
    </xf>
    <xf numFmtId="207" fontId="74" fillId="48" borderId="43" xfId="5873" applyFont="1" applyFill="1" applyBorder="1" applyAlignment="1" applyProtection="1">
      <alignment horizontal="center" vertical="distributed" wrapText="1"/>
    </xf>
    <xf numFmtId="212" fontId="74" fillId="48" borderId="27" xfId="5873" applyNumberFormat="1" applyFont="1" applyFill="1" applyBorder="1" applyAlignment="1" applyProtection="1">
      <alignment horizontal="center" vertical="distributed" wrapText="1"/>
    </xf>
    <xf numFmtId="212" fontId="74" fillId="48" borderId="48" xfId="5873" applyNumberFormat="1" applyFont="1" applyFill="1" applyBorder="1" applyAlignment="1" applyProtection="1">
      <alignment horizontal="center" vertical="distributed" wrapText="1"/>
    </xf>
    <xf numFmtId="0" fontId="74" fillId="48" borderId="43" xfId="5876" applyFont="1" applyFill="1" applyBorder="1" applyAlignment="1">
      <alignment horizontal="left" vertical="center" wrapText="1"/>
    </xf>
    <xf numFmtId="207" fontId="74" fillId="48" borderId="43" xfId="5873" applyFont="1" applyFill="1" applyBorder="1" applyAlignment="1" applyProtection="1">
      <alignment horizontal="center" vertical="center" wrapText="1"/>
    </xf>
    <xf numFmtId="192" fontId="74" fillId="48" borderId="43" xfId="5879" applyNumberFormat="1" applyFont="1" applyFill="1" applyBorder="1" applyAlignment="1">
      <alignment horizontal="center" vertical="center" wrapText="1"/>
    </xf>
    <xf numFmtId="0" fontId="74" fillId="48" borderId="43" xfId="5879" applyFont="1" applyFill="1" applyBorder="1" applyAlignment="1">
      <alignment horizontal="left" vertical="distributed" wrapText="1"/>
    </xf>
    <xf numFmtId="0" fontId="160" fillId="0" borderId="28" xfId="5876" applyFont="1" applyBorder="1" applyAlignment="1">
      <alignment horizontal="left" vertical="center" wrapText="1"/>
    </xf>
    <xf numFmtId="1" fontId="160" fillId="0" borderId="29" xfId="5879" applyNumberFormat="1" applyFont="1" applyBorder="1" applyAlignment="1">
      <alignment horizontal="right" vertical="center" wrapText="1"/>
    </xf>
    <xf numFmtId="2" fontId="160" fillId="0" borderId="27" xfId="5879" applyNumberFormat="1" applyFont="1" applyBorder="1" applyAlignment="1">
      <alignment horizontal="left" vertical="center" wrapText="1"/>
    </xf>
    <xf numFmtId="212" fontId="160" fillId="48" borderId="84" xfId="5873" applyNumberFormat="1" applyFont="1" applyFill="1" applyBorder="1" applyAlignment="1" applyProtection="1">
      <alignment horizontal="center" vertical="distributed" wrapText="1"/>
    </xf>
    <xf numFmtId="49" fontId="160" fillId="0" borderId="29" xfId="5879" applyNumberFormat="1" applyFont="1" applyBorder="1" applyAlignment="1">
      <alignment horizontal="center" vertical="center" wrapText="1"/>
    </xf>
    <xf numFmtId="49" fontId="160" fillId="0" borderId="30" xfId="5879" applyNumberFormat="1" applyFont="1" applyBorder="1" applyAlignment="1">
      <alignment horizontal="center" vertical="center" wrapText="1"/>
    </xf>
    <xf numFmtId="207" fontId="160" fillId="48" borderId="38" xfId="5873" applyFont="1" applyFill="1" applyBorder="1" applyAlignment="1" applyProtection="1">
      <alignment horizontal="center" vertical="center" wrapText="1"/>
    </xf>
    <xf numFmtId="212" fontId="160" fillId="48" borderId="37" xfId="5873" applyNumberFormat="1" applyFont="1" applyFill="1" applyBorder="1" applyAlignment="1" applyProtection="1">
      <alignment horizontal="center" vertical="distributed" wrapText="1"/>
    </xf>
    <xf numFmtId="0" fontId="160" fillId="48" borderId="43" xfId="5879" applyFont="1" applyFill="1" applyBorder="1" applyAlignment="1">
      <alignment horizontal="left" vertical="distributed" wrapText="1"/>
    </xf>
    <xf numFmtId="1" fontId="74" fillId="48" borderId="29" xfId="5879" applyNumberFormat="1" applyFont="1" applyFill="1" applyBorder="1" applyAlignment="1">
      <alignment horizontal="center" vertical="center" wrapText="1"/>
    </xf>
    <xf numFmtId="1" fontId="74" fillId="48" borderId="30" xfId="5879" applyNumberFormat="1" applyFont="1" applyFill="1" applyBorder="1" applyAlignment="1">
      <alignment horizontal="center" vertical="center" wrapText="1"/>
    </xf>
    <xf numFmtId="2" fontId="74" fillId="48" borderId="27" xfId="5879" applyNumberFormat="1" applyFont="1" applyFill="1" applyBorder="1" applyAlignment="1">
      <alignment horizontal="center" vertical="center" wrapText="1"/>
    </xf>
    <xf numFmtId="207" fontId="74" fillId="28" borderId="87" xfId="1" applyNumberFormat="1" applyFont="1" applyFill="1" applyBorder="1" applyAlignment="1">
      <alignment horizontal="center" vertical="center" wrapText="1"/>
    </xf>
    <xf numFmtId="207" fontId="74" fillId="28" borderId="86" xfId="1" applyNumberFormat="1" applyFont="1" applyFill="1" applyBorder="1" applyAlignment="1">
      <alignment horizontal="center" vertical="center" wrapText="1"/>
    </xf>
    <xf numFmtId="207" fontId="74" fillId="28" borderId="85" xfId="1" applyNumberFormat="1" applyFont="1" applyFill="1" applyBorder="1" applyAlignment="1">
      <alignment horizontal="center" vertical="distributed" wrapText="1"/>
    </xf>
    <xf numFmtId="207" fontId="74" fillId="28" borderId="84" xfId="1" applyNumberFormat="1" applyFont="1" applyFill="1" applyBorder="1" applyAlignment="1">
      <alignment horizontal="center" vertical="center" wrapText="1"/>
    </xf>
    <xf numFmtId="207" fontId="74" fillId="28" borderId="87" xfId="1" applyNumberFormat="1" applyFont="1" applyFill="1" applyBorder="1" applyAlignment="1">
      <alignment horizontal="center" vertical="distributed" wrapText="1"/>
    </xf>
    <xf numFmtId="212" fontId="74" fillId="28" borderId="84" xfId="1" applyNumberFormat="1" applyFont="1" applyFill="1" applyBorder="1" applyAlignment="1">
      <alignment horizontal="center" vertical="distributed" wrapText="1"/>
    </xf>
    <xf numFmtId="207" fontId="74" fillId="28" borderId="84" xfId="1" applyNumberFormat="1" applyFont="1" applyFill="1" applyBorder="1" applyAlignment="1">
      <alignment horizontal="center" vertical="distributed" wrapText="1"/>
    </xf>
    <xf numFmtId="192" fontId="74" fillId="28" borderId="84" xfId="3032" applyNumberFormat="1" applyFont="1" applyFill="1" applyBorder="1" applyAlignment="1">
      <alignment horizontal="center" vertical="center" wrapText="1"/>
    </xf>
    <xf numFmtId="207" fontId="74" fillId="48" borderId="38" xfId="5873" applyFont="1" applyFill="1" applyBorder="1" applyAlignment="1" applyProtection="1">
      <alignment horizontal="center" vertical="center" wrapText="1"/>
    </xf>
    <xf numFmtId="207" fontId="74" fillId="28" borderId="37" xfId="1" applyNumberFormat="1" applyFont="1" applyFill="1" applyBorder="1" applyAlignment="1">
      <alignment horizontal="center" vertical="center" wrapText="1"/>
    </xf>
    <xf numFmtId="207" fontId="74" fillId="28" borderId="36" xfId="1" applyNumberFormat="1" applyFont="1" applyFill="1" applyBorder="1" applyAlignment="1">
      <alignment horizontal="center" vertical="center" wrapText="1"/>
    </xf>
    <xf numFmtId="207" fontId="74" fillId="28" borderId="38" xfId="1" applyNumberFormat="1" applyFont="1" applyFill="1" applyBorder="1" applyAlignment="1">
      <alignment horizontal="center" vertical="distributed" wrapText="1"/>
    </xf>
    <xf numFmtId="207" fontId="74" fillId="28" borderId="43" xfId="1" applyNumberFormat="1" applyFont="1" applyFill="1" applyBorder="1" applyAlignment="1">
      <alignment horizontal="center" vertical="center" wrapText="1"/>
    </xf>
    <xf numFmtId="207" fontId="74" fillId="28" borderId="37" xfId="1" applyNumberFormat="1" applyFont="1" applyFill="1" applyBorder="1" applyAlignment="1">
      <alignment horizontal="center" vertical="distributed" wrapText="1"/>
    </xf>
    <xf numFmtId="212" fontId="74" fillId="28" borderId="43" xfId="1" applyNumberFormat="1" applyFont="1" applyFill="1" applyBorder="1" applyAlignment="1">
      <alignment horizontal="center" vertical="distributed" wrapText="1"/>
    </xf>
    <xf numFmtId="207" fontId="74" fillId="28" borderId="28" xfId="1" applyNumberFormat="1" applyFont="1" applyFill="1" applyBorder="1" applyAlignment="1">
      <alignment horizontal="center" vertical="distributed" wrapText="1"/>
    </xf>
    <xf numFmtId="207" fontId="74" fillId="48" borderId="37" xfId="5873" applyFont="1" applyFill="1" applyBorder="1" applyAlignment="1" applyProtection="1">
      <alignment horizontal="center" vertical="center" wrapText="1"/>
    </xf>
    <xf numFmtId="207" fontId="74" fillId="48" borderId="36" xfId="5873" applyFont="1" applyFill="1" applyBorder="1" applyAlignment="1" applyProtection="1">
      <alignment horizontal="center" vertical="center" wrapText="1"/>
    </xf>
    <xf numFmtId="207" fontId="74" fillId="48" borderId="38" xfId="5873" applyFont="1" applyFill="1" applyBorder="1" applyAlignment="1" applyProtection="1">
      <alignment horizontal="center" vertical="distributed" wrapText="1"/>
    </xf>
    <xf numFmtId="207" fontId="74" fillId="48" borderId="37" xfId="5873" applyFont="1" applyFill="1" applyBorder="1" applyAlignment="1" applyProtection="1">
      <alignment horizontal="center" vertical="distributed" wrapText="1"/>
    </xf>
    <xf numFmtId="1" fontId="74" fillId="0" borderId="43" xfId="3032" applyNumberFormat="1" applyFont="1" applyBorder="1" applyAlignment="1">
      <alignment horizontal="left" vertical="center" wrapText="1"/>
    </xf>
    <xf numFmtId="1" fontId="74" fillId="48" borderId="38" xfId="5879" applyNumberFormat="1" applyFont="1" applyFill="1" applyBorder="1" applyAlignment="1">
      <alignment horizontal="center" vertical="center" wrapText="1"/>
    </xf>
    <xf numFmtId="1" fontId="74" fillId="48" borderId="36" xfId="5879" applyNumberFormat="1" applyFont="1" applyFill="1" applyBorder="1" applyAlignment="1">
      <alignment horizontal="center" vertical="center" wrapText="1"/>
    </xf>
    <xf numFmtId="2" fontId="74" fillId="48" borderId="37" xfId="5879" applyNumberFormat="1" applyFont="1" applyFill="1" applyBorder="1" applyAlignment="1">
      <alignment horizontal="center" vertical="center" wrapText="1"/>
    </xf>
    <xf numFmtId="2" fontId="74" fillId="0" borderId="28" xfId="3032" applyNumberFormat="1" applyFont="1" applyBorder="1" applyAlignment="1">
      <alignment horizontal="center" vertical="center" wrapText="1"/>
    </xf>
    <xf numFmtId="0" fontId="74" fillId="0" borderId="40" xfId="283" applyFont="1" applyBorder="1" applyAlignment="1">
      <alignment horizontal="left" vertical="center" wrapText="1"/>
    </xf>
    <xf numFmtId="1" fontId="74" fillId="48" borderId="113" xfId="5879" applyNumberFormat="1" applyFont="1" applyFill="1" applyBorder="1" applyAlignment="1">
      <alignment horizontal="center" vertical="center" wrapText="1"/>
    </xf>
    <xf numFmtId="0" fontId="74" fillId="0" borderId="40" xfId="5879" applyFont="1" applyBorder="1" applyAlignment="1">
      <alignment horizontal="center" vertical="center" wrapText="1"/>
    </xf>
    <xf numFmtId="207" fontId="74" fillId="0" borderId="40" xfId="5873" applyFont="1" applyBorder="1" applyAlignment="1" applyProtection="1">
      <alignment horizontal="center" vertical="center" wrapText="1"/>
    </xf>
    <xf numFmtId="207" fontId="74" fillId="0" borderId="41" xfId="5873" applyFont="1" applyBorder="1" applyAlignment="1" applyProtection="1">
      <alignment horizontal="center" vertical="center" wrapText="1"/>
    </xf>
    <xf numFmtId="207" fontId="74" fillId="0" borderId="23" xfId="5873" applyFont="1" applyBorder="1" applyAlignment="1" applyProtection="1">
      <alignment horizontal="center" vertical="center" wrapText="1"/>
    </xf>
    <xf numFmtId="207" fontId="74" fillId="0" borderId="42" xfId="5873" applyFont="1" applyBorder="1" applyAlignment="1" applyProtection="1">
      <alignment horizontal="center" vertical="distributed" wrapText="1"/>
    </xf>
    <xf numFmtId="207" fontId="74" fillId="0" borderId="41" xfId="5873" applyFont="1" applyBorder="1" applyAlignment="1" applyProtection="1">
      <alignment horizontal="center" vertical="distributed" wrapText="1"/>
    </xf>
    <xf numFmtId="212" fontId="74" fillId="0" borderId="48" xfId="5873" applyNumberFormat="1" applyFont="1" applyBorder="1" applyAlignment="1" applyProtection="1">
      <alignment vertical="center" wrapText="1"/>
    </xf>
    <xf numFmtId="207" fontId="74" fillId="0" borderId="40" xfId="5873" applyFont="1" applyBorder="1" applyAlignment="1" applyProtection="1">
      <alignment horizontal="center" vertical="distributed" wrapText="1"/>
    </xf>
    <xf numFmtId="192" fontId="74" fillId="0" borderId="40" xfId="5879" applyNumberFormat="1" applyFont="1" applyBorder="1" applyAlignment="1">
      <alignment horizontal="center" vertical="center" wrapText="1"/>
    </xf>
    <xf numFmtId="0" fontId="160" fillId="0" borderId="32" xfId="5879" applyFont="1" applyBorder="1" applyAlignment="1">
      <alignment horizontal="center" vertical="center" wrapText="1"/>
    </xf>
    <xf numFmtId="212" fontId="160" fillId="48" borderId="32" xfId="5873" applyNumberFormat="1" applyFont="1" applyFill="1" applyBorder="1" applyAlignment="1" applyProtection="1">
      <alignment horizontal="center" vertical="distributed" wrapText="1"/>
    </xf>
    <xf numFmtId="0" fontId="74" fillId="28" borderId="43" xfId="283" applyFont="1" applyFill="1" applyBorder="1" applyAlignment="1">
      <alignment horizontal="left" vertical="center" wrapText="1"/>
    </xf>
    <xf numFmtId="0" fontId="74" fillId="28" borderId="38" xfId="3032" applyFont="1" applyFill="1" applyBorder="1" applyAlignment="1">
      <alignment horizontal="center" vertical="center" wrapText="1"/>
    </xf>
    <xf numFmtId="2" fontId="74" fillId="28" borderId="43" xfId="3032" applyNumberFormat="1" applyFont="1" applyFill="1" applyBorder="1" applyAlignment="1">
      <alignment horizontal="center" vertical="center" wrapText="1"/>
    </xf>
    <xf numFmtId="169" fontId="74" fillId="0" borderId="28" xfId="3032" applyNumberFormat="1" applyFont="1" applyBorder="1" applyAlignment="1">
      <alignment horizontal="right" vertical="center" wrapText="1"/>
    </xf>
    <xf numFmtId="207" fontId="160" fillId="48" borderId="32" xfId="5873" applyFont="1" applyFill="1" applyBorder="1" applyAlignment="1" applyProtection="1">
      <alignment horizontal="center" vertical="distributed" wrapText="1"/>
    </xf>
    <xf numFmtId="192" fontId="160" fillId="48" borderId="32" xfId="5879" applyNumberFormat="1" applyFont="1" applyFill="1" applyBorder="1" applyAlignment="1">
      <alignment horizontal="center" vertical="center" wrapText="1"/>
    </xf>
    <xf numFmtId="212" fontId="74" fillId="48" borderId="32" xfId="5873" applyNumberFormat="1" applyFont="1" applyFill="1" applyBorder="1" applyAlignment="1" applyProtection="1">
      <alignment horizontal="center" vertical="distributed" wrapText="1"/>
    </xf>
    <xf numFmtId="0" fontId="74" fillId="28" borderId="32" xfId="3032" applyFont="1" applyFill="1" applyBorder="1" applyAlignment="1">
      <alignment horizontal="left" vertical="distributed" wrapText="1"/>
    </xf>
    <xf numFmtId="0" fontId="74" fillId="48" borderId="84" xfId="5876" applyFont="1" applyFill="1" applyBorder="1" applyAlignment="1">
      <alignment horizontal="left" vertical="center" wrapText="1"/>
    </xf>
    <xf numFmtId="1" fontId="160" fillId="0" borderId="85" xfId="5879" applyNumberFormat="1" applyFont="1" applyBorder="1" applyAlignment="1">
      <alignment horizontal="center" vertical="center" wrapText="1"/>
    </xf>
    <xf numFmtId="1" fontId="160" fillId="0" borderId="86" xfId="5879" applyNumberFormat="1" applyFont="1" applyBorder="1" applyAlignment="1">
      <alignment horizontal="center" vertical="center" wrapText="1"/>
    </xf>
    <xf numFmtId="2" fontId="160" fillId="0" borderId="87" xfId="5879" applyNumberFormat="1" applyFont="1" applyBorder="1" applyAlignment="1">
      <alignment horizontal="center" vertical="center" wrapText="1"/>
    </xf>
    <xf numFmtId="207" fontId="160" fillId="0" borderId="28" xfId="5873" applyFont="1" applyBorder="1" applyAlignment="1" applyProtection="1">
      <alignment horizontal="center" vertical="center" wrapText="1"/>
    </xf>
    <xf numFmtId="207" fontId="160" fillId="48" borderId="84" xfId="5873" applyFont="1" applyFill="1" applyBorder="1" applyAlignment="1" applyProtection="1">
      <alignment horizontal="center" vertical="center" wrapText="1"/>
    </xf>
    <xf numFmtId="207" fontId="160" fillId="48" borderId="87" xfId="5873" applyFont="1" applyFill="1" applyBorder="1" applyAlignment="1" applyProtection="1">
      <alignment horizontal="center" vertical="distributed" wrapText="1"/>
    </xf>
    <xf numFmtId="207" fontId="160" fillId="48" borderId="84" xfId="5873" applyFont="1" applyFill="1" applyBorder="1" applyAlignment="1" applyProtection="1">
      <alignment horizontal="center" vertical="distributed" wrapText="1"/>
    </xf>
    <xf numFmtId="192" fontId="160" fillId="48" borderId="84" xfId="5879" applyNumberFormat="1" applyFont="1" applyFill="1" applyBorder="1" applyAlignment="1">
      <alignment horizontal="center" vertical="center" wrapText="1"/>
    </xf>
    <xf numFmtId="0" fontId="160" fillId="48" borderId="84" xfId="5876" applyFont="1" applyFill="1" applyBorder="1" applyAlignment="1">
      <alignment horizontal="left" vertical="center" wrapText="1"/>
    </xf>
    <xf numFmtId="0" fontId="160" fillId="0" borderId="43" xfId="5879" applyFont="1" applyBorder="1" applyAlignment="1">
      <alignment horizontal="center" vertical="center" wrapText="1"/>
    </xf>
    <xf numFmtId="207" fontId="160" fillId="0" borderId="43" xfId="5873" applyFont="1" applyBorder="1" applyAlignment="1" applyProtection="1">
      <alignment horizontal="center" vertical="center" wrapText="1"/>
    </xf>
    <xf numFmtId="215" fontId="165" fillId="0" borderId="38" xfId="5879" applyNumberFormat="1" applyFont="1" applyBorder="1" applyAlignment="1">
      <alignment vertical="center" wrapText="1"/>
    </xf>
    <xf numFmtId="0" fontId="165" fillId="0" borderId="36" xfId="5879" applyFont="1" applyBorder="1" applyAlignment="1">
      <alignment vertical="center" wrapText="1"/>
    </xf>
    <xf numFmtId="0" fontId="165" fillId="0" borderId="37" xfId="5879" applyFont="1" applyBorder="1" applyAlignment="1">
      <alignment vertical="center" wrapText="1"/>
    </xf>
    <xf numFmtId="207" fontId="165" fillId="0" borderId="43" xfId="5873" applyFont="1" applyBorder="1" applyAlignment="1" applyProtection="1">
      <alignment horizontal="center" vertical="center" wrapText="1"/>
    </xf>
    <xf numFmtId="207" fontId="165" fillId="48" borderId="36" xfId="5873" applyFont="1" applyFill="1" applyBorder="1" applyAlignment="1" applyProtection="1">
      <alignment horizontal="center" vertical="center" wrapText="1"/>
    </xf>
    <xf numFmtId="207" fontId="165" fillId="48" borderId="84" xfId="5873" applyFont="1" applyFill="1" applyBorder="1" applyAlignment="1" applyProtection="1">
      <alignment horizontal="center" vertical="center" wrapText="1"/>
    </xf>
    <xf numFmtId="207" fontId="165" fillId="48" borderId="87" xfId="5873" applyFont="1" applyFill="1" applyBorder="1" applyAlignment="1" applyProtection="1">
      <alignment horizontal="center" vertical="distributed" wrapText="1"/>
    </xf>
    <xf numFmtId="215" fontId="165" fillId="0" borderId="29" xfId="5879" applyNumberFormat="1" applyFont="1" applyBorder="1" applyAlignment="1">
      <alignment vertical="center" wrapText="1"/>
    </xf>
    <xf numFmtId="0" fontId="165" fillId="0" borderId="30" xfId="5879" applyFont="1" applyBorder="1" applyAlignment="1">
      <alignment vertical="center" wrapText="1"/>
    </xf>
    <xf numFmtId="0" fontId="165" fillId="0" borderId="27" xfId="5879" applyFont="1" applyBorder="1" applyAlignment="1">
      <alignment vertical="center" wrapText="1"/>
    </xf>
    <xf numFmtId="207" fontId="165" fillId="0" borderId="28" xfId="5873" applyFont="1" applyBorder="1" applyAlignment="1" applyProtection="1">
      <alignment horizontal="center" vertical="center" wrapText="1"/>
    </xf>
    <xf numFmtId="215" fontId="165" fillId="0" borderId="30" xfId="5879" applyNumberFormat="1" applyFont="1" applyBorder="1" applyAlignment="1">
      <alignment vertical="center" wrapText="1"/>
    </xf>
    <xf numFmtId="215" fontId="165" fillId="0" borderId="27" xfId="5879" applyNumberFormat="1" applyFont="1" applyBorder="1" applyAlignment="1">
      <alignment vertical="center" wrapText="1"/>
    </xf>
    <xf numFmtId="0" fontId="160" fillId="48" borderId="32" xfId="5876" applyFont="1" applyFill="1" applyBorder="1" applyAlignment="1">
      <alignment horizontal="left" vertical="center" wrapText="1"/>
    </xf>
    <xf numFmtId="1" fontId="160" fillId="0" borderId="33" xfId="5879" applyNumberFormat="1" applyFont="1" applyBorder="1" applyAlignment="1">
      <alignment horizontal="center" vertical="center" wrapText="1"/>
    </xf>
    <xf numFmtId="1" fontId="160" fillId="0" borderId="39" xfId="5879" applyNumberFormat="1" applyFont="1" applyBorder="1" applyAlignment="1">
      <alignment horizontal="center" vertical="center" wrapText="1"/>
    </xf>
    <xf numFmtId="2" fontId="160" fillId="0" borderId="31" xfId="5879" applyNumberFormat="1" applyFont="1" applyBorder="1" applyAlignment="1">
      <alignment horizontal="center" vertical="center" wrapText="1"/>
    </xf>
    <xf numFmtId="1" fontId="165" fillId="48" borderId="33" xfId="5879" applyNumberFormat="1" applyFont="1" applyFill="1" applyBorder="1" applyAlignment="1">
      <alignment horizontal="right" vertical="center" wrapText="1"/>
    </xf>
    <xf numFmtId="1" fontId="165" fillId="48" borderId="39" xfId="5879" applyNumberFormat="1" applyFont="1" applyFill="1" applyBorder="1" applyAlignment="1">
      <alignment horizontal="center" vertical="center" wrapText="1"/>
    </xf>
    <xf numFmtId="2" fontId="165" fillId="48" borderId="31" xfId="5879" applyNumberFormat="1" applyFont="1" applyFill="1" applyBorder="1" applyAlignment="1">
      <alignment horizontal="left" vertical="center" wrapText="1"/>
    </xf>
    <xf numFmtId="207" fontId="165" fillId="48" borderId="33" xfId="5873" applyFont="1" applyFill="1" applyBorder="1" applyAlignment="1" applyProtection="1">
      <alignment horizontal="center" vertical="center" wrapText="1"/>
    </xf>
    <xf numFmtId="207" fontId="165" fillId="48" borderId="32" xfId="5873" applyFont="1" applyFill="1" applyBorder="1" applyAlignment="1" applyProtection="1">
      <alignment horizontal="center" vertical="center" wrapText="1"/>
    </xf>
    <xf numFmtId="207" fontId="165" fillId="48" borderId="31" xfId="5873" applyFont="1" applyFill="1" applyBorder="1" applyAlignment="1" applyProtection="1">
      <alignment horizontal="center" vertical="center" wrapText="1"/>
    </xf>
    <xf numFmtId="207" fontId="165" fillId="48" borderId="33" xfId="5873" applyFont="1" applyFill="1" applyBorder="1" applyAlignment="1" applyProtection="1">
      <alignment horizontal="center" vertical="distributed" wrapText="1"/>
    </xf>
    <xf numFmtId="212" fontId="165" fillId="48" borderId="31" xfId="5873" applyNumberFormat="1" applyFont="1" applyFill="1" applyBorder="1" applyAlignment="1" applyProtection="1">
      <alignment horizontal="center" vertical="distributed" wrapText="1"/>
    </xf>
    <xf numFmtId="1" fontId="160" fillId="0" borderId="26" xfId="5879" applyNumberFormat="1" applyFont="1" applyBorder="1" applyAlignment="1">
      <alignment horizontal="center" vertical="center" wrapText="1"/>
    </xf>
    <xf numFmtId="1" fontId="160" fillId="0" borderId="34" xfId="5879" applyNumberFormat="1" applyFont="1" applyBorder="1" applyAlignment="1">
      <alignment horizontal="center" vertical="center" wrapText="1"/>
    </xf>
    <xf numFmtId="2" fontId="160" fillId="0" borderId="24" xfId="5879" applyNumberFormat="1" applyFont="1" applyBorder="1" applyAlignment="1">
      <alignment horizontal="center" vertical="center" wrapText="1"/>
    </xf>
    <xf numFmtId="0" fontId="165" fillId="0" borderId="43" xfId="5879" applyFont="1" applyBorder="1" applyAlignment="1">
      <alignment horizontal="center" vertical="center" wrapText="1"/>
    </xf>
    <xf numFmtId="0" fontId="160" fillId="48" borderId="43" xfId="5879" applyFont="1" applyFill="1" applyBorder="1" applyAlignment="1">
      <alignment horizontal="center" vertical="center" wrapText="1"/>
    </xf>
    <xf numFmtId="0" fontId="165" fillId="0" borderId="37" xfId="5879" applyFont="1" applyBorder="1" applyAlignment="1">
      <alignment horizontal="center" vertical="center" wrapText="1"/>
    </xf>
    <xf numFmtId="10" fontId="160" fillId="48" borderId="87" xfId="5873" applyNumberFormat="1" applyFont="1" applyFill="1" applyBorder="1" applyAlignment="1" applyProtection="1">
      <alignment horizontal="center" vertical="distributed" wrapText="1"/>
    </xf>
    <xf numFmtId="0" fontId="74" fillId="0" borderId="84" xfId="5876" applyFont="1" applyBorder="1" applyAlignment="1">
      <alignment horizontal="left" vertical="center" wrapText="1"/>
    </xf>
    <xf numFmtId="215" fontId="74" fillId="0" borderId="29" xfId="5879" applyNumberFormat="1" applyFont="1" applyBorder="1" applyAlignment="1">
      <alignment vertical="center" wrapText="1"/>
    </xf>
    <xf numFmtId="0" fontId="74" fillId="0" borderId="30" xfId="5879" applyFont="1" applyBorder="1" applyAlignment="1">
      <alignment vertical="center" wrapText="1"/>
    </xf>
    <xf numFmtId="0" fontId="74" fillId="0" borderId="27" xfId="5879" applyFont="1" applyBorder="1" applyAlignment="1">
      <alignment vertical="center" wrapText="1"/>
    </xf>
    <xf numFmtId="207" fontId="74" fillId="0" borderId="84" xfId="5873" applyFont="1" applyBorder="1" applyAlignment="1" applyProtection="1">
      <alignment horizontal="center" vertical="center" wrapText="1"/>
    </xf>
    <xf numFmtId="207" fontId="74" fillId="0" borderId="87" xfId="5873" applyFont="1" applyBorder="1" applyAlignment="1" applyProtection="1">
      <alignment horizontal="center" vertical="distributed" wrapText="1"/>
    </xf>
    <xf numFmtId="212" fontId="74" fillId="0" borderId="84" xfId="5873" applyNumberFormat="1" applyFont="1" applyBorder="1" applyAlignment="1" applyProtection="1">
      <alignment horizontal="center" vertical="distributed" wrapText="1"/>
    </xf>
    <xf numFmtId="43" fontId="74" fillId="0" borderId="84" xfId="1" applyFont="1" applyFill="1" applyBorder="1" applyAlignment="1">
      <alignment horizontal="center" vertical="distributed" wrapText="1"/>
    </xf>
    <xf numFmtId="192" fontId="74" fillId="0" borderId="84" xfId="3032" applyNumberFormat="1" applyFont="1" applyBorder="1" applyAlignment="1">
      <alignment horizontal="center" vertical="center" wrapText="1"/>
    </xf>
    <xf numFmtId="0" fontId="74" fillId="0" borderId="40" xfId="5876" applyFont="1" applyBorder="1" applyAlignment="1">
      <alignment horizontal="left" vertical="center" wrapText="1"/>
    </xf>
    <xf numFmtId="212" fontId="74" fillId="0" borderId="27" xfId="5873" applyNumberFormat="1" applyFont="1" applyBorder="1" applyAlignment="1" applyProtection="1">
      <alignment horizontal="center" vertical="distributed" wrapText="1"/>
    </xf>
    <xf numFmtId="212" fontId="74" fillId="0" borderId="40" xfId="5873" applyNumberFormat="1" applyFont="1" applyBorder="1" applyAlignment="1" applyProtection="1">
      <alignment horizontal="center" vertical="distributed" wrapText="1"/>
    </xf>
    <xf numFmtId="207" fontId="74" fillId="0" borderId="28" xfId="5873" applyFont="1" applyBorder="1" applyAlignment="1" applyProtection="1">
      <alignment horizontal="center" vertical="distributed" wrapText="1"/>
    </xf>
    <xf numFmtId="0" fontId="74" fillId="0" borderId="32" xfId="5876" applyFont="1" applyBorder="1" applyAlignment="1">
      <alignment horizontal="left" vertical="center" wrapText="1"/>
    </xf>
    <xf numFmtId="1" fontId="74" fillId="0" borderId="33" xfId="5879" applyNumberFormat="1" applyFont="1" applyBorder="1" applyAlignment="1">
      <alignment horizontal="center" vertical="center" wrapText="1"/>
    </xf>
    <xf numFmtId="1" fontId="74" fillId="0" borderId="39" xfId="5879" applyNumberFormat="1" applyFont="1" applyBorder="1" applyAlignment="1">
      <alignment horizontal="center" vertical="center" wrapText="1"/>
    </xf>
    <xf numFmtId="2" fontId="74" fillId="0" borderId="31" xfId="5879" applyNumberFormat="1" applyFont="1" applyBorder="1" applyAlignment="1">
      <alignment horizontal="center" vertical="center" wrapText="1"/>
    </xf>
    <xf numFmtId="0" fontId="74" fillId="0" borderId="32" xfId="5879" applyFont="1" applyBorder="1" applyAlignment="1">
      <alignment horizontal="center" vertical="center" wrapText="1"/>
    </xf>
    <xf numFmtId="207" fontId="74" fillId="0" borderId="33" xfId="5873" applyFont="1" applyBorder="1" applyAlignment="1" applyProtection="1">
      <alignment horizontal="center" vertical="center" wrapText="1"/>
    </xf>
    <xf numFmtId="207" fontId="74" fillId="0" borderId="32" xfId="5873" applyFont="1" applyBorder="1" applyAlignment="1" applyProtection="1">
      <alignment horizontal="center" vertical="center" wrapText="1"/>
    </xf>
    <xf numFmtId="207" fontId="74" fillId="0" borderId="31" xfId="5873" applyFont="1" applyBorder="1" applyAlignment="1" applyProtection="1">
      <alignment horizontal="center" vertical="center" wrapText="1"/>
    </xf>
    <xf numFmtId="207" fontId="74" fillId="0" borderId="33" xfId="5873" applyFont="1" applyBorder="1" applyAlignment="1" applyProtection="1">
      <alignment horizontal="center" vertical="distributed" wrapText="1"/>
    </xf>
    <xf numFmtId="212" fontId="74" fillId="0" borderId="31" xfId="5873" applyNumberFormat="1" applyFont="1" applyBorder="1" applyAlignment="1" applyProtection="1">
      <alignment horizontal="center" vertical="distributed" wrapText="1"/>
    </xf>
    <xf numFmtId="212" fontId="74" fillId="0" borderId="32" xfId="5873" applyNumberFormat="1" applyFont="1" applyBorder="1" applyAlignment="1" applyProtection="1">
      <alignment horizontal="center" vertical="distributed" wrapText="1"/>
    </xf>
    <xf numFmtId="207" fontId="74" fillId="0" borderId="32" xfId="5873" applyFont="1" applyBorder="1" applyAlignment="1" applyProtection="1">
      <alignment horizontal="center" vertical="distributed" wrapText="1"/>
    </xf>
    <xf numFmtId="192" fontId="74" fillId="0" borderId="32" xfId="5879" applyNumberFormat="1" applyFont="1" applyBorder="1" applyAlignment="1">
      <alignment horizontal="center" vertical="center" wrapText="1"/>
    </xf>
    <xf numFmtId="0" fontId="3" fillId="0" borderId="32" xfId="3032" applyFont="1" applyBorder="1" applyAlignment="1">
      <alignment horizontal="center" vertical="distributed" wrapText="1"/>
    </xf>
    <xf numFmtId="0" fontId="74" fillId="0" borderId="28" xfId="5879" applyFont="1" applyBorder="1" applyAlignment="1">
      <alignment horizontal="left" vertical="center" wrapText="1"/>
    </xf>
    <xf numFmtId="207" fontId="74" fillId="0" borderId="28" xfId="1" applyNumberFormat="1" applyFont="1" applyFill="1" applyBorder="1" applyAlignment="1">
      <alignment horizontal="center" vertical="center" wrapText="1"/>
    </xf>
    <xf numFmtId="207" fontId="74" fillId="0" borderId="27" xfId="1" applyNumberFormat="1" applyFont="1" applyFill="1" applyBorder="1" applyAlignment="1">
      <alignment horizontal="center" vertical="center" wrapText="1"/>
    </xf>
    <xf numFmtId="207" fontId="74" fillId="0" borderId="29" xfId="1" applyNumberFormat="1" applyFont="1" applyFill="1" applyBorder="1" applyAlignment="1">
      <alignment horizontal="center" vertical="distributed" wrapText="1"/>
    </xf>
    <xf numFmtId="212" fontId="74" fillId="0" borderId="28" xfId="1" applyNumberFormat="1" applyFont="1" applyFill="1" applyBorder="1" applyAlignment="1">
      <alignment horizontal="center" vertical="center" wrapText="1"/>
    </xf>
    <xf numFmtId="207" fontId="74" fillId="0" borderId="27" xfId="1" applyNumberFormat="1" applyFont="1" applyFill="1" applyBorder="1" applyAlignment="1">
      <alignment horizontal="center" vertical="distributed" wrapText="1"/>
    </xf>
    <xf numFmtId="212" fontId="74" fillId="0" borderId="28" xfId="1" applyNumberFormat="1" applyFont="1" applyFill="1" applyBorder="1" applyAlignment="1">
      <alignment horizontal="center" vertical="distributed" wrapText="1"/>
    </xf>
    <xf numFmtId="207" fontId="74" fillId="0" borderId="28" xfId="1" applyNumberFormat="1" applyFont="1" applyFill="1" applyBorder="1" applyAlignment="1">
      <alignment horizontal="center" vertical="distributed" wrapText="1"/>
    </xf>
    <xf numFmtId="0" fontId="74" fillId="0" borderId="43" xfId="3032" applyFont="1" applyBorder="1" applyAlignment="1">
      <alignment horizontal="left" vertical="distributed" wrapText="1"/>
    </xf>
    <xf numFmtId="0" fontId="53" fillId="0" borderId="81" xfId="0" applyFont="1" applyBorder="1" applyAlignment="1">
      <alignment horizontal="left" vertical="center"/>
    </xf>
    <xf numFmtId="0" fontId="53" fillId="0" borderId="97" xfId="0" applyFont="1" applyBorder="1" applyAlignment="1">
      <alignment horizontal="left" vertical="center"/>
    </xf>
    <xf numFmtId="0" fontId="28" fillId="0" borderId="85" xfId="0" applyFont="1" applyBorder="1" applyAlignment="1">
      <alignment vertical="center"/>
    </xf>
    <xf numFmtId="0" fontId="28" fillId="0" borderId="72" xfId="0" applyFont="1" applyBorder="1" applyAlignment="1">
      <alignment vertical="center"/>
    </xf>
    <xf numFmtId="14" fontId="3" fillId="32" borderId="82" xfId="0" applyNumberFormat="1" applyFont="1" applyFill="1" applyBorder="1" applyAlignment="1">
      <alignment horizontal="left" vertical="center"/>
    </xf>
    <xf numFmtId="14" fontId="3" fillId="28" borderId="82" xfId="0" applyNumberFormat="1" applyFont="1" applyFill="1" applyBorder="1" applyAlignment="1">
      <alignment horizontal="left" vertical="center"/>
    </xf>
    <xf numFmtId="1" fontId="3" fillId="0" borderId="82" xfId="0" applyNumberFormat="1" applyFont="1" applyBorder="1" applyAlignment="1">
      <alignment vertical="center"/>
    </xf>
    <xf numFmtId="0" fontId="86" fillId="0" borderId="97" xfId="0" applyFont="1" applyBorder="1" applyAlignment="1">
      <alignment horizontal="center" vertical="center"/>
    </xf>
    <xf numFmtId="0" fontId="86" fillId="0" borderId="77" xfId="0" applyFont="1" applyBorder="1" applyAlignment="1">
      <alignment horizontal="center" vertical="center"/>
    </xf>
    <xf numFmtId="0" fontId="86" fillId="0" borderId="87" xfId="0" applyFont="1" applyBorder="1" applyAlignment="1">
      <alignment vertical="center"/>
    </xf>
    <xf numFmtId="49" fontId="86" fillId="0" borderId="0" xfId="0" applyNumberFormat="1" applyFont="1" applyAlignment="1">
      <alignment vertical="center"/>
    </xf>
    <xf numFmtId="49" fontId="100" fillId="0" borderId="0" xfId="0" applyNumberFormat="1" applyFont="1" applyAlignment="1">
      <alignment vertical="center"/>
    </xf>
    <xf numFmtId="0" fontId="47" fillId="0" borderId="77" xfId="0" applyFont="1" applyBorder="1" applyAlignment="1">
      <alignment vertical="center"/>
    </xf>
    <xf numFmtId="165" fontId="86" fillId="0" borderId="97" xfId="0" applyNumberFormat="1" applyFont="1" applyBorder="1" applyAlignment="1">
      <alignment horizontal="center" vertical="center"/>
    </xf>
    <xf numFmtId="165" fontId="86" fillId="0" borderId="77" xfId="0" applyNumberFormat="1" applyFont="1" applyBorder="1" applyAlignment="1">
      <alignment horizontal="center" vertical="center"/>
    </xf>
    <xf numFmtId="0" fontId="52" fillId="0" borderId="97" xfId="0" applyFont="1" applyBorder="1" applyAlignment="1">
      <alignment horizontal="center" vertical="center"/>
    </xf>
    <xf numFmtId="0" fontId="52" fillId="0" borderId="77" xfId="0" applyFont="1" applyBorder="1" applyAlignment="1">
      <alignment horizontal="center" vertical="center"/>
    </xf>
    <xf numFmtId="0" fontId="86" fillId="0" borderId="97" xfId="0" applyFont="1" applyBorder="1" applyAlignment="1">
      <alignment vertical="center"/>
    </xf>
    <xf numFmtId="0" fontId="86" fillId="0" borderId="0" xfId="0" applyFont="1" applyAlignment="1">
      <alignment vertical="center"/>
    </xf>
    <xf numFmtId="0" fontId="86" fillId="0" borderId="77" xfId="0" applyFont="1" applyBorder="1" applyAlignment="1">
      <alignment vertical="center"/>
    </xf>
    <xf numFmtId="43" fontId="50" fillId="0" borderId="97" xfId="1" applyFont="1" applyBorder="1" applyAlignment="1">
      <alignment horizontal="center" vertical="center"/>
    </xf>
    <xf numFmtId="43" fontId="50" fillId="0" borderId="77" xfId="1" applyFont="1" applyBorder="1" applyAlignment="1">
      <alignment horizontal="center" vertical="center"/>
    </xf>
    <xf numFmtId="165" fontId="52" fillId="0" borderId="97" xfId="0" applyNumberFormat="1" applyFont="1" applyBorder="1" applyAlignment="1">
      <alignment horizontal="center" vertical="center"/>
    </xf>
    <xf numFmtId="165" fontId="52" fillId="0" borderId="0" xfId="0" applyNumberFormat="1" applyFont="1" applyAlignment="1">
      <alignment horizontal="center" vertical="center"/>
    </xf>
    <xf numFmtId="8" fontId="52" fillId="0" borderId="0" xfId="0" applyNumberFormat="1" applyFont="1" applyAlignment="1">
      <alignment horizontal="center" vertical="center"/>
    </xf>
    <xf numFmtId="43" fontId="49" fillId="0" borderId="77" xfId="1" applyFont="1" applyBorder="1" applyAlignment="1">
      <alignment horizontal="center" vertical="center"/>
    </xf>
    <xf numFmtId="0" fontId="26" fillId="34" borderId="59" xfId="0" applyFont="1" applyFill="1" applyBorder="1" applyAlignment="1">
      <alignment horizontal="center" vertical="center"/>
    </xf>
    <xf numFmtId="0" fontId="63" fillId="28" borderId="59" xfId="0" applyFont="1" applyFill="1" applyBorder="1"/>
    <xf numFmtId="0" fontId="28" fillId="28" borderId="0" xfId="3032" applyFont="1" applyFill="1" applyAlignment="1">
      <alignment horizontal="center" vertical="center" wrapText="1"/>
    </xf>
    <xf numFmtId="174" fontId="74" fillId="28" borderId="28" xfId="1" applyNumberFormat="1" applyFont="1" applyFill="1" applyBorder="1" applyAlignment="1">
      <alignment horizontal="right" vertical="distributed" wrapText="1"/>
    </xf>
    <xf numFmtId="174" fontId="3" fillId="0" borderId="30" xfId="1" applyNumberFormat="1" applyFont="1" applyFill="1" applyBorder="1" applyAlignment="1">
      <alignment horizontal="center" vertical="center" wrapText="1"/>
    </xf>
    <xf numFmtId="174" fontId="3" fillId="0" borderId="29" xfId="1" applyNumberFormat="1" applyFont="1" applyFill="1" applyBorder="1" applyAlignment="1">
      <alignment horizontal="center" vertical="distributed" wrapText="1"/>
    </xf>
    <xf numFmtId="174" fontId="3" fillId="0" borderId="38" xfId="1" applyNumberFormat="1" applyFont="1" applyFill="1" applyBorder="1" applyAlignment="1">
      <alignment horizontal="center" vertical="distributed" wrapText="1"/>
    </xf>
    <xf numFmtId="0" fontId="3" fillId="0" borderId="28" xfId="5876" applyFont="1" applyBorder="1" applyAlignment="1">
      <alignment horizontal="left" vertical="center" wrapText="1"/>
    </xf>
    <xf numFmtId="207" fontId="3" fillId="0" borderId="28" xfId="5873" applyFont="1" applyBorder="1" applyAlignment="1" applyProtection="1">
      <alignment horizontal="center" vertical="center" wrapText="1"/>
    </xf>
    <xf numFmtId="207" fontId="3" fillId="0" borderId="27" xfId="5873" applyFont="1" applyBorder="1" applyAlignment="1" applyProtection="1">
      <alignment horizontal="center" vertical="center" wrapText="1"/>
    </xf>
    <xf numFmtId="212" fontId="3" fillId="0" borderId="27" xfId="5873" applyNumberFormat="1" applyFont="1" applyBorder="1" applyAlignment="1" applyProtection="1">
      <alignment horizontal="center" vertical="distributed" wrapText="1"/>
    </xf>
    <xf numFmtId="192" fontId="3" fillId="0" borderId="43" xfId="5879" applyNumberFormat="1" applyFont="1" applyBorder="1" applyAlignment="1">
      <alignment horizontal="center" vertical="center" wrapText="1"/>
    </xf>
    <xf numFmtId="0" fontId="169" fillId="0" borderId="28" xfId="5876" applyFont="1" applyBorder="1" applyAlignment="1">
      <alignment horizontal="left" vertical="center" wrapText="1"/>
    </xf>
    <xf numFmtId="1" fontId="169" fillId="0" borderId="29" xfId="5879" applyNumberFormat="1" applyFont="1" applyBorder="1" applyAlignment="1">
      <alignment horizontal="center" vertical="center" wrapText="1"/>
    </xf>
    <xf numFmtId="1" fontId="169" fillId="0" borderId="30" xfId="5879" applyNumberFormat="1" applyFont="1" applyBorder="1" applyAlignment="1">
      <alignment horizontal="center" vertical="center" wrapText="1"/>
    </xf>
    <xf numFmtId="2" fontId="169" fillId="0" borderId="27" xfId="5879" applyNumberFormat="1" applyFont="1" applyBorder="1" applyAlignment="1">
      <alignment horizontal="center" vertical="center" wrapText="1"/>
    </xf>
    <xf numFmtId="0" fontId="169" fillId="0" borderId="28" xfId="5879" applyFont="1" applyBorder="1" applyAlignment="1">
      <alignment horizontal="center" vertical="center" wrapText="1"/>
    </xf>
    <xf numFmtId="207" fontId="169" fillId="0" borderId="28" xfId="5873" applyFont="1" applyBorder="1" applyAlignment="1" applyProtection="1">
      <alignment horizontal="center" vertical="center" wrapText="1"/>
    </xf>
    <xf numFmtId="207" fontId="169" fillId="0" borderId="27" xfId="5873" applyFont="1" applyBorder="1" applyAlignment="1" applyProtection="1">
      <alignment horizontal="center" vertical="center" wrapText="1"/>
    </xf>
    <xf numFmtId="207" fontId="169" fillId="0" borderId="29" xfId="5873" applyFont="1" applyBorder="1" applyAlignment="1" applyProtection="1">
      <alignment horizontal="center" vertical="distributed" wrapText="1"/>
    </xf>
    <xf numFmtId="212" fontId="169" fillId="0" borderId="27" xfId="5873" applyNumberFormat="1" applyFont="1" applyBorder="1" applyAlignment="1" applyProtection="1">
      <alignment horizontal="center" vertical="distributed" wrapText="1"/>
    </xf>
    <xf numFmtId="169" fontId="169" fillId="0" borderId="27" xfId="5879" applyNumberFormat="1" applyFont="1" applyBorder="1" applyAlignment="1">
      <alignment horizontal="center" vertical="distributed" wrapText="1"/>
    </xf>
    <xf numFmtId="192" fontId="169" fillId="0" borderId="43" xfId="5879" applyNumberFormat="1" applyFont="1" applyBorder="1" applyAlignment="1">
      <alignment horizontal="center" vertical="center" wrapText="1"/>
    </xf>
    <xf numFmtId="169" fontId="3" fillId="0" borderId="27" xfId="5879" applyNumberFormat="1" applyFont="1" applyBorder="1" applyAlignment="1">
      <alignment horizontal="center" vertical="distributed" wrapText="1"/>
    </xf>
    <xf numFmtId="207" fontId="160" fillId="0" borderId="27" xfId="5873" applyFont="1" applyBorder="1" applyAlignment="1" applyProtection="1">
      <alignment horizontal="center" vertical="center" wrapText="1"/>
    </xf>
    <xf numFmtId="207" fontId="160" fillId="0" borderId="29" xfId="5873" applyFont="1" applyBorder="1" applyAlignment="1" applyProtection="1">
      <alignment horizontal="center" vertical="distributed" wrapText="1"/>
    </xf>
    <xf numFmtId="212" fontId="160" fillId="0" borderId="27" xfId="5873" applyNumberFormat="1" applyFont="1" applyBorder="1" applyAlignment="1" applyProtection="1">
      <alignment horizontal="center" vertical="distributed" wrapText="1"/>
    </xf>
    <xf numFmtId="169" fontId="160" fillId="0" borderId="27" xfId="5879" applyNumberFormat="1" applyFont="1" applyBorder="1" applyAlignment="1">
      <alignment horizontal="center" vertical="distributed" wrapText="1"/>
    </xf>
    <xf numFmtId="192" fontId="160" fillId="0" borderId="28" xfId="5879" applyNumberFormat="1" applyFont="1" applyBorder="1" applyAlignment="1">
      <alignment horizontal="center" vertical="center" wrapText="1"/>
    </xf>
    <xf numFmtId="0" fontId="28" fillId="0" borderId="84" xfId="3032" applyFont="1" applyBorder="1" applyAlignment="1">
      <alignment horizontal="center" wrapText="1"/>
    </xf>
    <xf numFmtId="0" fontId="28" fillId="0" borderId="69" xfId="3032" applyFont="1" applyBorder="1" applyAlignment="1">
      <alignment horizontal="center" vertical="top" wrapText="1"/>
    </xf>
    <xf numFmtId="49" fontId="3" fillId="0" borderId="28" xfId="283" applyNumberFormat="1" applyFont="1" applyBorder="1" applyAlignment="1">
      <alignment horizontal="center" vertical="center" wrapText="1"/>
    </xf>
    <xf numFmtId="207" fontId="160" fillId="0" borderId="29" xfId="5873" applyFont="1" applyBorder="1" applyAlignment="1" applyProtection="1">
      <alignment vertical="center" wrapText="1"/>
    </xf>
    <xf numFmtId="207" fontId="160" fillId="0" borderId="30" xfId="5873" applyFont="1" applyBorder="1" applyAlignment="1" applyProtection="1">
      <alignment horizontal="center" vertical="center" wrapText="1"/>
    </xf>
    <xf numFmtId="207" fontId="160" fillId="0" borderId="27" xfId="5873" applyFont="1" applyBorder="1" applyAlignment="1" applyProtection="1">
      <alignment horizontal="center" vertical="distributed" wrapText="1"/>
    </xf>
    <xf numFmtId="212" fontId="160" fillId="0" borderId="28" xfId="5873" applyNumberFormat="1" applyFont="1" applyBorder="1" applyAlignment="1" applyProtection="1">
      <alignment horizontal="center" vertical="distributed" wrapText="1"/>
    </xf>
    <xf numFmtId="207" fontId="160" fillId="0" borderId="28" xfId="5873" applyFont="1" applyBorder="1" applyAlignment="1" applyProtection="1">
      <alignment horizontal="center" vertical="distributed" wrapText="1"/>
    </xf>
    <xf numFmtId="1" fontId="165" fillId="0" borderId="29" xfId="5879" applyNumberFormat="1" applyFont="1" applyBorder="1" applyAlignment="1">
      <alignment horizontal="right" vertical="center" wrapText="1"/>
    </xf>
    <xf numFmtId="1" fontId="165" fillId="0" borderId="30" xfId="5879" applyNumberFormat="1" applyFont="1" applyBorder="1" applyAlignment="1">
      <alignment horizontal="center" vertical="center" wrapText="1"/>
    </xf>
    <xf numFmtId="2" fontId="165" fillId="0" borderId="27" xfId="5879" applyNumberFormat="1" applyFont="1" applyBorder="1" applyAlignment="1">
      <alignment horizontal="left" vertical="center" wrapText="1"/>
    </xf>
    <xf numFmtId="207" fontId="165" fillId="0" borderId="29" xfId="5873" applyFont="1" applyBorder="1" applyAlignment="1" applyProtection="1">
      <alignment vertical="center" wrapText="1"/>
    </xf>
    <xf numFmtId="207" fontId="165" fillId="0" borderId="27" xfId="5873" applyFont="1" applyBorder="1" applyAlignment="1" applyProtection="1">
      <alignment horizontal="center" vertical="center" wrapText="1"/>
    </xf>
    <xf numFmtId="207" fontId="165" fillId="0" borderId="30" xfId="5873" applyFont="1" applyBorder="1" applyAlignment="1" applyProtection="1">
      <alignment horizontal="center" vertical="center" wrapText="1"/>
    </xf>
    <xf numFmtId="207" fontId="165" fillId="0" borderId="29" xfId="5873" applyFont="1" applyBorder="1" applyAlignment="1" applyProtection="1">
      <alignment horizontal="center" vertical="distributed" wrapText="1"/>
    </xf>
    <xf numFmtId="207" fontId="165" fillId="0" borderId="27" xfId="5873" applyFont="1" applyBorder="1" applyAlignment="1" applyProtection="1">
      <alignment horizontal="center" vertical="distributed" wrapText="1"/>
    </xf>
    <xf numFmtId="207" fontId="165" fillId="0" borderId="29" xfId="5873" applyFont="1" applyBorder="1" applyAlignment="1" applyProtection="1">
      <alignment horizontal="center" vertical="center" wrapText="1"/>
    </xf>
    <xf numFmtId="207" fontId="160" fillId="0" borderId="29" xfId="5873" applyFont="1" applyBorder="1" applyAlignment="1" applyProtection="1">
      <alignment horizontal="center" vertical="center" wrapText="1"/>
    </xf>
    <xf numFmtId="212" fontId="165" fillId="0" borderId="27" xfId="5873" applyNumberFormat="1" applyFont="1" applyBorder="1" applyAlignment="1" applyProtection="1">
      <alignment horizontal="center" vertical="distributed" wrapText="1"/>
    </xf>
    <xf numFmtId="1" fontId="165" fillId="0" borderId="38" xfId="5879" applyNumberFormat="1" applyFont="1" applyBorder="1" applyAlignment="1">
      <alignment horizontal="center" vertical="center" wrapText="1"/>
    </xf>
    <xf numFmtId="1" fontId="165" fillId="0" borderId="36" xfId="5879" applyNumberFormat="1" applyFont="1" applyBorder="1" applyAlignment="1">
      <alignment horizontal="center" vertical="center" wrapText="1"/>
    </xf>
    <xf numFmtId="2" fontId="165" fillId="0" borderId="37" xfId="5879" applyNumberFormat="1" applyFont="1" applyBorder="1" applyAlignment="1">
      <alignment horizontal="center" vertical="center" wrapText="1"/>
    </xf>
    <xf numFmtId="207" fontId="74" fillId="0" borderId="85" xfId="5873" applyFont="1" applyBorder="1" applyAlignment="1" applyProtection="1">
      <alignment horizontal="center" vertical="center" wrapText="1"/>
    </xf>
    <xf numFmtId="0" fontId="160" fillId="0" borderId="32" xfId="5876" applyFont="1" applyBorder="1" applyAlignment="1">
      <alignment horizontal="left" vertical="center" wrapText="1"/>
    </xf>
    <xf numFmtId="207" fontId="160" fillId="0" borderId="32" xfId="5873" applyFont="1" applyBorder="1" applyAlignment="1" applyProtection="1">
      <alignment horizontal="center" vertical="center" wrapText="1"/>
    </xf>
    <xf numFmtId="207" fontId="160" fillId="0" borderId="31" xfId="5873" applyFont="1" applyBorder="1" applyAlignment="1" applyProtection="1">
      <alignment horizontal="center" vertical="center" wrapText="1"/>
    </xf>
    <xf numFmtId="207" fontId="160" fillId="0" borderId="33" xfId="5873" applyFont="1" applyBorder="1" applyAlignment="1" applyProtection="1">
      <alignment horizontal="center" vertical="distributed" wrapText="1"/>
    </xf>
    <xf numFmtId="212" fontId="160" fillId="0" borderId="32" xfId="5873" applyNumberFormat="1" applyFont="1" applyBorder="1" applyAlignment="1" applyProtection="1">
      <alignment horizontal="center" vertical="distributed" wrapText="1"/>
    </xf>
    <xf numFmtId="207" fontId="160" fillId="0" borderId="32" xfId="5873" applyFont="1" applyBorder="1" applyAlignment="1" applyProtection="1">
      <alignment horizontal="center" vertical="distributed" wrapText="1"/>
    </xf>
    <xf numFmtId="192" fontId="160" fillId="0" borderId="32" xfId="5879" applyNumberFormat="1" applyFont="1" applyBorder="1" applyAlignment="1">
      <alignment horizontal="center" vertical="center" wrapText="1"/>
    </xf>
    <xf numFmtId="207" fontId="3" fillId="0" borderId="30" xfId="5873" applyFont="1" applyBorder="1" applyAlignment="1" applyProtection="1">
      <alignment horizontal="center" vertical="center" wrapText="1"/>
    </xf>
    <xf numFmtId="212" fontId="3" fillId="0" borderId="28" xfId="5873" applyNumberFormat="1" applyFont="1" applyBorder="1" applyAlignment="1" applyProtection="1">
      <alignment horizontal="center" vertical="distributed" wrapText="1"/>
    </xf>
    <xf numFmtId="207" fontId="3" fillId="0" borderId="43" xfId="5873" applyFont="1" applyBorder="1" applyAlignment="1" applyProtection="1">
      <alignment horizontal="center" vertical="distributed" wrapText="1"/>
    </xf>
    <xf numFmtId="212" fontId="3" fillId="0" borderId="40" xfId="5873" applyNumberFormat="1" applyFont="1" applyBorder="1" applyAlignment="1" applyProtection="1">
      <alignment horizontal="center" vertical="distributed" wrapText="1"/>
    </xf>
    <xf numFmtId="192" fontId="74" fillId="0" borderId="43" xfId="5879" applyNumberFormat="1" applyFont="1" applyBorder="1" applyAlignment="1">
      <alignment horizontal="center" vertical="center" wrapText="1"/>
    </xf>
    <xf numFmtId="49" fontId="74" fillId="0" borderId="29" xfId="5879" applyNumberFormat="1" applyFont="1" applyBorder="1" applyAlignment="1">
      <alignment horizontal="center" vertical="center" wrapText="1"/>
    </xf>
    <xf numFmtId="49" fontId="74" fillId="0" borderId="30" xfId="5879" applyNumberFormat="1" applyFont="1" applyBorder="1" applyAlignment="1">
      <alignment horizontal="center" vertical="center" wrapText="1"/>
    </xf>
    <xf numFmtId="169" fontId="74" fillId="0" borderId="27" xfId="5879" applyNumberFormat="1" applyFont="1" applyBorder="1" applyAlignment="1">
      <alignment horizontal="center" vertical="distributed" wrapText="1"/>
    </xf>
    <xf numFmtId="169" fontId="160" fillId="0" borderId="27" xfId="5873" applyNumberFormat="1" applyFont="1" applyBorder="1" applyAlignment="1" applyProtection="1">
      <alignment horizontal="right" vertical="distributed" wrapText="1"/>
    </xf>
    <xf numFmtId="0" fontId="160" fillId="0" borderId="28" xfId="5879" applyFont="1" applyBorder="1" applyAlignment="1">
      <alignment horizontal="left" vertical="distributed" wrapText="1"/>
    </xf>
    <xf numFmtId="0" fontId="160" fillId="0" borderId="84" xfId="5876" applyFont="1" applyBorder="1" applyAlignment="1">
      <alignment horizontal="left" vertical="center" wrapText="1"/>
    </xf>
    <xf numFmtId="207" fontId="160" fillId="0" borderId="84" xfId="5873" applyFont="1" applyBorder="1" applyAlignment="1" applyProtection="1">
      <alignment horizontal="center" vertical="center" wrapText="1"/>
    </xf>
    <xf numFmtId="207" fontId="160" fillId="0" borderId="87" xfId="5873" applyFont="1" applyBorder="1" applyAlignment="1" applyProtection="1">
      <alignment horizontal="center" vertical="distributed" wrapText="1"/>
    </xf>
    <xf numFmtId="212" fontId="160" fillId="0" borderId="84" xfId="5873" applyNumberFormat="1" applyFont="1" applyBorder="1" applyAlignment="1" applyProtection="1">
      <alignment horizontal="center" vertical="distributed" wrapText="1"/>
    </xf>
    <xf numFmtId="207" fontId="160" fillId="0" borderId="84" xfId="5873" applyFont="1" applyBorder="1" applyAlignment="1" applyProtection="1">
      <alignment horizontal="center" vertical="distributed" wrapText="1"/>
    </xf>
    <xf numFmtId="192" fontId="160" fillId="0" borderId="84" xfId="5879" applyNumberFormat="1" applyFont="1" applyBorder="1" applyAlignment="1">
      <alignment horizontal="center" vertical="center" wrapText="1"/>
    </xf>
    <xf numFmtId="0" fontId="48" fillId="31" borderId="0" xfId="3032" applyFont="1" applyFill="1" applyAlignment="1">
      <alignment horizontal="left" vertical="center" wrapText="1"/>
    </xf>
    <xf numFmtId="0" fontId="48" fillId="31" borderId="0" xfId="3032" applyFont="1" applyFill="1" applyAlignment="1">
      <alignment horizontal="left" vertical="center"/>
    </xf>
    <xf numFmtId="0" fontId="28" fillId="31" borderId="0" xfId="3032" applyFont="1" applyFill="1" applyAlignment="1">
      <alignment horizontal="center" vertical="center" wrapText="1"/>
    </xf>
    <xf numFmtId="0" fontId="3" fillId="28" borderId="0" xfId="3032" applyFont="1" applyFill="1" applyAlignment="1">
      <alignment horizontal="center" wrapText="1"/>
    </xf>
    <xf numFmtId="0" fontId="3" fillId="31" borderId="0" xfId="3032" applyFont="1" applyFill="1" applyAlignment="1">
      <alignment horizontal="center" wrapText="1"/>
    </xf>
    <xf numFmtId="1" fontId="5" fillId="25" borderId="70" xfId="3052" applyNumberFormat="1" applyFont="1" applyFill="1" applyBorder="1" applyAlignment="1">
      <alignment horizontal="center" vertical="center" wrapText="1"/>
    </xf>
    <xf numFmtId="43" fontId="3" fillId="28" borderId="0" xfId="439" applyNumberFormat="1" applyFont="1" applyFill="1"/>
    <xf numFmtId="0" fontId="5" fillId="25" borderId="83" xfId="3052" applyFont="1" applyFill="1" applyBorder="1" applyAlignment="1">
      <alignment vertical="center" wrapText="1"/>
    </xf>
    <xf numFmtId="0" fontId="64" fillId="28" borderId="0" xfId="3032" applyFont="1" applyFill="1" applyAlignment="1">
      <alignment horizontal="center"/>
    </xf>
    <xf numFmtId="0" fontId="74" fillId="28" borderId="37" xfId="3032" applyFont="1" applyFill="1" applyBorder="1" applyAlignment="1">
      <alignment horizontal="left" vertical="distributed" wrapText="1"/>
    </xf>
    <xf numFmtId="174" fontId="74" fillId="28" borderId="43" xfId="1" applyNumberFormat="1" applyFont="1" applyFill="1" applyBorder="1" applyAlignment="1">
      <alignment horizontal="right" vertical="distributed" wrapText="1"/>
    </xf>
    <xf numFmtId="212" fontId="74" fillId="0" borderId="40" xfId="5873" applyNumberFormat="1" applyFont="1" applyBorder="1" applyAlignment="1" applyProtection="1">
      <alignment horizontal="right" vertical="distributed" wrapText="1"/>
    </xf>
    <xf numFmtId="1" fontId="160" fillId="48" borderId="33" xfId="5879" applyNumberFormat="1" applyFont="1" applyFill="1" applyBorder="1" applyAlignment="1">
      <alignment horizontal="center" vertical="center" wrapText="1"/>
    </xf>
    <xf numFmtId="1" fontId="160" fillId="48" borderId="39" xfId="5879" applyNumberFormat="1" applyFont="1" applyFill="1" applyBorder="1" applyAlignment="1">
      <alignment horizontal="center" vertical="center" wrapText="1"/>
    </xf>
    <xf numFmtId="2" fontId="160" fillId="48" borderId="31" xfId="5879" applyNumberFormat="1" applyFont="1" applyFill="1" applyBorder="1" applyAlignment="1">
      <alignment horizontal="center" vertical="center" wrapText="1"/>
    </xf>
    <xf numFmtId="0" fontId="160" fillId="48" borderId="32" xfId="5879" applyFont="1" applyFill="1" applyBorder="1" applyAlignment="1">
      <alignment horizontal="center" vertical="center" wrapText="1"/>
    </xf>
    <xf numFmtId="169" fontId="160" fillId="48" borderId="31" xfId="5879" applyNumberFormat="1" applyFont="1" applyFill="1" applyBorder="1" applyAlignment="1">
      <alignment horizontal="center" vertical="distributed" wrapText="1"/>
    </xf>
    <xf numFmtId="0" fontId="160" fillId="0" borderId="32" xfId="5879" applyFont="1" applyBorder="1" applyAlignment="1">
      <alignment vertical="distributed" wrapText="1"/>
    </xf>
    <xf numFmtId="212" fontId="74" fillId="0" borderId="28" xfId="1" applyNumberFormat="1" applyFont="1" applyFill="1" applyBorder="1" applyAlignment="1">
      <alignment horizontal="right" vertical="distributed" wrapText="1"/>
    </xf>
    <xf numFmtId="212" fontId="74" fillId="0" borderId="26" xfId="5873" applyNumberFormat="1" applyFont="1" applyBorder="1" applyAlignment="1" applyProtection="1">
      <alignment horizontal="center" vertical="center" wrapText="1"/>
    </xf>
    <xf numFmtId="49" fontId="3" fillId="0" borderId="32" xfId="283" applyNumberFormat="1" applyFont="1" applyBorder="1" applyAlignment="1">
      <alignment horizontal="center" vertical="center" wrapText="1"/>
    </xf>
    <xf numFmtId="1" fontId="165" fillId="0" borderId="33" xfId="5879" applyNumberFormat="1" applyFont="1" applyBorder="1" applyAlignment="1">
      <alignment horizontal="right" vertical="center" wrapText="1"/>
    </xf>
    <xf numFmtId="1" fontId="165" fillId="0" borderId="39" xfId="5879" applyNumberFormat="1" applyFont="1" applyBorder="1" applyAlignment="1">
      <alignment horizontal="center" vertical="center" wrapText="1"/>
    </xf>
    <xf numFmtId="2" fontId="165" fillId="0" borderId="31" xfId="5879" applyNumberFormat="1" applyFont="1" applyBorder="1" applyAlignment="1">
      <alignment horizontal="left" vertical="center" wrapText="1"/>
    </xf>
    <xf numFmtId="207" fontId="165" fillId="0" borderId="33" xfId="5873" applyFont="1" applyBorder="1" applyAlignment="1" applyProtection="1">
      <alignment vertical="center" wrapText="1"/>
    </xf>
    <xf numFmtId="207" fontId="165" fillId="0" borderId="31" xfId="5873" applyFont="1" applyBorder="1" applyAlignment="1" applyProtection="1">
      <alignment horizontal="center" vertical="center" wrapText="1"/>
    </xf>
    <xf numFmtId="207" fontId="165" fillId="0" borderId="39" xfId="5873" applyFont="1" applyBorder="1" applyAlignment="1" applyProtection="1">
      <alignment horizontal="center" vertical="center" wrapText="1"/>
    </xf>
    <xf numFmtId="207" fontId="165" fillId="0" borderId="33" xfId="5873" applyFont="1" applyBorder="1" applyAlignment="1" applyProtection="1">
      <alignment horizontal="center" vertical="distributed" wrapText="1"/>
    </xf>
    <xf numFmtId="207" fontId="165" fillId="0" borderId="32" xfId="5873" applyFont="1" applyBorder="1" applyAlignment="1" applyProtection="1">
      <alignment horizontal="center" vertical="center" wrapText="1"/>
    </xf>
    <xf numFmtId="207" fontId="165" fillId="0" borderId="31" xfId="5873" applyFont="1" applyBorder="1" applyAlignment="1" applyProtection="1">
      <alignment horizontal="center" vertical="distributed" wrapText="1"/>
    </xf>
    <xf numFmtId="0" fontId="74" fillId="48" borderId="40" xfId="5876" applyFont="1" applyFill="1" applyBorder="1" applyAlignment="1">
      <alignment horizontal="left" vertical="center" wrapText="1"/>
    </xf>
    <xf numFmtId="1" fontId="74" fillId="0" borderId="42" xfId="5879" applyNumberFormat="1" applyFont="1" applyBorder="1" applyAlignment="1">
      <alignment horizontal="center" vertical="center" wrapText="1"/>
    </xf>
    <xf numFmtId="1" fontId="74" fillId="0" borderId="23" xfId="5879" applyNumberFormat="1" applyFont="1" applyBorder="1" applyAlignment="1">
      <alignment horizontal="center" vertical="center" wrapText="1"/>
    </xf>
    <xf numFmtId="2" fontId="74" fillId="0" borderId="41" xfId="5879" applyNumberFormat="1" applyFont="1" applyBorder="1" applyAlignment="1">
      <alignment horizontal="center" vertical="center" wrapText="1"/>
    </xf>
    <xf numFmtId="0" fontId="74" fillId="48" borderId="40" xfId="5879" applyFont="1" applyFill="1" applyBorder="1" applyAlignment="1">
      <alignment horizontal="center" vertical="center" wrapText="1"/>
    </xf>
    <xf numFmtId="207" fontId="74" fillId="48" borderId="42" xfId="5873" applyFont="1" applyFill="1" applyBorder="1" applyAlignment="1" applyProtection="1">
      <alignment horizontal="center" vertical="center" wrapText="1"/>
    </xf>
    <xf numFmtId="207" fontId="74" fillId="48" borderId="40" xfId="5873" applyFont="1" applyFill="1" applyBorder="1" applyAlignment="1" applyProtection="1">
      <alignment horizontal="center" vertical="center" wrapText="1"/>
    </xf>
    <xf numFmtId="207" fontId="74" fillId="48" borderId="41" xfId="5873" applyFont="1" applyFill="1" applyBorder="1" applyAlignment="1" applyProtection="1">
      <alignment horizontal="center" vertical="center" wrapText="1"/>
    </xf>
    <xf numFmtId="207" fontId="74" fillId="48" borderId="23" xfId="5873" applyFont="1" applyFill="1" applyBorder="1" applyAlignment="1" applyProtection="1">
      <alignment horizontal="center" vertical="center" wrapText="1"/>
    </xf>
    <xf numFmtId="207" fontId="74" fillId="48" borderId="42" xfId="5873" applyFont="1" applyFill="1" applyBorder="1" applyAlignment="1" applyProtection="1">
      <alignment horizontal="center" vertical="distributed" wrapText="1"/>
    </xf>
    <xf numFmtId="214" fontId="74" fillId="48" borderId="40" xfId="5873" applyNumberFormat="1" applyFont="1" applyFill="1" applyBorder="1" applyAlignment="1" applyProtection="1">
      <alignment horizontal="center" vertical="center" wrapText="1"/>
    </xf>
    <xf numFmtId="207" fontId="74" fillId="48" borderId="41" xfId="5873" applyFont="1" applyFill="1" applyBorder="1" applyAlignment="1" applyProtection="1">
      <alignment horizontal="center" vertical="distributed" wrapText="1"/>
    </xf>
    <xf numFmtId="212" fontId="74" fillId="48" borderId="102" xfId="5873" applyNumberFormat="1" applyFont="1" applyFill="1" applyBorder="1" applyAlignment="1" applyProtection="1">
      <alignment horizontal="center" vertical="distributed" wrapText="1"/>
    </xf>
    <xf numFmtId="192" fontId="74" fillId="48" borderId="40" xfId="5879" applyNumberFormat="1" applyFont="1" applyFill="1" applyBorder="1" applyAlignment="1">
      <alignment horizontal="center" vertical="center" wrapText="1"/>
    </xf>
    <xf numFmtId="0" fontId="74" fillId="28" borderId="40" xfId="3032" applyFont="1" applyFill="1" applyBorder="1" applyAlignment="1">
      <alignment horizontal="left" vertical="distributed" wrapText="1"/>
    </xf>
    <xf numFmtId="0" fontId="74" fillId="48" borderId="25" xfId="5876" applyFont="1" applyFill="1" applyBorder="1" applyAlignment="1">
      <alignment horizontal="left" vertical="center" wrapText="1"/>
    </xf>
    <xf numFmtId="1" fontId="74" fillId="0" borderId="26" xfId="5879" applyNumberFormat="1" applyFont="1" applyBorder="1" applyAlignment="1">
      <alignment horizontal="center" vertical="center" wrapText="1"/>
    </xf>
    <xf numFmtId="1" fontId="74" fillId="0" borderId="34" xfId="5879" applyNumberFormat="1" applyFont="1" applyBorder="1" applyAlignment="1">
      <alignment horizontal="center" vertical="center" wrapText="1"/>
    </xf>
    <xf numFmtId="2" fontId="74" fillId="0" borderId="24" xfId="5879" applyNumberFormat="1" applyFont="1" applyBorder="1" applyAlignment="1">
      <alignment horizontal="center" vertical="center" wrapText="1"/>
    </xf>
    <xf numFmtId="0" fontId="74" fillId="48" borderId="25" xfId="5879" applyFont="1" applyFill="1" applyBorder="1" applyAlignment="1">
      <alignment horizontal="center" vertical="center" wrapText="1"/>
    </xf>
    <xf numFmtId="207" fontId="74" fillId="48" borderId="26" xfId="5873" applyFont="1" applyFill="1" applyBorder="1" applyAlignment="1" applyProtection="1">
      <alignment horizontal="center" vertical="center" wrapText="1"/>
    </xf>
    <xf numFmtId="207" fontId="74" fillId="48" borderId="24" xfId="5873" applyFont="1" applyFill="1" applyBorder="1" applyAlignment="1" applyProtection="1">
      <alignment horizontal="center" vertical="center" wrapText="1"/>
    </xf>
    <xf numFmtId="207" fontId="74" fillId="48" borderId="34" xfId="5873" applyFont="1" applyFill="1" applyBorder="1" applyAlignment="1" applyProtection="1">
      <alignment horizontal="center" vertical="center" wrapText="1"/>
    </xf>
    <xf numFmtId="207" fontId="74" fillId="48" borderId="26" xfId="5873" applyFont="1" applyFill="1" applyBorder="1" applyAlignment="1" applyProtection="1">
      <alignment horizontal="center" vertical="distributed" wrapText="1"/>
    </xf>
    <xf numFmtId="214" fontId="74" fillId="48" borderId="25" xfId="5873" applyNumberFormat="1" applyFont="1" applyFill="1" applyBorder="1" applyAlignment="1" applyProtection="1">
      <alignment horizontal="center" vertical="center" wrapText="1"/>
    </xf>
    <xf numFmtId="207" fontId="74" fillId="48" borderId="24" xfId="5873" applyFont="1" applyFill="1" applyBorder="1" applyAlignment="1" applyProtection="1">
      <alignment horizontal="center" vertical="distributed" wrapText="1"/>
    </xf>
    <xf numFmtId="212" fontId="74" fillId="48" borderId="25" xfId="5873" applyNumberFormat="1" applyFont="1" applyFill="1" applyBorder="1" applyAlignment="1" applyProtection="1">
      <alignment horizontal="center" vertical="distributed" wrapText="1"/>
    </xf>
    <xf numFmtId="207" fontId="74" fillId="48" borderId="25" xfId="5873" applyFont="1" applyFill="1" applyBorder="1" applyAlignment="1" applyProtection="1">
      <alignment horizontal="center" vertical="distributed" wrapText="1"/>
    </xf>
    <xf numFmtId="192" fontId="74" fillId="48" borderId="25" xfId="5879" applyNumberFormat="1" applyFont="1" applyFill="1" applyBorder="1" applyAlignment="1">
      <alignment horizontal="center" vertical="center" wrapText="1"/>
    </xf>
    <xf numFmtId="0" fontId="74" fillId="28" borderId="25" xfId="3032" applyFont="1" applyFill="1" applyBorder="1" applyAlignment="1">
      <alignment horizontal="left" vertical="distributed" wrapText="1"/>
    </xf>
    <xf numFmtId="207" fontId="74" fillId="48" borderId="33" xfId="5873" applyFont="1" applyFill="1" applyBorder="1" applyAlignment="1" applyProtection="1">
      <alignment horizontal="center" vertical="center" wrapText="1"/>
    </xf>
    <xf numFmtId="207" fontId="160" fillId="48" borderId="32" xfId="5873" applyFont="1" applyFill="1" applyBorder="1" applyAlignment="1" applyProtection="1">
      <alignment horizontal="center" vertical="center" wrapText="1"/>
    </xf>
    <xf numFmtId="207" fontId="160" fillId="48" borderId="31" xfId="5873" applyFont="1" applyFill="1" applyBorder="1" applyAlignment="1" applyProtection="1">
      <alignment horizontal="center" vertical="center" wrapText="1"/>
    </xf>
    <xf numFmtId="207" fontId="160" fillId="48" borderId="33" xfId="5873" applyFont="1" applyFill="1" applyBorder="1" applyAlignment="1" applyProtection="1">
      <alignment horizontal="center" vertical="distributed" wrapText="1"/>
    </xf>
    <xf numFmtId="212" fontId="160" fillId="48" borderId="31" xfId="5873" applyNumberFormat="1" applyFont="1" applyFill="1" applyBorder="1" applyAlignment="1" applyProtection="1">
      <alignment horizontal="center" vertical="distributed" wrapText="1"/>
    </xf>
    <xf numFmtId="169" fontId="160" fillId="48" borderId="31" xfId="5873" applyNumberFormat="1" applyFont="1" applyFill="1" applyBorder="1" applyAlignment="1" applyProtection="1">
      <alignment horizontal="right" vertical="distributed" wrapText="1"/>
    </xf>
    <xf numFmtId="0" fontId="160" fillId="48" borderId="32" xfId="5879" applyFont="1" applyFill="1" applyBorder="1" applyAlignment="1">
      <alignment horizontal="left" vertical="distributed" wrapText="1"/>
    </xf>
    <xf numFmtId="0" fontId="26" fillId="28" borderId="0" xfId="430" applyFont="1" applyFill="1" applyAlignment="1">
      <alignment horizontal="center" vertical="center"/>
    </xf>
    <xf numFmtId="0" fontId="26" fillId="0" borderId="0" xfId="430" applyFont="1" applyAlignment="1">
      <alignment horizontal="center" vertical="center"/>
    </xf>
    <xf numFmtId="4" fontId="5" fillId="28" borderId="70" xfId="430" applyNumberFormat="1" applyFont="1" applyFill="1" applyBorder="1" applyAlignment="1">
      <alignment horizontal="center" vertical="center"/>
    </xf>
    <xf numFmtId="0" fontId="3" fillId="26" borderId="83" xfId="0" applyFont="1" applyFill="1" applyBorder="1" applyAlignment="1">
      <alignment horizontal="center" vertical="center"/>
    </xf>
    <xf numFmtId="4" fontId="27" fillId="28" borderId="0" xfId="0" applyNumberFormat="1" applyFont="1" applyFill="1" applyAlignment="1">
      <alignment horizontal="center" vertical="center"/>
    </xf>
    <xf numFmtId="4" fontId="27" fillId="28" borderId="95" xfId="0" applyNumberFormat="1" applyFont="1" applyFill="1" applyBorder="1" applyAlignment="1">
      <alignment horizontal="center" vertical="center"/>
    </xf>
    <xf numFmtId="0" fontId="74" fillId="48" borderId="32" xfId="5876" applyFont="1" applyFill="1" applyBorder="1" applyAlignment="1">
      <alignment horizontal="left" vertical="center" wrapText="1"/>
    </xf>
    <xf numFmtId="212" fontId="160" fillId="0" borderId="31" xfId="5873" applyNumberFormat="1" applyFont="1" applyBorder="1" applyAlignment="1" applyProtection="1">
      <alignment horizontal="center" vertical="distributed" wrapText="1"/>
    </xf>
    <xf numFmtId="169" fontId="160" fillId="0" borderId="31" xfId="5879" applyNumberFormat="1" applyFont="1" applyBorder="1" applyAlignment="1">
      <alignment horizontal="center" vertical="distributed" wrapText="1"/>
    </xf>
    <xf numFmtId="49" fontId="74" fillId="0" borderId="33" xfId="5879" applyNumberFormat="1" applyFont="1" applyBorder="1" applyAlignment="1">
      <alignment horizontal="center" vertical="center" wrapText="1"/>
    </xf>
    <xf numFmtId="169" fontId="74" fillId="0" borderId="31" xfId="5879" applyNumberFormat="1" applyFont="1" applyBorder="1" applyAlignment="1">
      <alignment horizontal="center" vertical="distributed" wrapText="1"/>
    </xf>
    <xf numFmtId="169" fontId="160" fillId="0" borderId="31" xfId="5873" applyNumberFormat="1" applyFont="1" applyBorder="1" applyAlignment="1" applyProtection="1">
      <alignment horizontal="right" vertical="distributed" wrapText="1"/>
    </xf>
    <xf numFmtId="0" fontId="160" fillId="0" borderId="32" xfId="5879" applyFont="1" applyBorder="1" applyAlignment="1">
      <alignment horizontal="left" vertical="distributed" wrapText="1"/>
    </xf>
    <xf numFmtId="0" fontId="74" fillId="28" borderId="33" xfId="3032" applyFont="1" applyFill="1" applyBorder="1" applyAlignment="1">
      <alignment horizontal="center" vertical="center" wrapText="1"/>
    </xf>
    <xf numFmtId="2" fontId="74" fillId="28" borderId="32" xfId="3032" applyNumberFormat="1" applyFont="1" applyFill="1" applyBorder="1" applyAlignment="1">
      <alignment horizontal="center" vertical="center" wrapText="1"/>
    </xf>
    <xf numFmtId="169" fontId="74" fillId="0" borderId="32" xfId="3032" applyNumberFormat="1" applyFont="1" applyBorder="1" applyAlignment="1">
      <alignment horizontal="right" vertical="center" wrapText="1"/>
    </xf>
    <xf numFmtId="215" fontId="165" fillId="0" borderId="33" xfId="5879" applyNumberFormat="1" applyFont="1" applyBorder="1" applyAlignment="1">
      <alignment vertical="center" wrapText="1"/>
    </xf>
    <xf numFmtId="215" fontId="165" fillId="0" borderId="39" xfId="5879" applyNumberFormat="1" applyFont="1" applyBorder="1" applyAlignment="1">
      <alignment vertical="center" wrapText="1"/>
    </xf>
    <xf numFmtId="215" fontId="165" fillId="0" borderId="31" xfId="5879" applyNumberFormat="1" applyFont="1" applyBorder="1" applyAlignment="1">
      <alignment vertical="center" wrapText="1"/>
    </xf>
    <xf numFmtId="207" fontId="165" fillId="48" borderId="39" xfId="5873" applyFont="1" applyFill="1" applyBorder="1" applyAlignment="1" applyProtection="1">
      <alignment horizontal="center" vertical="center" wrapText="1"/>
    </xf>
    <xf numFmtId="0" fontId="165" fillId="48" borderId="32" xfId="5879" applyFont="1" applyFill="1" applyBorder="1" applyAlignment="1">
      <alignment horizontal="center" vertical="center" wrapText="1"/>
    </xf>
    <xf numFmtId="207" fontId="165" fillId="48" borderId="32" xfId="5873" applyFont="1" applyFill="1" applyBorder="1" applyAlignment="1" applyProtection="1">
      <alignment horizontal="center" vertical="distributed" wrapText="1"/>
    </xf>
    <xf numFmtId="215" fontId="160" fillId="0" borderId="29" xfId="5879" applyNumberFormat="1" applyFont="1" applyBorder="1" applyAlignment="1">
      <alignment vertical="center" wrapText="1"/>
    </xf>
    <xf numFmtId="0" fontId="160" fillId="0" borderId="30" xfId="5879" applyFont="1" applyBorder="1" applyAlignment="1">
      <alignment vertical="center" wrapText="1"/>
    </xf>
    <xf numFmtId="0" fontId="160" fillId="0" borderId="27" xfId="5879" applyFont="1" applyBorder="1" applyAlignment="1">
      <alignment vertical="center" wrapText="1"/>
    </xf>
    <xf numFmtId="49" fontId="3" fillId="0" borderId="43" xfId="283" applyNumberFormat="1" applyFont="1" applyBorder="1" applyAlignment="1">
      <alignment horizontal="center" vertical="center" wrapText="1"/>
    </xf>
    <xf numFmtId="0" fontId="3" fillId="0" borderId="25" xfId="5879" applyFont="1" applyBorder="1" applyAlignment="1">
      <alignment horizontal="left" vertical="center" wrapText="1"/>
    </xf>
    <xf numFmtId="0" fontId="74" fillId="0" borderId="28" xfId="5879" applyFont="1" applyBorder="1" applyAlignment="1">
      <alignment horizontal="left" vertical="distributed" wrapText="1"/>
    </xf>
    <xf numFmtId="43" fontId="60" fillId="0" borderId="0" xfId="1" applyFont="1" applyAlignment="1" applyProtection="1">
      <alignment vertical="center"/>
      <protection locked="0"/>
    </xf>
    <xf numFmtId="2" fontId="4" fillId="0" borderId="0" xfId="3032" applyNumberFormat="1" applyAlignment="1">
      <alignment horizontal="right" wrapText="1"/>
    </xf>
    <xf numFmtId="1" fontId="85" fillId="29" borderId="0" xfId="0" applyNumberFormat="1" applyFont="1" applyFill="1" applyAlignment="1">
      <alignment horizontal="right" wrapText="1"/>
    </xf>
    <xf numFmtId="2" fontId="85" fillId="29" borderId="0" xfId="0" applyNumberFormat="1" applyFont="1" applyFill="1" applyAlignment="1">
      <alignment horizontal="right" wrapText="1"/>
    </xf>
    <xf numFmtId="2" fontId="85" fillId="31" borderId="0" xfId="0" applyNumberFormat="1" applyFont="1" applyFill="1" applyAlignment="1">
      <alignment horizontal="right" wrapText="1"/>
    </xf>
    <xf numFmtId="2" fontId="85" fillId="25" borderId="0" xfId="0" applyNumberFormat="1" applyFont="1" applyFill="1" applyAlignment="1">
      <alignment horizontal="right" wrapText="1"/>
    </xf>
    <xf numFmtId="0" fontId="64" fillId="28" borderId="0" xfId="3032" applyFont="1" applyFill="1" applyAlignment="1">
      <alignment vertical="center" wrapText="1"/>
    </xf>
    <xf numFmtId="212" fontId="160" fillId="48" borderId="84" xfId="5873" applyNumberFormat="1" applyFont="1" applyFill="1" applyBorder="1" applyAlignment="1" applyProtection="1">
      <alignment horizontal="right" vertical="distributed" wrapText="1"/>
    </xf>
    <xf numFmtId="0" fontId="4" fillId="28" borderId="0" xfId="3032" applyFill="1" applyAlignment="1">
      <alignment horizontal="left"/>
    </xf>
    <xf numFmtId="1" fontId="160" fillId="0" borderId="38" xfId="5879" applyNumberFormat="1" applyFont="1" applyBorder="1" applyAlignment="1">
      <alignment horizontal="center" vertical="center" wrapText="1"/>
    </xf>
    <xf numFmtId="1" fontId="160" fillId="0" borderId="36" xfId="5879" applyNumberFormat="1" applyFont="1" applyBorder="1" applyAlignment="1">
      <alignment horizontal="center" vertical="center" wrapText="1"/>
    </xf>
    <xf numFmtId="2" fontId="160" fillId="0" borderId="37" xfId="5879" applyNumberFormat="1" applyFont="1" applyBorder="1" applyAlignment="1">
      <alignment horizontal="center" vertical="center" wrapText="1"/>
    </xf>
    <xf numFmtId="0" fontId="160" fillId="0" borderId="43" xfId="5876" applyFont="1" applyBorder="1" applyAlignment="1">
      <alignment horizontal="left" vertical="center" wrapText="1"/>
    </xf>
    <xf numFmtId="207" fontId="160" fillId="0" borderId="38" xfId="5873" applyFont="1" applyBorder="1" applyAlignment="1" applyProtection="1">
      <alignment horizontal="center" vertical="center" wrapText="1"/>
    </xf>
    <xf numFmtId="207" fontId="160" fillId="0" borderId="37" xfId="5873" applyFont="1" applyBorder="1" applyAlignment="1" applyProtection="1">
      <alignment horizontal="center" vertical="center" wrapText="1"/>
    </xf>
    <xf numFmtId="207" fontId="160" fillId="0" borderId="36" xfId="5873" applyFont="1" applyBorder="1" applyAlignment="1" applyProtection="1">
      <alignment horizontal="center" vertical="center" wrapText="1"/>
    </xf>
    <xf numFmtId="207" fontId="160" fillId="0" borderId="38" xfId="5873" applyFont="1" applyBorder="1" applyAlignment="1" applyProtection="1">
      <alignment horizontal="center" vertical="distributed" wrapText="1"/>
    </xf>
    <xf numFmtId="207" fontId="160" fillId="0" borderId="37" xfId="5873" applyFont="1" applyBorder="1" applyAlignment="1" applyProtection="1">
      <alignment horizontal="center" vertical="distributed" wrapText="1"/>
    </xf>
    <xf numFmtId="212" fontId="160" fillId="0" borderId="43" xfId="5873" applyNumberFormat="1" applyFont="1" applyBorder="1" applyAlignment="1" applyProtection="1">
      <alignment horizontal="center" vertical="distributed" wrapText="1"/>
    </xf>
    <xf numFmtId="207" fontId="160" fillId="0" borderId="43" xfId="5873" applyFont="1" applyBorder="1" applyAlignment="1" applyProtection="1">
      <alignment horizontal="center" vertical="distributed" wrapText="1"/>
    </xf>
    <xf numFmtId="192" fontId="160" fillId="0" borderId="43" xfId="5879" applyNumberFormat="1" applyFont="1" applyBorder="1" applyAlignment="1">
      <alignment horizontal="center" vertical="center" wrapText="1"/>
    </xf>
    <xf numFmtId="1" fontId="165" fillId="0" borderId="29" xfId="5879" applyNumberFormat="1" applyFont="1" applyBorder="1" applyAlignment="1">
      <alignment horizontal="center" vertical="center" wrapText="1"/>
    </xf>
    <xf numFmtId="2" fontId="165" fillId="0" borderId="27" xfId="5879" applyNumberFormat="1" applyFont="1" applyBorder="1" applyAlignment="1">
      <alignment horizontal="center" vertical="center" wrapText="1"/>
    </xf>
    <xf numFmtId="0" fontId="0" fillId="28" borderId="98" xfId="0" applyFill="1" applyBorder="1" applyAlignment="1">
      <alignment horizontal="center"/>
    </xf>
    <xf numFmtId="0" fontId="172" fillId="0" borderId="0" xfId="0" applyFont="1" applyAlignment="1">
      <alignment vertical="center"/>
    </xf>
    <xf numFmtId="0" fontId="101" fillId="25" borderId="59" xfId="0" applyFont="1" applyFill="1" applyBorder="1" applyAlignment="1">
      <alignment horizontal="center" vertical="center"/>
    </xf>
    <xf numFmtId="0" fontId="2" fillId="0" borderId="59" xfId="0" applyFont="1" applyBorder="1" applyAlignment="1">
      <alignment horizontal="center" vertical="center"/>
    </xf>
    <xf numFmtId="0" fontId="100" fillId="0" borderId="59" xfId="0" applyFont="1" applyBorder="1" applyAlignment="1">
      <alignment horizontal="justify" vertical="center" wrapText="1"/>
    </xf>
    <xf numFmtId="0" fontId="2" fillId="0" borderId="69" xfId="0" applyFont="1" applyBorder="1" applyAlignment="1">
      <alignment horizontal="center" vertical="center"/>
    </xf>
    <xf numFmtId="0" fontId="100" fillId="0" borderId="69" xfId="0" applyFont="1" applyBorder="1" applyAlignment="1">
      <alignment horizontal="justify" vertical="center" wrapText="1"/>
    </xf>
    <xf numFmtId="0" fontId="100" fillId="28" borderId="0" xfId="0" applyFont="1" applyFill="1" applyAlignment="1">
      <alignment wrapText="1"/>
    </xf>
    <xf numFmtId="0" fontId="100" fillId="28" borderId="0" xfId="0" applyFont="1" applyFill="1"/>
    <xf numFmtId="0" fontId="100" fillId="28" borderId="98" xfId="0" applyFont="1" applyFill="1" applyBorder="1"/>
    <xf numFmtId="0" fontId="69" fillId="28" borderId="97" xfId="0" applyFont="1" applyFill="1" applyBorder="1" applyAlignment="1">
      <alignment horizontal="left"/>
    </xf>
    <xf numFmtId="0" fontId="69" fillId="28" borderId="0" xfId="0" applyFont="1" applyFill="1" applyAlignment="1">
      <alignment horizontal="left"/>
    </xf>
    <xf numFmtId="0" fontId="69" fillId="28" borderId="98" xfId="0" applyFont="1" applyFill="1" applyBorder="1" applyAlignment="1">
      <alignment horizontal="left"/>
    </xf>
    <xf numFmtId="0" fontId="69" fillId="28" borderId="72" xfId="0" applyFont="1" applyFill="1" applyBorder="1" applyAlignment="1">
      <alignment horizontal="left"/>
    </xf>
    <xf numFmtId="0" fontId="69" fillId="28" borderId="70" xfId="0" applyFont="1" applyFill="1" applyBorder="1" applyAlignment="1">
      <alignment horizontal="left"/>
    </xf>
    <xf numFmtId="0" fontId="69" fillId="28" borderId="71" xfId="0" applyFont="1" applyFill="1" applyBorder="1" applyAlignment="1">
      <alignment horizontal="left"/>
    </xf>
    <xf numFmtId="0" fontId="0" fillId="28" borderId="0" xfId="0" applyFill="1"/>
    <xf numFmtId="2" fontId="74" fillId="0" borderId="43" xfId="3032" applyNumberFormat="1" applyFont="1" applyBorder="1" applyAlignment="1">
      <alignment horizontal="right" vertical="center" wrapText="1"/>
    </xf>
    <xf numFmtId="0" fontId="74" fillId="0" borderId="28" xfId="3032" applyFont="1" applyBorder="1" applyAlignment="1">
      <alignment horizontal="left" vertical="center" wrapText="1"/>
    </xf>
    <xf numFmtId="169" fontId="160" fillId="48" borderId="28" xfId="5879" applyNumberFormat="1" applyFont="1" applyFill="1" applyBorder="1" applyAlignment="1">
      <alignment horizontal="right" vertical="center" wrapText="1"/>
    </xf>
    <xf numFmtId="14" fontId="74" fillId="0" borderId="29" xfId="3032" applyNumberFormat="1" applyFont="1" applyBorder="1" applyAlignment="1">
      <alignment vertical="center" wrapText="1"/>
    </xf>
    <xf numFmtId="0" fontId="74" fillId="0" borderId="30" xfId="3032" applyFont="1" applyBorder="1" applyAlignment="1">
      <alignment vertical="center" wrapText="1"/>
    </xf>
    <xf numFmtId="0" fontId="74" fillId="0" borderId="27" xfId="3032" applyFont="1" applyBorder="1" applyAlignment="1">
      <alignment vertical="center" wrapText="1"/>
    </xf>
    <xf numFmtId="14" fontId="74" fillId="0" borderId="30" xfId="3032" applyNumberFormat="1" applyFont="1" applyBorder="1" applyAlignment="1">
      <alignment vertical="center" wrapText="1"/>
    </xf>
    <xf numFmtId="14" fontId="74" fillId="0" borderId="27" xfId="3032" applyNumberFormat="1" applyFont="1" applyBorder="1" applyAlignment="1">
      <alignment vertical="center" wrapText="1"/>
    </xf>
    <xf numFmtId="174" fontId="74" fillId="28" borderId="69" xfId="1" applyNumberFormat="1" applyFont="1" applyFill="1" applyBorder="1" applyAlignment="1">
      <alignment horizontal="center" vertical="distributed" wrapText="1"/>
    </xf>
    <xf numFmtId="49" fontId="74" fillId="28" borderId="40" xfId="283" applyNumberFormat="1" applyFont="1" applyFill="1" applyBorder="1" applyAlignment="1">
      <alignment horizontal="center" vertical="center" wrapText="1"/>
    </xf>
    <xf numFmtId="0" fontId="74" fillId="0" borderId="102" xfId="5876" applyFont="1" applyBorder="1" applyAlignment="1">
      <alignment horizontal="left" vertical="center" wrapText="1"/>
    </xf>
    <xf numFmtId="215" fontId="74" fillId="0" borderId="42" xfId="5879" applyNumberFormat="1" applyFont="1" applyBorder="1" applyAlignment="1">
      <alignment vertical="center" wrapText="1"/>
    </xf>
    <xf numFmtId="0" fontId="74" fillId="0" borderId="23" xfId="5879" applyFont="1" applyBorder="1" applyAlignment="1">
      <alignment vertical="center" wrapText="1"/>
    </xf>
    <xf numFmtId="0" fontId="74" fillId="0" borderId="41" xfId="5879" applyFont="1" applyBorder="1" applyAlignment="1">
      <alignment vertical="center" wrapText="1"/>
    </xf>
    <xf numFmtId="207" fontId="74" fillId="0" borderId="102" xfId="5873" applyFont="1" applyBorder="1" applyAlignment="1" applyProtection="1">
      <alignment horizontal="center" vertical="center" wrapText="1"/>
    </xf>
    <xf numFmtId="207" fontId="74" fillId="0" borderId="98" xfId="5873" applyFont="1" applyBorder="1" applyAlignment="1" applyProtection="1">
      <alignment horizontal="center" vertical="distributed" wrapText="1"/>
    </xf>
    <xf numFmtId="212" fontId="74" fillId="0" borderId="102" xfId="5873" applyNumberFormat="1" applyFont="1" applyBorder="1" applyAlignment="1" applyProtection="1">
      <alignment horizontal="center" vertical="distributed" wrapText="1"/>
    </xf>
    <xf numFmtId="0" fontId="74" fillId="0" borderId="40" xfId="3032" applyFont="1" applyBorder="1" applyAlignment="1">
      <alignment horizontal="left" vertical="distributed" wrapText="1"/>
    </xf>
    <xf numFmtId="14" fontId="74" fillId="0" borderId="33" xfId="3032" applyNumberFormat="1" applyFont="1" applyBorder="1" applyAlignment="1">
      <alignment vertical="center" wrapText="1"/>
    </xf>
    <xf numFmtId="14" fontId="74" fillId="0" borderId="39" xfId="3032" applyNumberFormat="1" applyFont="1" applyBorder="1" applyAlignment="1">
      <alignment vertical="center" wrapText="1"/>
    </xf>
    <xf numFmtId="14" fontId="74" fillId="0" borderId="31" xfId="3032" applyNumberFormat="1" applyFont="1" applyBorder="1" applyAlignment="1">
      <alignment vertical="center" wrapText="1"/>
    </xf>
    <xf numFmtId="0" fontId="165" fillId="0" borderId="32" xfId="5879" applyFont="1" applyBorder="1" applyAlignment="1">
      <alignment horizontal="center" vertical="center" wrapText="1"/>
    </xf>
    <xf numFmtId="0" fontId="74" fillId="48" borderId="28" xfId="5879" applyFont="1" applyFill="1" applyBorder="1" applyAlignment="1">
      <alignment horizontal="left" vertical="distributed" wrapText="1"/>
    </xf>
    <xf numFmtId="0" fontId="74" fillId="48" borderId="32" xfId="5879" applyFont="1" applyFill="1" applyBorder="1" applyAlignment="1">
      <alignment horizontal="left" vertical="distributed" wrapText="1"/>
    </xf>
    <xf numFmtId="43" fontId="100" fillId="0" borderId="0" xfId="0" applyNumberFormat="1" applyFont="1" applyAlignment="1">
      <alignment horizontal="center" vertical="center"/>
    </xf>
    <xf numFmtId="43" fontId="51" fillId="0" borderId="0" xfId="0" applyNumberFormat="1" applyFont="1" applyAlignment="1">
      <alignment horizontal="center" vertical="center"/>
    </xf>
    <xf numFmtId="4" fontId="64" fillId="0" borderId="0" xfId="0" applyNumberFormat="1" applyFont="1" applyAlignment="1">
      <alignment horizontal="center" vertical="center"/>
    </xf>
    <xf numFmtId="0" fontId="160" fillId="48" borderId="25" xfId="5876" applyFont="1" applyFill="1" applyBorder="1" applyAlignment="1">
      <alignment horizontal="left" vertical="center" wrapText="1"/>
    </xf>
    <xf numFmtId="1" fontId="165" fillId="48" borderId="26" xfId="5879" applyNumberFormat="1" applyFont="1" applyFill="1" applyBorder="1" applyAlignment="1">
      <alignment horizontal="right" vertical="center" wrapText="1"/>
    </xf>
    <xf numFmtId="1" fontId="165" fillId="48" borderId="34" xfId="5879" applyNumberFormat="1" applyFont="1" applyFill="1" applyBorder="1" applyAlignment="1">
      <alignment horizontal="center" vertical="center" wrapText="1"/>
    </xf>
    <xf numFmtId="2" fontId="165" fillId="48" borderId="24" xfId="5879" applyNumberFormat="1" applyFont="1" applyFill="1" applyBorder="1" applyAlignment="1">
      <alignment horizontal="left" vertical="center" wrapText="1"/>
    </xf>
    <xf numFmtId="0" fontId="160" fillId="0" borderId="25" xfId="5879" applyFont="1" applyBorder="1" applyAlignment="1">
      <alignment horizontal="center" vertical="center" wrapText="1"/>
    </xf>
    <xf numFmtId="212" fontId="165" fillId="48" borderId="24" xfId="5873" applyNumberFormat="1" applyFont="1" applyFill="1" applyBorder="1" applyAlignment="1" applyProtection="1">
      <alignment horizontal="center" vertical="distributed" wrapText="1"/>
    </xf>
    <xf numFmtId="212" fontId="160" fillId="48" borderId="25" xfId="5873" applyNumberFormat="1" applyFont="1" applyFill="1" applyBorder="1" applyAlignment="1" applyProtection="1">
      <alignment horizontal="center" vertical="distributed" wrapText="1"/>
    </xf>
    <xf numFmtId="207" fontId="160" fillId="48" borderId="25" xfId="5873" applyFont="1" applyFill="1" applyBorder="1" applyAlignment="1" applyProtection="1">
      <alignment horizontal="center" vertical="distributed" wrapText="1"/>
    </xf>
    <xf numFmtId="192" fontId="160" fillId="48" borderId="25" xfId="5879" applyNumberFormat="1" applyFont="1" applyFill="1" applyBorder="1" applyAlignment="1">
      <alignment horizontal="center" vertical="center" wrapText="1"/>
    </xf>
    <xf numFmtId="4" fontId="6" fillId="32" borderId="48" xfId="0" applyNumberFormat="1" applyFont="1" applyFill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78" fillId="0" borderId="29" xfId="0" applyFont="1" applyBorder="1" applyAlignment="1">
      <alignment horizontal="center" vertical="center"/>
    </xf>
    <xf numFmtId="0" fontId="78" fillId="0" borderId="27" xfId="0" applyFont="1" applyBorder="1" applyAlignment="1">
      <alignment horizontal="center" vertical="center"/>
    </xf>
    <xf numFmtId="0" fontId="28" fillId="0" borderId="85" xfId="0" applyFont="1" applyBorder="1" applyAlignment="1">
      <alignment horizontal="center" vertical="center" wrapText="1"/>
    </xf>
    <xf numFmtId="0" fontId="28" fillId="0" borderId="86" xfId="0" applyFont="1" applyBorder="1" applyAlignment="1">
      <alignment horizontal="center" vertical="center" wrapText="1"/>
    </xf>
    <xf numFmtId="0" fontId="28" fillId="0" borderId="86" xfId="0" applyFont="1" applyBorder="1" applyAlignment="1">
      <alignment horizontal="center" vertical="center"/>
    </xf>
    <xf numFmtId="0" fontId="28" fillId="0" borderId="87" xfId="0" applyFont="1" applyBorder="1" applyAlignment="1">
      <alignment horizontal="center" vertical="center"/>
    </xf>
    <xf numFmtId="0" fontId="77" fillId="25" borderId="81" xfId="3032" applyFont="1" applyFill="1" applyBorder="1" applyAlignment="1">
      <alignment horizontal="center" vertical="center"/>
    </xf>
    <xf numFmtId="0" fontId="77" fillId="25" borderId="83" xfId="3032" applyFont="1" applyFill="1" applyBorder="1" applyAlignment="1">
      <alignment horizontal="center" vertical="center"/>
    </xf>
    <xf numFmtId="0" fontId="77" fillId="25" borderId="82" xfId="3032" applyFont="1" applyFill="1" applyBorder="1" applyAlignment="1">
      <alignment horizontal="center" vertical="center"/>
    </xf>
    <xf numFmtId="168" fontId="6" fillId="0" borderId="26" xfId="3032" applyNumberFormat="1" applyFont="1" applyBorder="1" applyAlignment="1">
      <alignment horizontal="center" vertical="center"/>
    </xf>
    <xf numFmtId="168" fontId="6" fillId="0" borderId="34" xfId="3032" applyNumberFormat="1" applyFont="1" applyBorder="1" applyAlignment="1">
      <alignment horizontal="center" vertical="center"/>
    </xf>
    <xf numFmtId="168" fontId="6" fillId="0" borderId="24" xfId="3032" applyNumberFormat="1" applyFont="1" applyBorder="1" applyAlignment="1">
      <alignment horizontal="center" vertical="center"/>
    </xf>
    <xf numFmtId="0" fontId="6" fillId="0" borderId="33" xfId="3032" applyFont="1" applyBorder="1" applyAlignment="1">
      <alignment horizontal="center" vertical="center"/>
    </xf>
    <xf numFmtId="0" fontId="6" fillId="0" borderId="39" xfId="3032" applyFont="1" applyBorder="1" applyAlignment="1">
      <alignment horizontal="center" vertical="center"/>
    </xf>
    <xf numFmtId="0" fontId="6" fillId="0" borderId="31" xfId="3032" applyFont="1" applyBorder="1" applyAlignment="1">
      <alignment horizontal="center" vertical="center"/>
    </xf>
    <xf numFmtId="0" fontId="77" fillId="0" borderId="81" xfId="3032" applyFont="1" applyBorder="1" applyAlignment="1">
      <alignment horizontal="left" vertical="center"/>
    </xf>
    <xf numFmtId="0" fontId="77" fillId="0" borderId="83" xfId="3032" applyFont="1" applyBorder="1" applyAlignment="1">
      <alignment horizontal="left" vertical="center"/>
    </xf>
    <xf numFmtId="0" fontId="77" fillId="0" borderId="83" xfId="3032" applyFont="1" applyBorder="1" applyAlignment="1">
      <alignment horizontal="center" vertical="center"/>
    </xf>
    <xf numFmtId="0" fontId="77" fillId="0" borderId="82" xfId="3032" applyFont="1" applyBorder="1" applyAlignment="1">
      <alignment horizontal="center" vertical="center"/>
    </xf>
    <xf numFmtId="0" fontId="71" fillId="25" borderId="73" xfId="3032" applyFont="1" applyFill="1" applyBorder="1" applyAlignment="1">
      <alignment horizontal="center" vertical="center"/>
    </xf>
    <xf numFmtId="0" fontId="72" fillId="0" borderId="73" xfId="3032" applyFont="1" applyBorder="1" applyAlignment="1">
      <alignment horizontal="center" vertical="center"/>
    </xf>
    <xf numFmtId="0" fontId="77" fillId="25" borderId="84" xfId="3032" applyFont="1" applyFill="1" applyBorder="1" applyAlignment="1">
      <alignment horizontal="center" vertical="center"/>
    </xf>
    <xf numFmtId="0" fontId="77" fillId="25" borderId="9" xfId="3032" applyFont="1" applyFill="1" applyBorder="1" applyAlignment="1">
      <alignment horizontal="center" vertical="center"/>
    </xf>
    <xf numFmtId="0" fontId="77" fillId="25" borderId="85" xfId="3032" applyFont="1" applyFill="1" applyBorder="1" applyAlignment="1">
      <alignment horizontal="center" vertical="center"/>
    </xf>
    <xf numFmtId="0" fontId="77" fillId="25" borderId="86" xfId="3032" applyFont="1" applyFill="1" applyBorder="1" applyAlignment="1">
      <alignment horizontal="center" vertical="center"/>
    </xf>
    <xf numFmtId="0" fontId="77" fillId="25" borderId="87" xfId="3032" applyFont="1" applyFill="1" applyBorder="1" applyAlignment="1">
      <alignment horizontal="center" vertical="center"/>
    </xf>
    <xf numFmtId="0" fontId="77" fillId="25" borderId="5" xfId="3032" applyFont="1" applyFill="1" applyBorder="1" applyAlignment="1">
      <alignment horizontal="center" vertical="center"/>
    </xf>
    <xf numFmtId="0" fontId="77" fillId="25" borderId="6" xfId="3032" applyFont="1" applyFill="1" applyBorder="1" applyAlignment="1">
      <alignment horizontal="center" vertical="center"/>
    </xf>
    <xf numFmtId="0" fontId="77" fillId="25" borderId="7" xfId="3032" applyFont="1" applyFill="1" applyBorder="1" applyAlignment="1">
      <alignment horizontal="center" vertical="center"/>
    </xf>
    <xf numFmtId="0" fontId="77" fillId="25" borderId="84" xfId="3032" applyFont="1" applyFill="1" applyBorder="1" applyAlignment="1">
      <alignment horizontal="center" vertical="center" wrapText="1"/>
    </xf>
    <xf numFmtId="0" fontId="77" fillId="25" borderId="9" xfId="3032" applyFont="1" applyFill="1" applyBorder="1" applyAlignment="1">
      <alignment horizontal="center" vertical="center" wrapText="1"/>
    </xf>
    <xf numFmtId="0" fontId="77" fillId="25" borderId="73" xfId="3032" applyFont="1" applyFill="1" applyBorder="1" applyAlignment="1">
      <alignment horizontal="center" vertical="center"/>
    </xf>
    <xf numFmtId="0" fontId="6" fillId="25" borderId="29" xfId="0" applyFont="1" applyFill="1" applyBorder="1" applyAlignment="1">
      <alignment horizontal="center" vertical="center"/>
    </xf>
    <xf numFmtId="0" fontId="6" fillId="25" borderId="27" xfId="0" applyFont="1" applyFill="1" applyBorder="1" applyAlignment="1">
      <alignment horizontal="center" vertical="center"/>
    </xf>
    <xf numFmtId="4" fontId="4" fillId="0" borderId="0" xfId="3032" applyNumberFormat="1" applyAlignment="1">
      <alignment horizontal="center"/>
    </xf>
    <xf numFmtId="0" fontId="6" fillId="28" borderId="29" xfId="0" applyFont="1" applyFill="1" applyBorder="1" applyAlignment="1">
      <alignment horizontal="center" vertical="center"/>
    </xf>
    <xf numFmtId="0" fontId="6" fillId="28" borderId="27" xfId="0" applyFont="1" applyFill="1" applyBorder="1" applyAlignment="1">
      <alignment horizontal="center" vertical="center"/>
    </xf>
    <xf numFmtId="0" fontId="46" fillId="0" borderId="26" xfId="3032" applyFont="1" applyBorder="1" applyAlignment="1">
      <alignment horizontal="left" vertical="center"/>
    </xf>
    <xf numFmtId="0" fontId="46" fillId="0" borderId="34" xfId="3032" applyFont="1" applyBorder="1" applyAlignment="1">
      <alignment horizontal="left" vertical="center"/>
    </xf>
    <xf numFmtId="0" fontId="46" fillId="0" borderId="29" xfId="3032" applyFont="1" applyBorder="1" applyAlignment="1">
      <alignment horizontal="left" vertical="center"/>
    </xf>
    <xf numFmtId="0" fontId="46" fillId="0" borderId="30" xfId="3032" applyFont="1" applyBorder="1" applyAlignment="1">
      <alignment horizontal="left" vertical="center"/>
    </xf>
    <xf numFmtId="0" fontId="46" fillId="0" borderId="50" xfId="3032" applyFont="1" applyBorder="1" applyAlignment="1">
      <alignment horizontal="left" vertical="center"/>
    </xf>
    <xf numFmtId="0" fontId="46" fillId="0" borderId="68" xfId="3032" applyFont="1" applyBorder="1" applyAlignment="1">
      <alignment horizontal="left" vertical="center"/>
    </xf>
    <xf numFmtId="0" fontId="46" fillId="0" borderId="6" xfId="3032" applyFont="1" applyBorder="1" applyAlignment="1">
      <alignment horizontal="left" vertical="center"/>
    </xf>
    <xf numFmtId="0" fontId="4" fillId="0" borderId="26" xfId="3032" applyBorder="1" applyAlignment="1">
      <alignment horizontal="left" vertical="center"/>
    </xf>
    <xf numFmtId="0" fontId="4" fillId="0" borderId="34" xfId="3032" applyBorder="1" applyAlignment="1">
      <alignment horizontal="left" vertical="center"/>
    </xf>
    <xf numFmtId="4" fontId="6" fillId="28" borderId="62" xfId="3032" applyNumberFormat="1" applyFont="1" applyFill="1" applyBorder="1" applyAlignment="1">
      <alignment horizontal="center"/>
    </xf>
    <xf numFmtId="4" fontId="6" fillId="28" borderId="60" xfId="3032" applyNumberFormat="1" applyFont="1" applyFill="1" applyBorder="1" applyAlignment="1">
      <alignment horizontal="center"/>
    </xf>
    <xf numFmtId="0" fontId="4" fillId="0" borderId="44" xfId="3032" applyBorder="1" applyAlignment="1">
      <alignment horizontal="center"/>
    </xf>
    <xf numFmtId="0" fontId="4" fillId="0" borderId="58" xfId="3032" applyBorder="1" applyAlignment="1">
      <alignment horizontal="center"/>
    </xf>
    <xf numFmtId="0" fontId="4" fillId="0" borderId="52" xfId="3032" applyBorder="1" applyAlignment="1">
      <alignment horizontal="center"/>
    </xf>
    <xf numFmtId="0" fontId="4" fillId="0" borderId="29" xfId="3032" applyBorder="1" applyAlignment="1">
      <alignment horizontal="left" vertical="center"/>
    </xf>
    <xf numFmtId="0" fontId="4" fillId="0" borderId="30" xfId="3032" applyBorder="1" applyAlignment="1">
      <alignment horizontal="left" vertical="center"/>
    </xf>
    <xf numFmtId="0" fontId="4" fillId="0" borderId="50" xfId="3032" applyBorder="1" applyAlignment="1">
      <alignment horizontal="left" vertical="center"/>
    </xf>
    <xf numFmtId="4" fontId="6" fillId="28" borderId="0" xfId="3032" applyNumberFormat="1" applyFont="1" applyFill="1" applyAlignment="1">
      <alignment horizontal="center"/>
    </xf>
    <xf numFmtId="4" fontId="6" fillId="28" borderId="57" xfId="3032" applyNumberFormat="1" applyFont="1" applyFill="1" applyBorder="1" applyAlignment="1">
      <alignment horizontal="center"/>
    </xf>
    <xf numFmtId="0" fontId="4" fillId="0" borderId="68" xfId="3032" applyBorder="1" applyAlignment="1">
      <alignment horizontal="left" vertical="center"/>
    </xf>
    <xf numFmtId="0" fontId="4" fillId="0" borderId="6" xfId="3032" applyBorder="1" applyAlignment="1">
      <alignment horizontal="left" vertical="center"/>
    </xf>
    <xf numFmtId="0" fontId="80" fillId="0" borderId="68" xfId="3032" applyFont="1" applyBorder="1" applyAlignment="1">
      <alignment horizontal="center" vertical="center"/>
    </xf>
    <xf numFmtId="0" fontId="80" fillId="0" borderId="6" xfId="3032" applyFont="1" applyBorder="1" applyAlignment="1">
      <alignment horizontal="center" vertical="center"/>
    </xf>
    <xf numFmtId="0" fontId="80" fillId="0" borderId="7" xfId="3032" applyFont="1" applyBorder="1" applyAlignment="1">
      <alignment horizontal="center" vertical="center"/>
    </xf>
    <xf numFmtId="0" fontId="6" fillId="0" borderId="72" xfId="3032" applyFont="1" applyBorder="1" applyAlignment="1">
      <alignment horizontal="center" vertical="center"/>
    </xf>
    <xf numFmtId="0" fontId="6" fillId="0" borderId="70" xfId="3032" applyFont="1" applyBorder="1" applyAlignment="1">
      <alignment horizontal="center" vertical="center"/>
    </xf>
    <xf numFmtId="0" fontId="6" fillId="0" borderId="71" xfId="3032" applyFont="1" applyBorder="1" applyAlignment="1">
      <alignment horizontal="center" vertical="center"/>
    </xf>
    <xf numFmtId="0" fontId="77" fillId="25" borderId="85" xfId="3032" applyFont="1" applyFill="1" applyBorder="1" applyAlignment="1">
      <alignment horizontal="center" vertical="center" wrapText="1"/>
    </xf>
    <xf numFmtId="0" fontId="77" fillId="25" borderId="87" xfId="3032" applyFont="1" applyFill="1" applyBorder="1" applyAlignment="1">
      <alignment horizontal="center" vertical="center" wrapText="1"/>
    </xf>
    <xf numFmtId="0" fontId="77" fillId="25" borderId="5" xfId="3032" applyFont="1" applyFill="1" applyBorder="1" applyAlignment="1">
      <alignment horizontal="center" vertical="center" wrapText="1"/>
    </xf>
    <xf numFmtId="0" fontId="77" fillId="25" borderId="7" xfId="3032" applyFont="1" applyFill="1" applyBorder="1" applyAlignment="1">
      <alignment horizontal="center" vertical="center" wrapText="1"/>
    </xf>
    <xf numFmtId="0" fontId="78" fillId="28" borderId="29" xfId="0" applyFont="1" applyFill="1" applyBorder="1" applyAlignment="1">
      <alignment horizontal="center" vertical="center"/>
    </xf>
    <xf numFmtId="0" fontId="78" fillId="28" borderId="27" xfId="0" applyFont="1" applyFill="1" applyBorder="1" applyAlignment="1">
      <alignment horizontal="center" vertical="center"/>
    </xf>
    <xf numFmtId="0" fontId="79" fillId="28" borderId="81" xfId="3032" applyFont="1" applyFill="1" applyBorder="1" applyAlignment="1">
      <alignment horizontal="right" vertical="center"/>
    </xf>
    <xf numFmtId="0" fontId="79" fillId="28" borderId="83" xfId="3032" applyFont="1" applyFill="1" applyBorder="1" applyAlignment="1">
      <alignment horizontal="right" vertical="center"/>
    </xf>
    <xf numFmtId="0" fontId="79" fillId="28" borderId="81" xfId="3032" applyFont="1" applyFill="1" applyBorder="1" applyAlignment="1">
      <alignment horizontal="center" vertical="center"/>
    </xf>
    <xf numFmtId="0" fontId="79" fillId="28" borderId="82" xfId="3032" applyFont="1" applyFill="1" applyBorder="1" applyAlignment="1">
      <alignment horizontal="center" vertical="center"/>
    </xf>
    <xf numFmtId="0" fontId="53" fillId="25" borderId="86" xfId="0" applyFont="1" applyFill="1" applyBorder="1" applyAlignment="1">
      <alignment horizontal="center" vertical="center"/>
    </xf>
    <xf numFmtId="0" fontId="53" fillId="25" borderId="70" xfId="0" applyFont="1" applyFill="1" applyBorder="1" applyAlignment="1">
      <alignment horizontal="center" vertical="center"/>
    </xf>
    <xf numFmtId="0" fontId="48" fillId="0" borderId="0" xfId="160" applyFont="1" applyAlignment="1">
      <alignment horizontal="left" vertical="center"/>
    </xf>
    <xf numFmtId="0" fontId="3" fillId="0" borderId="97" xfId="160" applyFont="1" applyBorder="1" applyAlignment="1">
      <alignment horizontal="left" vertical="center"/>
    </xf>
    <xf numFmtId="0" fontId="3" fillId="0" borderId="0" xfId="160" applyFont="1" applyAlignment="1">
      <alignment horizontal="left" vertical="center"/>
    </xf>
    <xf numFmtId="0" fontId="86" fillId="0" borderId="0" xfId="0" applyFont="1" applyAlignment="1">
      <alignment horizontal="left" vertical="center"/>
    </xf>
    <xf numFmtId="0" fontId="28" fillId="29" borderId="81" xfId="0" applyFont="1" applyFill="1" applyBorder="1" applyAlignment="1">
      <alignment horizontal="center" vertical="center"/>
    </xf>
    <xf numFmtId="0" fontId="28" fillId="29" borderId="83" xfId="0" applyFont="1" applyFill="1" applyBorder="1" applyAlignment="1">
      <alignment horizontal="center" vertical="center"/>
    </xf>
    <xf numFmtId="0" fontId="28" fillId="29" borderId="82" xfId="0" applyFont="1" applyFill="1" applyBorder="1" applyAlignment="1">
      <alignment horizontal="center" vertical="center"/>
    </xf>
    <xf numFmtId="0" fontId="26" fillId="0" borderId="85" xfId="160" applyFont="1" applyBorder="1" applyAlignment="1" applyProtection="1">
      <alignment horizontal="center" vertical="center" wrapText="1"/>
      <protection locked="0"/>
    </xf>
    <xf numFmtId="0" fontId="26" fillId="0" borderId="86" xfId="160" applyFont="1" applyBorder="1" applyAlignment="1" applyProtection="1">
      <alignment horizontal="center" vertical="center" wrapText="1"/>
      <protection locked="0"/>
    </xf>
    <xf numFmtId="0" fontId="26" fillId="0" borderId="87" xfId="160" applyFont="1" applyBorder="1" applyAlignment="1" applyProtection="1">
      <alignment horizontal="center" vertical="center" wrapText="1"/>
      <protection locked="0"/>
    </xf>
    <xf numFmtId="0" fontId="26" fillId="0" borderId="97" xfId="160" applyFont="1" applyBorder="1" applyAlignment="1" applyProtection="1">
      <alignment horizontal="center" vertical="center" wrapText="1"/>
      <protection locked="0"/>
    </xf>
    <xf numFmtId="0" fontId="26" fillId="0" borderId="0" xfId="160" applyFont="1" applyAlignment="1" applyProtection="1">
      <alignment horizontal="center" vertical="center" wrapText="1"/>
      <protection locked="0"/>
    </xf>
    <xf numFmtId="0" fontId="26" fillId="0" borderId="98" xfId="160" applyFont="1" applyBorder="1" applyAlignment="1" applyProtection="1">
      <alignment horizontal="center" vertical="center" wrapText="1"/>
      <protection locked="0"/>
    </xf>
    <xf numFmtId="0" fontId="26" fillId="0" borderId="72" xfId="160" applyFont="1" applyBorder="1" applyAlignment="1" applyProtection="1">
      <alignment horizontal="center" vertical="center" wrapText="1"/>
      <protection locked="0"/>
    </xf>
    <xf numFmtId="0" fontId="26" fillId="0" borderId="70" xfId="160" applyFont="1" applyBorder="1" applyAlignment="1" applyProtection="1">
      <alignment horizontal="center" vertical="center" wrapText="1"/>
      <protection locked="0"/>
    </xf>
    <xf numFmtId="0" fontId="26" fillId="0" borderId="71" xfId="160" applyFont="1" applyBorder="1" applyAlignment="1" applyProtection="1">
      <alignment horizontal="center" vertical="center" wrapText="1"/>
      <protection locked="0"/>
    </xf>
    <xf numFmtId="10" fontId="86" fillId="0" borderId="81" xfId="160" applyNumberFormat="1" applyFont="1" applyBorder="1" applyAlignment="1">
      <alignment horizontal="center" vertical="center"/>
    </xf>
    <xf numFmtId="10" fontId="86" fillId="0" borderId="83" xfId="160" applyNumberFormat="1" applyFont="1" applyBorder="1" applyAlignment="1">
      <alignment horizontal="center" vertical="center"/>
    </xf>
    <xf numFmtId="10" fontId="86" fillId="0" borderId="82" xfId="160" applyNumberFormat="1" applyFont="1" applyBorder="1" applyAlignment="1">
      <alignment horizontal="center" vertical="center"/>
    </xf>
    <xf numFmtId="190" fontId="3" fillId="0" borderId="73" xfId="160" applyNumberFormat="1" applyFont="1" applyBorder="1" applyAlignment="1">
      <alignment horizontal="center" vertical="center"/>
    </xf>
    <xf numFmtId="0" fontId="28" fillId="29" borderId="81" xfId="160" applyFont="1" applyFill="1" applyBorder="1" applyAlignment="1">
      <alignment horizontal="center" vertical="center"/>
    </xf>
    <xf numFmtId="0" fontId="28" fillId="29" borderId="83" xfId="160" applyFont="1" applyFill="1" applyBorder="1" applyAlignment="1">
      <alignment horizontal="center" vertical="center"/>
    </xf>
    <xf numFmtId="0" fontId="28" fillId="29" borderId="82" xfId="160" applyFont="1" applyFill="1" applyBorder="1" applyAlignment="1">
      <alignment horizontal="center" vertical="center"/>
    </xf>
    <xf numFmtId="0" fontId="28" fillId="0" borderId="81" xfId="160" applyFont="1" applyBorder="1" applyAlignment="1">
      <alignment horizontal="center" vertical="center"/>
    </xf>
    <xf numFmtId="0" fontId="28" fillId="0" borderId="83" xfId="160" applyFont="1" applyBorder="1" applyAlignment="1">
      <alignment horizontal="center" vertical="center"/>
    </xf>
    <xf numFmtId="0" fontId="28" fillId="0" borderId="82" xfId="160" applyFont="1" applyBorder="1" applyAlignment="1">
      <alignment horizontal="center" vertical="center"/>
    </xf>
    <xf numFmtId="0" fontId="28" fillId="0" borderId="59" xfId="160" applyFont="1" applyBorder="1" applyAlignment="1">
      <alignment horizontal="center" vertical="center"/>
    </xf>
    <xf numFmtId="0" fontId="53" fillId="0" borderId="70" xfId="0" applyFont="1" applyBorder="1" applyAlignment="1">
      <alignment horizontal="left" vertical="center"/>
    </xf>
    <xf numFmtId="8" fontId="86" fillId="0" borderId="70" xfId="0" applyNumberFormat="1" applyFont="1" applyBorder="1" applyAlignment="1">
      <alignment horizontal="left" vertical="center" wrapText="1"/>
    </xf>
    <xf numFmtId="0" fontId="86" fillId="0" borderId="70" xfId="0" applyFont="1" applyBorder="1" applyAlignment="1">
      <alignment horizontal="left" vertical="center" wrapText="1"/>
    </xf>
    <xf numFmtId="0" fontId="86" fillId="0" borderId="71" xfId="0" applyFont="1" applyBorder="1" applyAlignment="1">
      <alignment horizontal="left" vertical="center" wrapText="1"/>
    </xf>
    <xf numFmtId="0" fontId="53" fillId="0" borderId="72" xfId="0" applyFont="1" applyBorder="1" applyAlignment="1">
      <alignment horizontal="left" vertical="center"/>
    </xf>
    <xf numFmtId="2" fontId="86" fillId="0" borderId="70" xfId="0" applyNumberFormat="1" applyFont="1" applyBorder="1" applyAlignment="1">
      <alignment horizontal="left" vertical="center"/>
    </xf>
    <xf numFmtId="0" fontId="86" fillId="0" borderId="70" xfId="0" applyFont="1" applyBorder="1" applyAlignment="1">
      <alignment horizontal="left" vertical="center"/>
    </xf>
    <xf numFmtId="10" fontId="3" fillId="0" borderId="81" xfId="51" applyNumberFormat="1" applyFont="1" applyFill="1" applyBorder="1" applyAlignment="1">
      <alignment horizontal="center" vertical="center"/>
    </xf>
    <xf numFmtId="10" fontId="3" fillId="0" borderId="83" xfId="51" applyNumberFormat="1" applyFont="1" applyFill="1" applyBorder="1" applyAlignment="1">
      <alignment horizontal="center" vertical="center"/>
    </xf>
    <xf numFmtId="10" fontId="3" fillId="0" borderId="82" xfId="51" applyNumberFormat="1" applyFont="1" applyFill="1" applyBorder="1" applyAlignment="1">
      <alignment horizontal="center" vertical="center"/>
    </xf>
    <xf numFmtId="190" fontId="3" fillId="0" borderId="59" xfId="160" applyNumberFormat="1" applyFont="1" applyBorder="1" applyAlignment="1">
      <alignment horizontal="center" vertical="center"/>
    </xf>
    <xf numFmtId="190" fontId="3" fillId="0" borderId="81" xfId="160" applyNumberFormat="1" applyFont="1" applyBorder="1" applyAlignment="1">
      <alignment horizontal="center" vertical="center"/>
    </xf>
    <xf numFmtId="190" fontId="3" fillId="0" borderId="83" xfId="160" applyNumberFormat="1" applyFont="1" applyBorder="1" applyAlignment="1">
      <alignment horizontal="center" vertical="center"/>
    </xf>
    <xf numFmtId="190" fontId="3" fillId="0" borderId="82" xfId="160" applyNumberFormat="1" applyFont="1" applyBorder="1" applyAlignment="1">
      <alignment horizontal="center" vertical="center"/>
    </xf>
    <xf numFmtId="0" fontId="28" fillId="29" borderId="73" xfId="0" applyFont="1" applyFill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28" fillId="0" borderId="0" xfId="160" applyFont="1" applyAlignment="1" applyProtection="1">
      <alignment horizontal="center" vertical="center" wrapText="1"/>
      <protection locked="0"/>
    </xf>
    <xf numFmtId="0" fontId="47" fillId="0" borderId="85" xfId="160" applyFont="1" applyBorder="1" applyAlignment="1" applyProtection="1">
      <alignment horizontal="center" vertical="center" wrapText="1"/>
      <protection locked="0"/>
    </xf>
    <xf numFmtId="0" fontId="47" fillId="0" borderId="86" xfId="160" applyFont="1" applyBorder="1" applyAlignment="1" applyProtection="1">
      <alignment horizontal="center" vertical="center"/>
      <protection locked="0"/>
    </xf>
    <xf numFmtId="0" fontId="47" fillId="0" borderId="87" xfId="160" applyFont="1" applyBorder="1" applyAlignment="1" applyProtection="1">
      <alignment horizontal="center" vertical="center"/>
      <protection locked="0"/>
    </xf>
    <xf numFmtId="0" fontId="47" fillId="0" borderId="97" xfId="160" applyFont="1" applyBorder="1" applyAlignment="1" applyProtection="1">
      <alignment horizontal="center" vertical="center"/>
      <protection locked="0"/>
    </xf>
    <xf numFmtId="0" fontId="47" fillId="0" borderId="0" xfId="160" applyFont="1" applyAlignment="1" applyProtection="1">
      <alignment horizontal="center" vertical="center"/>
      <protection locked="0"/>
    </xf>
    <xf numFmtId="0" fontId="47" fillId="0" borderId="98" xfId="160" applyFont="1" applyBorder="1" applyAlignment="1" applyProtection="1">
      <alignment horizontal="center" vertical="center"/>
      <protection locked="0"/>
    </xf>
    <xf numFmtId="0" fontId="47" fillId="0" borderId="72" xfId="160" applyFont="1" applyBorder="1" applyAlignment="1" applyProtection="1">
      <alignment horizontal="center" vertical="center"/>
      <protection locked="0"/>
    </xf>
    <xf numFmtId="0" fontId="47" fillId="0" borderId="70" xfId="160" applyFont="1" applyBorder="1" applyAlignment="1" applyProtection="1">
      <alignment horizontal="center" vertical="center"/>
      <protection locked="0"/>
    </xf>
    <xf numFmtId="0" fontId="47" fillId="0" borderId="71" xfId="160" applyFont="1" applyBorder="1" applyAlignment="1" applyProtection="1">
      <alignment horizontal="center" vertical="center"/>
      <protection locked="0"/>
    </xf>
    <xf numFmtId="0" fontId="115" fillId="0" borderId="78" xfId="160" applyFont="1" applyBorder="1" applyAlignment="1">
      <alignment horizontal="right" vertical="center"/>
    </xf>
    <xf numFmtId="0" fontId="47" fillId="30" borderId="84" xfId="316" applyFont="1" applyFill="1" applyBorder="1" applyAlignment="1" applyProtection="1">
      <alignment horizontal="center"/>
      <protection locked="0"/>
    </xf>
    <xf numFmtId="0" fontId="47" fillId="30" borderId="69" xfId="316" applyFont="1" applyFill="1" applyBorder="1" applyAlignment="1" applyProtection="1">
      <alignment horizontal="center"/>
      <protection locked="0"/>
    </xf>
    <xf numFmtId="0" fontId="47" fillId="0" borderId="115" xfId="0" applyFont="1" applyBorder="1" applyAlignment="1">
      <alignment horizontal="center" vertical="center"/>
    </xf>
    <xf numFmtId="0" fontId="47" fillId="0" borderId="116" xfId="0" applyFont="1" applyBorder="1" applyAlignment="1">
      <alignment horizontal="center" vertical="center"/>
    </xf>
    <xf numFmtId="0" fontId="47" fillId="0" borderId="117" xfId="0" applyFont="1" applyBorder="1" applyAlignment="1">
      <alignment horizontal="center" vertical="center"/>
    </xf>
    <xf numFmtId="0" fontId="3" fillId="0" borderId="59" xfId="0" applyFont="1" applyBorder="1" applyAlignment="1">
      <alignment horizontal="left" vertical="center"/>
    </xf>
    <xf numFmtId="0" fontId="100" fillId="0" borderId="81" xfId="0" applyFont="1" applyBorder="1" applyAlignment="1">
      <alignment horizontal="center" vertical="center"/>
    </xf>
    <xf numFmtId="0" fontId="100" fillId="0" borderId="83" xfId="0" applyFont="1" applyBorder="1" applyAlignment="1">
      <alignment horizontal="center" vertical="center"/>
    </xf>
    <xf numFmtId="0" fontId="100" fillId="0" borderId="82" xfId="0" applyFont="1" applyBorder="1" applyAlignment="1">
      <alignment horizontal="center" vertical="center"/>
    </xf>
    <xf numFmtId="2" fontId="74" fillId="0" borderId="59" xfId="0" applyNumberFormat="1" applyFont="1" applyBorder="1" applyAlignment="1">
      <alignment horizontal="center" vertical="center"/>
    </xf>
    <xf numFmtId="2" fontId="86" fillId="28" borderId="59" xfId="0" applyNumberFormat="1" applyFont="1" applyFill="1" applyBorder="1" applyAlignment="1">
      <alignment horizontal="center" vertical="center"/>
    </xf>
    <xf numFmtId="0" fontId="86" fillId="28" borderId="59" xfId="0" applyFont="1" applyFill="1" applyBorder="1" applyAlignment="1">
      <alignment horizontal="left" vertical="center"/>
    </xf>
    <xf numFmtId="2" fontId="74" fillId="0" borderId="81" xfId="0" applyNumberFormat="1" applyFont="1" applyBorder="1" applyAlignment="1">
      <alignment horizontal="center" vertical="center"/>
    </xf>
    <xf numFmtId="2" fontId="74" fillId="0" borderId="83" xfId="0" applyNumberFormat="1" applyFont="1" applyBorder="1" applyAlignment="1">
      <alignment horizontal="center" vertical="center"/>
    </xf>
    <xf numFmtId="2" fontId="74" fillId="0" borderId="82" xfId="0" applyNumberFormat="1" applyFont="1" applyBorder="1" applyAlignment="1">
      <alignment horizontal="center" vertical="center"/>
    </xf>
    <xf numFmtId="2" fontId="86" fillId="0" borderId="59" xfId="1" applyNumberFormat="1" applyFont="1" applyBorder="1" applyAlignment="1">
      <alignment horizontal="center" vertical="center"/>
    </xf>
    <xf numFmtId="0" fontId="86" fillId="0" borderId="81" xfId="0" applyFont="1" applyBorder="1" applyAlignment="1">
      <alignment horizontal="center" vertical="center"/>
    </xf>
    <xf numFmtId="0" fontId="86" fillId="0" borderId="83" xfId="0" applyFont="1" applyBorder="1" applyAlignment="1">
      <alignment horizontal="center" vertical="center"/>
    </xf>
    <xf numFmtId="0" fontId="86" fillId="0" borderId="82" xfId="0" applyFont="1" applyBorder="1" applyAlignment="1">
      <alignment horizontal="center" vertical="center"/>
    </xf>
    <xf numFmtId="0" fontId="86" fillId="0" borderId="59" xfId="0" applyFont="1" applyBorder="1" applyAlignment="1">
      <alignment horizontal="left" vertical="center"/>
    </xf>
    <xf numFmtId="0" fontId="113" fillId="0" borderId="80" xfId="0" applyFont="1" applyBorder="1" applyAlignment="1">
      <alignment horizontal="right" vertical="center"/>
    </xf>
    <xf numFmtId="0" fontId="53" fillId="25" borderId="85" xfId="0" applyFont="1" applyFill="1" applyBorder="1" applyAlignment="1">
      <alignment horizontal="center" vertical="center"/>
    </xf>
    <xf numFmtId="0" fontId="53" fillId="25" borderId="87" xfId="0" applyFont="1" applyFill="1" applyBorder="1" applyAlignment="1">
      <alignment horizontal="center" vertical="center"/>
    </xf>
    <xf numFmtId="0" fontId="53" fillId="25" borderId="72" xfId="0" applyFont="1" applyFill="1" applyBorder="1" applyAlignment="1">
      <alignment horizontal="center" vertical="center"/>
    </xf>
    <xf numFmtId="0" fontId="53" fillId="25" borderId="71" xfId="0" applyFont="1" applyFill="1" applyBorder="1" applyAlignment="1">
      <alignment horizontal="center" vertical="center"/>
    </xf>
    <xf numFmtId="188" fontId="148" fillId="0" borderId="79" xfId="160" applyNumberFormat="1" applyFont="1" applyBorder="1" applyAlignment="1">
      <alignment horizontal="left" vertical="center" wrapText="1"/>
    </xf>
    <xf numFmtId="0" fontId="53" fillId="0" borderId="59" xfId="0" applyFont="1" applyBorder="1" applyAlignment="1">
      <alignment horizontal="center" vertical="center" wrapText="1"/>
    </xf>
    <xf numFmtId="0" fontId="53" fillId="0" borderId="59" xfId="0" applyFont="1" applyBorder="1" applyAlignment="1">
      <alignment horizontal="center" vertical="center"/>
    </xf>
    <xf numFmtId="0" fontId="53" fillId="25" borderId="44" xfId="0" applyFont="1" applyFill="1" applyBorder="1" applyAlignment="1">
      <alignment horizontal="center" vertical="center"/>
    </xf>
    <xf numFmtId="0" fontId="53" fillId="25" borderId="58" xfId="0" applyFont="1" applyFill="1" applyBorder="1" applyAlignment="1">
      <alignment horizontal="center" vertical="center"/>
    </xf>
    <xf numFmtId="0" fontId="53" fillId="25" borderId="52" xfId="0" applyFont="1" applyFill="1" applyBorder="1" applyAlignment="1">
      <alignment horizontal="center" vertical="center"/>
    </xf>
    <xf numFmtId="165" fontId="86" fillId="0" borderId="81" xfId="0" applyNumberFormat="1" applyFont="1" applyBorder="1" applyAlignment="1">
      <alignment horizontal="center" vertical="center"/>
    </xf>
    <xf numFmtId="165" fontId="86" fillId="0" borderId="82" xfId="0" applyNumberFormat="1" applyFont="1" applyBorder="1" applyAlignment="1">
      <alignment horizontal="center" vertical="center"/>
    </xf>
    <xf numFmtId="0" fontId="86" fillId="0" borderId="59" xfId="0" applyFont="1" applyBorder="1" applyAlignment="1">
      <alignment horizontal="center" vertical="center" wrapText="1"/>
    </xf>
    <xf numFmtId="0" fontId="86" fillId="0" borderId="59" xfId="0" applyFont="1" applyBorder="1" applyAlignment="1">
      <alignment horizontal="center" vertical="center"/>
    </xf>
    <xf numFmtId="0" fontId="53" fillId="0" borderId="85" xfId="0" applyFont="1" applyBorder="1" applyAlignment="1">
      <alignment horizontal="left" vertical="center"/>
    </xf>
    <xf numFmtId="0" fontId="53" fillId="0" borderId="86" xfId="0" applyFont="1" applyBorder="1" applyAlignment="1">
      <alignment horizontal="left" vertical="center"/>
    </xf>
    <xf numFmtId="0" fontId="53" fillId="0" borderId="97" xfId="0" applyFont="1" applyBorder="1" applyAlignment="1">
      <alignment horizontal="left" vertical="center"/>
    </xf>
    <xf numFmtId="0" fontId="53" fillId="0" borderId="0" xfId="0" applyFont="1" applyAlignment="1">
      <alignment horizontal="left" vertical="center"/>
    </xf>
    <xf numFmtId="186" fontId="3" fillId="0" borderId="86" xfId="0" applyNumberFormat="1" applyFont="1" applyBorder="1" applyAlignment="1">
      <alignment horizontal="left" vertical="center"/>
    </xf>
    <xf numFmtId="0" fontId="3" fillId="0" borderId="86" xfId="0" applyFont="1" applyBorder="1" applyAlignment="1">
      <alignment horizontal="left" vertical="center"/>
    </xf>
    <xf numFmtId="0" fontId="3" fillId="0" borderId="87" xfId="0" applyFont="1" applyBorder="1" applyAlignment="1">
      <alignment horizontal="left" vertical="center"/>
    </xf>
    <xf numFmtId="8" fontId="86" fillId="0" borderId="86" xfId="0" applyNumberFormat="1" applyFont="1" applyBorder="1" applyAlignment="1">
      <alignment horizontal="left" vertical="center"/>
    </xf>
    <xf numFmtId="8" fontId="86" fillId="0" borderId="87" xfId="0" applyNumberFormat="1" applyFont="1" applyBorder="1" applyAlignment="1">
      <alignment horizontal="left" vertical="center"/>
    </xf>
    <xf numFmtId="8" fontId="86" fillId="0" borderId="0" xfId="0" applyNumberFormat="1" applyFont="1" applyAlignment="1">
      <alignment horizontal="left" vertical="center"/>
    </xf>
    <xf numFmtId="8" fontId="86" fillId="0" borderId="77" xfId="0" applyNumberFormat="1" applyFont="1" applyBorder="1" applyAlignment="1">
      <alignment horizontal="left" vertical="center"/>
    </xf>
    <xf numFmtId="165" fontId="86" fillId="0" borderId="59" xfId="0" applyNumberFormat="1" applyFont="1" applyBorder="1" applyAlignment="1">
      <alignment horizontal="center" vertical="center"/>
    </xf>
    <xf numFmtId="2" fontId="73" fillId="28" borderId="59" xfId="0" applyNumberFormat="1" applyFont="1" applyFill="1" applyBorder="1" applyAlignment="1">
      <alignment horizontal="center" vertical="center"/>
    </xf>
    <xf numFmtId="165" fontId="86" fillId="0" borderId="83" xfId="0" applyNumberFormat="1" applyFont="1" applyBorder="1" applyAlignment="1">
      <alignment horizontal="center" vertical="center"/>
    </xf>
    <xf numFmtId="165" fontId="74" fillId="0" borderId="59" xfId="0" applyNumberFormat="1" applyFont="1" applyBorder="1" applyAlignment="1">
      <alignment horizontal="center" vertical="center"/>
    </xf>
    <xf numFmtId="2" fontId="73" fillId="0" borderId="59" xfId="1" applyNumberFormat="1" applyFont="1" applyBorder="1" applyAlignment="1">
      <alignment horizontal="center" vertical="center"/>
    </xf>
    <xf numFmtId="0" fontId="100" fillId="0" borderId="59" xfId="0" applyFont="1" applyBorder="1" applyAlignment="1">
      <alignment horizontal="center" vertical="center"/>
    </xf>
    <xf numFmtId="8" fontId="86" fillId="0" borderId="71" xfId="0" applyNumberFormat="1" applyFont="1" applyBorder="1" applyAlignment="1">
      <alignment horizontal="left" vertical="center" wrapText="1"/>
    </xf>
    <xf numFmtId="0" fontId="86" fillId="28" borderId="81" xfId="0" applyFont="1" applyFill="1" applyBorder="1" applyAlignment="1">
      <alignment horizontal="left" vertical="center"/>
    </xf>
    <xf numFmtId="0" fontId="86" fillId="28" borderId="83" xfId="0" applyFont="1" applyFill="1" applyBorder="1" applyAlignment="1">
      <alignment horizontal="left" vertical="center"/>
    </xf>
    <xf numFmtId="0" fontId="86" fillId="28" borderId="82" xfId="0" applyFont="1" applyFill="1" applyBorder="1" applyAlignment="1">
      <alignment horizontal="left" vertical="center"/>
    </xf>
    <xf numFmtId="2" fontId="86" fillId="0" borderId="81" xfId="1" applyNumberFormat="1" applyFont="1" applyBorder="1" applyAlignment="1">
      <alignment horizontal="center" vertical="center"/>
    </xf>
    <xf numFmtId="2" fontId="86" fillId="0" borderId="83" xfId="1" applyNumberFormat="1" applyFont="1" applyBorder="1" applyAlignment="1">
      <alignment horizontal="center" vertical="center"/>
    </xf>
    <xf numFmtId="2" fontId="86" fillId="0" borderId="82" xfId="1" applyNumberFormat="1" applyFont="1" applyBorder="1" applyAlignment="1">
      <alignment horizontal="center" vertical="center"/>
    </xf>
    <xf numFmtId="0" fontId="53" fillId="29" borderId="59" xfId="0" applyFont="1" applyFill="1" applyBorder="1" applyAlignment="1">
      <alignment horizontal="center" vertical="center"/>
    </xf>
    <xf numFmtId="0" fontId="86" fillId="0" borderId="81" xfId="0" applyFont="1" applyBorder="1" applyAlignment="1">
      <alignment horizontal="left" vertical="center"/>
    </xf>
    <xf numFmtId="0" fontId="86" fillId="0" borderId="83" xfId="0" applyFont="1" applyBorder="1" applyAlignment="1">
      <alignment horizontal="left" vertical="center"/>
    </xf>
    <xf numFmtId="0" fontId="86" fillId="0" borderId="82" xfId="0" applyFont="1" applyBorder="1" applyAlignment="1">
      <alignment horizontal="left" vertical="center"/>
    </xf>
    <xf numFmtId="188" fontId="151" fillId="0" borderId="79" xfId="160" applyNumberFormat="1" applyFont="1" applyBorder="1" applyAlignment="1">
      <alignment horizontal="left" vertical="center" wrapText="1"/>
    </xf>
    <xf numFmtId="165" fontId="111" fillId="0" borderId="79" xfId="160" quotePrefix="1" applyNumberFormat="1" applyFont="1" applyBorder="1" applyAlignment="1">
      <alignment horizontal="right" vertical="center"/>
    </xf>
    <xf numFmtId="0" fontId="111" fillId="0" borderId="79" xfId="160" quotePrefix="1" applyFont="1" applyBorder="1" applyAlignment="1">
      <alignment horizontal="right" vertical="center"/>
    </xf>
    <xf numFmtId="186" fontId="86" fillId="0" borderId="86" xfId="0" applyNumberFormat="1" applyFont="1" applyBorder="1" applyAlignment="1">
      <alignment horizontal="left" vertical="center"/>
    </xf>
    <xf numFmtId="0" fontId="86" fillId="0" borderId="86" xfId="0" applyFont="1" applyBorder="1" applyAlignment="1">
      <alignment horizontal="left" vertical="center"/>
    </xf>
    <xf numFmtId="0" fontId="86" fillId="0" borderId="87" xfId="0" applyFont="1" applyBorder="1" applyAlignment="1">
      <alignment horizontal="left" vertical="center"/>
    </xf>
    <xf numFmtId="0" fontId="86" fillId="0" borderId="71" xfId="0" applyFont="1" applyBorder="1" applyAlignment="1">
      <alignment horizontal="left" vertical="center"/>
    </xf>
    <xf numFmtId="43" fontId="28" fillId="29" borderId="59" xfId="1" applyFont="1" applyFill="1" applyBorder="1" applyAlignment="1">
      <alignment horizontal="center" vertical="center"/>
    </xf>
    <xf numFmtId="2" fontId="161" fillId="28" borderId="59" xfId="0" applyNumberFormat="1" applyFont="1" applyFill="1" applyBorder="1" applyAlignment="1">
      <alignment horizontal="center" vertical="center"/>
    </xf>
    <xf numFmtId="0" fontId="3" fillId="0" borderId="85" xfId="316" applyFont="1" applyBorder="1" applyAlignment="1">
      <alignment horizontal="center" vertical="center"/>
    </xf>
    <xf numFmtId="0" fontId="3" fillId="0" borderId="87" xfId="316" applyFont="1" applyBorder="1" applyAlignment="1">
      <alignment horizontal="center" vertical="center"/>
    </xf>
    <xf numFmtId="0" fontId="3" fillId="0" borderId="72" xfId="316" applyFont="1" applyBorder="1" applyAlignment="1">
      <alignment horizontal="center" vertical="center"/>
    </xf>
    <xf numFmtId="0" fontId="3" fillId="0" borderId="71" xfId="316" applyFont="1" applyBorder="1" applyAlignment="1">
      <alignment horizontal="center" vertical="center"/>
    </xf>
    <xf numFmtId="49" fontId="86" fillId="0" borderId="0" xfId="0" applyNumberFormat="1" applyFont="1" applyAlignment="1">
      <alignment horizontal="left" vertical="center"/>
    </xf>
    <xf numFmtId="0" fontId="86" fillId="0" borderId="77" xfId="0" applyFont="1" applyBorder="1" applyAlignment="1">
      <alignment horizontal="left" vertical="center"/>
    </xf>
    <xf numFmtId="0" fontId="28" fillId="28" borderId="0" xfId="160" applyFont="1" applyFill="1" applyAlignment="1" applyProtection="1">
      <alignment horizontal="center" vertical="center" wrapText="1"/>
      <protection locked="0"/>
    </xf>
    <xf numFmtId="0" fontId="53" fillId="0" borderId="81" xfId="0" applyFont="1" applyBorder="1" applyAlignment="1">
      <alignment vertical="center"/>
    </xf>
    <xf numFmtId="0" fontId="53" fillId="0" borderId="83" xfId="0" applyFont="1" applyBorder="1" applyAlignment="1">
      <alignment vertical="center"/>
    </xf>
    <xf numFmtId="0" fontId="53" fillId="0" borderId="82" xfId="0" applyFont="1" applyBorder="1" applyAlignment="1">
      <alignment vertical="center"/>
    </xf>
    <xf numFmtId="198" fontId="28" fillId="0" borderId="81" xfId="0" applyNumberFormat="1" applyFont="1" applyBorder="1" applyAlignment="1">
      <alignment vertical="center"/>
    </xf>
    <xf numFmtId="198" fontId="28" fillId="0" borderId="83" xfId="0" applyNumberFormat="1" applyFont="1" applyBorder="1" applyAlignment="1">
      <alignment vertical="center"/>
    </xf>
    <xf numFmtId="198" fontId="28" fillId="0" borderId="82" xfId="0" applyNumberFormat="1" applyFont="1" applyBorder="1" applyAlignment="1">
      <alignment vertical="center"/>
    </xf>
    <xf numFmtId="14" fontId="3" fillId="32" borderId="81" xfId="0" applyNumberFormat="1" applyFont="1" applyFill="1" applyBorder="1" applyAlignment="1">
      <alignment horizontal="left" vertical="center"/>
    </xf>
    <xf numFmtId="14" fontId="3" fillId="32" borderId="83" xfId="0" applyNumberFormat="1" applyFont="1" applyFill="1" applyBorder="1" applyAlignment="1">
      <alignment horizontal="left" vertical="center"/>
    </xf>
    <xf numFmtId="189" fontId="3" fillId="0" borderId="81" xfId="0" applyNumberFormat="1" applyFont="1" applyBorder="1" applyAlignment="1">
      <alignment horizontal="left" vertical="center"/>
    </xf>
    <xf numFmtId="189" fontId="3" fillId="0" borderId="83" xfId="0" applyNumberFormat="1" applyFont="1" applyBorder="1" applyAlignment="1">
      <alignment horizontal="left" vertical="center"/>
    </xf>
    <xf numFmtId="189" fontId="3" fillId="0" borderId="82" xfId="0" applyNumberFormat="1" applyFont="1" applyBorder="1" applyAlignment="1">
      <alignment horizontal="left" vertical="center"/>
    </xf>
    <xf numFmtId="199" fontId="28" fillId="0" borderId="81" xfId="0" applyNumberFormat="1" applyFont="1" applyBorder="1" applyAlignment="1">
      <alignment vertical="center"/>
    </xf>
    <xf numFmtId="199" fontId="28" fillId="0" borderId="83" xfId="0" applyNumberFormat="1" applyFont="1" applyBorder="1" applyAlignment="1">
      <alignment vertical="center"/>
    </xf>
    <xf numFmtId="199" fontId="28" fillId="0" borderId="82" xfId="0" applyNumberFormat="1" applyFont="1" applyBorder="1" applyAlignment="1">
      <alignment vertical="center"/>
    </xf>
    <xf numFmtId="0" fontId="54" fillId="25" borderId="59" xfId="0" applyFont="1" applyFill="1" applyBorder="1" applyAlignment="1">
      <alignment horizontal="center" vertical="center"/>
    </xf>
    <xf numFmtId="0" fontId="53" fillId="0" borderId="81" xfId="0" applyFont="1" applyBorder="1" applyAlignment="1">
      <alignment horizontal="left" vertical="center"/>
    </xf>
    <xf numFmtId="0" fontId="53" fillId="0" borderId="83" xfId="0" applyFont="1" applyBorder="1" applyAlignment="1">
      <alignment horizontal="left" vertical="center"/>
    </xf>
    <xf numFmtId="0" fontId="53" fillId="0" borderId="82" xfId="0" applyFont="1" applyBorder="1" applyAlignment="1">
      <alignment horizontal="left" vertical="center"/>
    </xf>
    <xf numFmtId="14" fontId="3" fillId="0" borderId="81" xfId="0" applyNumberFormat="1" applyFont="1" applyBorder="1" applyAlignment="1">
      <alignment horizontal="left" vertical="center"/>
    </xf>
    <xf numFmtId="14" fontId="3" fillId="0" borderId="83" xfId="0" applyNumberFormat="1" applyFont="1" applyBorder="1" applyAlignment="1">
      <alignment horizontal="left" vertical="center"/>
    </xf>
    <xf numFmtId="14" fontId="3" fillId="0" borderId="82" xfId="0" applyNumberFormat="1" applyFont="1" applyBorder="1" applyAlignment="1">
      <alignment horizontal="left" vertical="center"/>
    </xf>
    <xf numFmtId="0" fontId="53" fillId="0" borderId="85" xfId="0" applyFont="1" applyBorder="1" applyAlignment="1">
      <alignment horizontal="center" vertical="center"/>
    </xf>
    <xf numFmtId="0" fontId="53" fillId="0" borderId="86" xfId="0" applyFont="1" applyBorder="1" applyAlignment="1">
      <alignment horizontal="center" vertical="center"/>
    </xf>
    <xf numFmtId="0" fontId="53" fillId="0" borderId="97" xfId="0" applyFont="1" applyBorder="1" applyAlignment="1">
      <alignment horizontal="center" vertical="center"/>
    </xf>
    <xf numFmtId="0" fontId="53" fillId="0" borderId="0" xfId="0" applyFont="1" applyAlignment="1">
      <alignment horizontal="center" vertical="center"/>
    </xf>
    <xf numFmtId="186" fontId="3" fillId="28" borderId="86" xfId="3032" applyNumberFormat="1" applyFont="1" applyFill="1" applyBorder="1" applyAlignment="1">
      <alignment horizontal="left" vertical="center"/>
    </xf>
    <xf numFmtId="0" fontId="53" fillId="25" borderId="59" xfId="0" applyFont="1" applyFill="1" applyBorder="1" applyAlignment="1">
      <alignment horizontal="center" vertical="center"/>
    </xf>
    <xf numFmtId="0" fontId="86" fillId="0" borderId="78" xfId="0" applyFont="1" applyBorder="1" applyAlignment="1">
      <alignment horizontal="right" vertical="center"/>
    </xf>
    <xf numFmtId="0" fontId="86" fillId="0" borderId="80" xfId="0" applyFont="1" applyBorder="1" applyAlignment="1">
      <alignment horizontal="right" vertical="center"/>
    </xf>
    <xf numFmtId="14" fontId="86" fillId="0" borderId="59" xfId="0" applyNumberFormat="1" applyFont="1" applyBorder="1" applyAlignment="1">
      <alignment horizontal="left" vertical="center"/>
    </xf>
    <xf numFmtId="0" fontId="53" fillId="0" borderId="59" xfId="0" applyFont="1" applyBorder="1" applyAlignment="1">
      <alignment horizontal="left" vertical="center"/>
    </xf>
    <xf numFmtId="8" fontId="86" fillId="0" borderId="59" xfId="0" applyNumberFormat="1" applyFont="1" applyBorder="1" applyAlignment="1">
      <alignment horizontal="left" vertical="center"/>
    </xf>
    <xf numFmtId="49" fontId="3" fillId="0" borderId="81" xfId="0" applyNumberFormat="1" applyFont="1" applyBorder="1" applyAlignment="1">
      <alignment horizontal="left" vertical="center"/>
    </xf>
    <xf numFmtId="49" fontId="3" fillId="0" borderId="83" xfId="0" applyNumberFormat="1" applyFont="1" applyBorder="1" applyAlignment="1">
      <alignment horizontal="left" vertical="center"/>
    </xf>
    <xf numFmtId="49" fontId="3" fillId="0" borderId="82" xfId="0" applyNumberFormat="1" applyFont="1" applyBorder="1" applyAlignment="1">
      <alignment horizontal="left" vertical="center"/>
    </xf>
    <xf numFmtId="49" fontId="3" fillId="0" borderId="81" xfId="0" applyNumberFormat="1" applyFont="1" applyBorder="1" applyAlignment="1">
      <alignment horizontal="center" vertical="center"/>
    </xf>
    <xf numFmtId="49" fontId="3" fillId="0" borderId="83" xfId="0" applyNumberFormat="1" applyFont="1" applyBorder="1" applyAlignment="1">
      <alignment horizontal="center" vertical="center"/>
    </xf>
    <xf numFmtId="49" fontId="3" fillId="0" borderId="82" xfId="0" applyNumberFormat="1" applyFont="1" applyBorder="1" applyAlignment="1">
      <alignment horizontal="center" vertical="center"/>
    </xf>
    <xf numFmtId="0" fontId="88" fillId="25" borderId="85" xfId="0" applyFont="1" applyFill="1" applyBorder="1" applyAlignment="1">
      <alignment horizontal="center" vertical="center"/>
    </xf>
    <xf numFmtId="0" fontId="88" fillId="25" borderId="86" xfId="0" applyFont="1" applyFill="1" applyBorder="1" applyAlignment="1">
      <alignment horizontal="center" vertical="center"/>
    </xf>
    <xf numFmtId="0" fontId="88" fillId="25" borderId="87" xfId="0" applyFont="1" applyFill="1" applyBorder="1" applyAlignment="1">
      <alignment horizontal="center" vertical="center"/>
    </xf>
    <xf numFmtId="0" fontId="88" fillId="25" borderId="72" xfId="0" applyFont="1" applyFill="1" applyBorder="1" applyAlignment="1">
      <alignment horizontal="center" vertical="center"/>
    </xf>
    <xf numFmtId="0" fontId="88" fillId="25" borderId="70" xfId="0" applyFont="1" applyFill="1" applyBorder="1" applyAlignment="1">
      <alignment horizontal="center" vertical="center"/>
    </xf>
    <xf numFmtId="0" fontId="88" fillId="25" borderId="71" xfId="0" applyFont="1" applyFill="1" applyBorder="1" applyAlignment="1">
      <alignment horizontal="center" vertical="center"/>
    </xf>
    <xf numFmtId="14" fontId="86" fillId="0" borderId="81" xfId="0" applyNumberFormat="1" applyFont="1" applyBorder="1" applyAlignment="1">
      <alignment horizontal="left" vertical="center"/>
    </xf>
    <xf numFmtId="14" fontId="86" fillId="0" borderId="83" xfId="0" applyNumberFormat="1" applyFont="1" applyBorder="1" applyAlignment="1">
      <alignment horizontal="left" vertical="center"/>
    </xf>
    <xf numFmtId="14" fontId="86" fillId="0" borderId="82" xfId="0" applyNumberFormat="1" applyFont="1" applyBorder="1" applyAlignment="1">
      <alignment horizontal="left" vertical="center"/>
    </xf>
    <xf numFmtId="49" fontId="3" fillId="0" borderId="59" xfId="0" applyNumberFormat="1" applyFont="1" applyBorder="1" applyAlignment="1">
      <alignment horizontal="left" vertical="center"/>
    </xf>
    <xf numFmtId="0" fontId="53" fillId="0" borderId="59" xfId="0" applyFont="1" applyBorder="1" applyAlignment="1">
      <alignment vertical="center"/>
    </xf>
    <xf numFmtId="0" fontId="28" fillId="0" borderId="85" xfId="0" applyFont="1" applyBorder="1" applyAlignment="1">
      <alignment horizontal="left" vertical="center" wrapText="1"/>
    </xf>
    <xf numFmtId="0" fontId="28" fillId="0" borderId="86" xfId="0" applyFont="1" applyBorder="1" applyAlignment="1">
      <alignment horizontal="left" vertical="center" wrapText="1"/>
    </xf>
    <xf numFmtId="0" fontId="28" fillId="0" borderId="87" xfId="0" applyFont="1" applyBorder="1" applyAlignment="1">
      <alignment horizontal="left" vertical="center" wrapText="1"/>
    </xf>
    <xf numFmtId="0" fontId="28" fillId="0" borderId="72" xfId="0" applyFont="1" applyBorder="1" applyAlignment="1">
      <alignment horizontal="left" vertical="center" wrapText="1"/>
    </xf>
    <xf numFmtId="0" fontId="28" fillId="0" borderId="70" xfId="0" applyFont="1" applyBorder="1" applyAlignment="1">
      <alignment horizontal="left" vertical="center" wrapText="1"/>
    </xf>
    <xf numFmtId="0" fontId="28" fillId="0" borderId="71" xfId="0" applyFont="1" applyBorder="1" applyAlignment="1">
      <alignment horizontal="left" vertical="center" wrapText="1"/>
    </xf>
    <xf numFmtId="200" fontId="28" fillId="0" borderId="81" xfId="0" applyNumberFormat="1" applyFont="1" applyBorder="1" applyAlignment="1">
      <alignment vertical="center"/>
    </xf>
    <xf numFmtId="200" fontId="28" fillId="0" borderId="83" xfId="0" applyNumberFormat="1" applyFont="1" applyBorder="1" applyAlignment="1">
      <alignment vertical="center"/>
    </xf>
    <xf numFmtId="200" fontId="28" fillId="0" borderId="82" xfId="0" applyNumberFormat="1" applyFont="1" applyBorder="1" applyAlignment="1">
      <alignment vertical="center"/>
    </xf>
    <xf numFmtId="0" fontId="53" fillId="0" borderId="87" xfId="0" applyFont="1" applyBorder="1" applyAlignment="1">
      <alignment horizontal="left" vertical="center"/>
    </xf>
    <xf numFmtId="0" fontId="53" fillId="0" borderId="77" xfId="0" applyFont="1" applyBorder="1" applyAlignment="1">
      <alignment horizontal="left" vertical="center"/>
    </xf>
    <xf numFmtId="0" fontId="53" fillId="0" borderId="71" xfId="0" applyFont="1" applyBorder="1" applyAlignment="1">
      <alignment horizontal="left" vertical="center"/>
    </xf>
    <xf numFmtId="8" fontId="3" fillId="28" borderId="85" xfId="0" applyNumberFormat="1" applyFont="1" applyFill="1" applyBorder="1" applyAlignment="1">
      <alignment horizontal="left" vertical="center"/>
    </xf>
    <xf numFmtId="8" fontId="3" fillId="28" borderId="86" xfId="0" applyNumberFormat="1" applyFont="1" applyFill="1" applyBorder="1" applyAlignment="1">
      <alignment horizontal="left" vertical="center"/>
    </xf>
    <xf numFmtId="8" fontId="3" fillId="28" borderId="87" xfId="0" applyNumberFormat="1" applyFont="1" applyFill="1" applyBorder="1" applyAlignment="1">
      <alignment horizontal="left" vertical="center"/>
    </xf>
    <xf numFmtId="8" fontId="3" fillId="28" borderId="72" xfId="0" applyNumberFormat="1" applyFont="1" applyFill="1" applyBorder="1" applyAlignment="1">
      <alignment horizontal="left" vertical="center"/>
    </xf>
    <xf numFmtId="8" fontId="3" fillId="28" borderId="70" xfId="0" applyNumberFormat="1" applyFont="1" applyFill="1" applyBorder="1" applyAlignment="1">
      <alignment horizontal="left" vertical="center"/>
    </xf>
    <xf numFmtId="8" fontId="3" fillId="28" borderId="71" xfId="0" applyNumberFormat="1" applyFont="1" applyFill="1" applyBorder="1" applyAlignment="1">
      <alignment horizontal="left" vertical="center"/>
    </xf>
    <xf numFmtId="8" fontId="86" fillId="28" borderId="85" xfId="0" applyNumberFormat="1" applyFont="1" applyFill="1" applyBorder="1" applyAlignment="1">
      <alignment horizontal="justify" vertical="center" wrapText="1"/>
    </xf>
    <xf numFmtId="8" fontId="86" fillId="28" borderId="86" xfId="0" applyNumberFormat="1" applyFont="1" applyFill="1" applyBorder="1" applyAlignment="1">
      <alignment horizontal="justify" vertical="center" wrapText="1"/>
    </xf>
    <xf numFmtId="8" fontId="86" fillId="28" borderId="87" xfId="0" applyNumberFormat="1" applyFont="1" applyFill="1" applyBorder="1" applyAlignment="1">
      <alignment horizontal="justify" vertical="center" wrapText="1"/>
    </xf>
    <xf numFmtId="8" fontId="86" fillId="28" borderId="97" xfId="0" applyNumberFormat="1" applyFont="1" applyFill="1" applyBorder="1" applyAlignment="1">
      <alignment horizontal="justify" vertical="center" wrapText="1"/>
    </xf>
    <xf numFmtId="8" fontId="86" fillId="28" borderId="0" xfId="0" applyNumberFormat="1" applyFont="1" applyFill="1" applyAlignment="1">
      <alignment horizontal="justify" vertical="center" wrapText="1"/>
    </xf>
    <xf numFmtId="8" fontId="86" fillId="28" borderId="77" xfId="0" applyNumberFormat="1" applyFont="1" applyFill="1" applyBorder="1" applyAlignment="1">
      <alignment horizontal="justify" vertical="center" wrapText="1"/>
    </xf>
    <xf numFmtId="8" fontId="86" fillId="28" borderId="72" xfId="0" applyNumberFormat="1" applyFont="1" applyFill="1" applyBorder="1" applyAlignment="1">
      <alignment horizontal="justify" vertical="center" wrapText="1"/>
    </xf>
    <xf numFmtId="8" fontId="86" fillId="28" borderId="70" xfId="0" applyNumberFormat="1" applyFont="1" applyFill="1" applyBorder="1" applyAlignment="1">
      <alignment horizontal="justify" vertical="center" wrapText="1"/>
    </xf>
    <xf numFmtId="8" fontId="86" fillId="28" borderId="71" xfId="0" applyNumberFormat="1" applyFont="1" applyFill="1" applyBorder="1" applyAlignment="1">
      <alignment horizontal="justify" vertical="center" wrapText="1"/>
    </xf>
    <xf numFmtId="8" fontId="53" fillId="0" borderId="59" xfId="0" applyNumberFormat="1" applyFont="1" applyBorder="1" applyAlignment="1">
      <alignment horizontal="left" vertical="center"/>
    </xf>
    <xf numFmtId="49" fontId="86" fillId="0" borderId="59" xfId="0" applyNumberFormat="1" applyFont="1" applyBorder="1" applyAlignment="1">
      <alignment horizontal="left" vertical="center"/>
    </xf>
    <xf numFmtId="14" fontId="3" fillId="28" borderId="85" xfId="0" applyNumberFormat="1" applyFont="1" applyFill="1" applyBorder="1" applyAlignment="1">
      <alignment horizontal="left" vertical="center"/>
    </xf>
    <xf numFmtId="14" fontId="3" fillId="28" borderId="86" xfId="0" applyNumberFormat="1" applyFont="1" applyFill="1" applyBorder="1" applyAlignment="1">
      <alignment horizontal="left" vertical="center"/>
    </xf>
    <xf numFmtId="14" fontId="3" fillId="28" borderId="87" xfId="0" applyNumberFormat="1" applyFont="1" applyFill="1" applyBorder="1" applyAlignment="1">
      <alignment horizontal="left" vertical="center"/>
    </xf>
    <xf numFmtId="14" fontId="3" fillId="28" borderId="72" xfId="0" applyNumberFormat="1" applyFont="1" applyFill="1" applyBorder="1" applyAlignment="1">
      <alignment horizontal="left" vertical="center"/>
    </xf>
    <xf numFmtId="14" fontId="3" fillId="28" borderId="70" xfId="0" applyNumberFormat="1" applyFont="1" applyFill="1" applyBorder="1" applyAlignment="1">
      <alignment horizontal="left" vertical="center"/>
    </xf>
    <xf numFmtId="14" fontId="3" fillId="28" borderId="71" xfId="0" applyNumberFormat="1" applyFont="1" applyFill="1" applyBorder="1" applyAlignment="1">
      <alignment horizontal="left" vertical="center"/>
    </xf>
    <xf numFmtId="0" fontId="116" fillId="25" borderId="59" xfId="0" applyFont="1" applyFill="1" applyBorder="1" applyAlignment="1">
      <alignment horizontal="center" vertical="center"/>
    </xf>
    <xf numFmtId="0" fontId="53" fillId="28" borderId="59" xfId="0" applyFont="1" applyFill="1" applyBorder="1" applyAlignment="1">
      <alignment horizontal="left" vertical="center"/>
    </xf>
    <xf numFmtId="49" fontId="86" fillId="28" borderId="59" xfId="0" applyNumberFormat="1" applyFont="1" applyFill="1" applyBorder="1" applyAlignment="1">
      <alignment horizontal="left" vertical="center"/>
    </xf>
    <xf numFmtId="43" fontId="162" fillId="29" borderId="59" xfId="1" applyFont="1" applyFill="1" applyBorder="1" applyAlignment="1">
      <alignment horizontal="center" vertical="center"/>
    </xf>
    <xf numFmtId="0" fontId="53" fillId="0" borderId="84" xfId="0" applyFont="1" applyBorder="1" applyAlignment="1">
      <alignment horizontal="left" vertical="center"/>
    </xf>
    <xf numFmtId="0" fontId="53" fillId="0" borderId="69" xfId="0" applyFont="1" applyBorder="1" applyAlignment="1">
      <alignment horizontal="left" vertical="center"/>
    </xf>
    <xf numFmtId="8" fontId="86" fillId="0" borderId="84" xfId="0" applyNumberFormat="1" applyFont="1" applyBorder="1" applyAlignment="1">
      <alignment horizontal="justify" vertical="center" wrapText="1"/>
    </xf>
    <xf numFmtId="8" fontId="86" fillId="0" borderId="69" xfId="0" applyNumberFormat="1" applyFont="1" applyBorder="1" applyAlignment="1">
      <alignment horizontal="justify" vertical="center" wrapText="1"/>
    </xf>
    <xf numFmtId="49" fontId="53" fillId="0" borderId="81" xfId="0" applyNumberFormat="1" applyFont="1" applyBorder="1" applyAlignment="1">
      <alignment horizontal="left" vertical="center"/>
    </xf>
    <xf numFmtId="49" fontId="53" fillId="0" borderId="83" xfId="0" applyNumberFormat="1" applyFont="1" applyBorder="1" applyAlignment="1">
      <alignment horizontal="left" vertical="center"/>
    </xf>
    <xf numFmtId="49" fontId="53" fillId="0" borderId="82" xfId="0" applyNumberFormat="1" applyFont="1" applyBorder="1" applyAlignment="1">
      <alignment horizontal="left" vertical="center"/>
    </xf>
    <xf numFmtId="8" fontId="86" fillId="0" borderId="86" xfId="0" applyNumberFormat="1" applyFont="1" applyBorder="1" applyAlignment="1">
      <alignment horizontal="justify" vertical="center" wrapText="1"/>
    </xf>
    <xf numFmtId="8" fontId="86" fillId="0" borderId="87" xfId="0" applyNumberFormat="1" applyFont="1" applyBorder="1" applyAlignment="1">
      <alignment horizontal="justify" vertical="center" wrapText="1"/>
    </xf>
    <xf numFmtId="8" fontId="86" fillId="0" borderId="0" xfId="0" applyNumberFormat="1" applyFont="1" applyAlignment="1">
      <alignment horizontal="justify" vertical="center" wrapText="1"/>
    </xf>
    <xf numFmtId="8" fontId="86" fillId="0" borderId="77" xfId="0" applyNumberFormat="1" applyFont="1" applyBorder="1" applyAlignment="1">
      <alignment horizontal="justify" vertical="center" wrapText="1"/>
    </xf>
    <xf numFmtId="8" fontId="86" fillId="0" borderId="70" xfId="0" applyNumberFormat="1" applyFont="1" applyBorder="1" applyAlignment="1">
      <alignment horizontal="justify" vertical="center" wrapText="1"/>
    </xf>
    <xf numFmtId="8" fontId="86" fillId="0" borderId="71" xfId="0" applyNumberFormat="1" applyFont="1" applyBorder="1" applyAlignment="1">
      <alignment horizontal="justify" vertical="center" wrapText="1"/>
    </xf>
    <xf numFmtId="8" fontId="86" fillId="28" borderId="85" xfId="0" applyNumberFormat="1" applyFont="1" applyFill="1" applyBorder="1" applyAlignment="1">
      <alignment horizontal="left" vertical="center"/>
    </xf>
    <xf numFmtId="8" fontId="86" fillId="28" borderId="86" xfId="0" applyNumberFormat="1" applyFont="1" applyFill="1" applyBorder="1" applyAlignment="1">
      <alignment horizontal="left" vertical="center"/>
    </xf>
    <xf numFmtId="8" fontId="86" fillId="28" borderId="87" xfId="0" applyNumberFormat="1" applyFont="1" applyFill="1" applyBorder="1" applyAlignment="1">
      <alignment horizontal="left" vertical="center"/>
    </xf>
    <xf numFmtId="8" fontId="86" fillId="28" borderId="72" xfId="0" applyNumberFormat="1" applyFont="1" applyFill="1" applyBorder="1" applyAlignment="1">
      <alignment horizontal="left" vertical="center"/>
    </xf>
    <xf numFmtId="8" fontId="86" fillId="28" borderId="70" xfId="0" applyNumberFormat="1" applyFont="1" applyFill="1" applyBorder="1" applyAlignment="1">
      <alignment horizontal="left" vertical="center"/>
    </xf>
    <xf numFmtId="8" fontId="86" fillId="28" borderId="71" xfId="0" applyNumberFormat="1" applyFont="1" applyFill="1" applyBorder="1" applyAlignment="1">
      <alignment horizontal="left" vertical="center"/>
    </xf>
    <xf numFmtId="8" fontId="53" fillId="0" borderId="81" xfId="0" applyNumberFormat="1" applyFont="1" applyBorder="1" applyAlignment="1">
      <alignment horizontal="left" vertical="center" wrapText="1"/>
    </xf>
    <xf numFmtId="8" fontId="53" fillId="0" borderId="83" xfId="0" applyNumberFormat="1" applyFont="1" applyBorder="1" applyAlignment="1">
      <alignment horizontal="left" vertical="center" wrapText="1"/>
    </xf>
    <xf numFmtId="8" fontId="53" fillId="0" borderId="82" xfId="0" applyNumberFormat="1" applyFont="1" applyBorder="1" applyAlignment="1">
      <alignment horizontal="left" vertical="center" wrapText="1"/>
    </xf>
    <xf numFmtId="8" fontId="86" fillId="0" borderId="81" xfId="0" applyNumberFormat="1" applyFont="1" applyBorder="1" applyAlignment="1">
      <alignment horizontal="left" vertical="center" wrapText="1"/>
    </xf>
    <xf numFmtId="8" fontId="86" fillId="0" borderId="83" xfId="0" applyNumberFormat="1" applyFont="1" applyBorder="1" applyAlignment="1">
      <alignment horizontal="left" vertical="center" wrapText="1"/>
    </xf>
    <xf numFmtId="1" fontId="3" fillId="0" borderId="81" xfId="0" applyNumberFormat="1" applyFont="1" applyBorder="1" applyAlignment="1">
      <alignment horizontal="left" vertical="center"/>
    </xf>
    <xf numFmtId="1" fontId="3" fillId="0" borderId="83" xfId="0" applyNumberFormat="1" applyFont="1" applyBorder="1" applyAlignment="1">
      <alignment horizontal="left" vertical="center"/>
    </xf>
    <xf numFmtId="201" fontId="28" fillId="0" borderId="81" xfId="0" applyNumberFormat="1" applyFont="1" applyBorder="1" applyAlignment="1">
      <alignment vertical="center"/>
    </xf>
    <xf numFmtId="201" fontId="28" fillId="0" borderId="83" xfId="0" applyNumberFormat="1" applyFont="1" applyBorder="1" applyAlignment="1">
      <alignment vertical="center"/>
    </xf>
    <xf numFmtId="201" fontId="28" fillId="0" borderId="82" xfId="0" applyNumberFormat="1" applyFont="1" applyBorder="1" applyAlignment="1">
      <alignment vertical="center"/>
    </xf>
    <xf numFmtId="0" fontId="82" fillId="25" borderId="59" xfId="0" applyFont="1" applyFill="1" applyBorder="1" applyAlignment="1">
      <alignment horizontal="center" vertical="center"/>
    </xf>
    <xf numFmtId="0" fontId="59" fillId="25" borderId="59" xfId="0" applyFont="1" applyFill="1" applyBorder="1" applyAlignment="1">
      <alignment horizontal="center" vertical="center"/>
    </xf>
    <xf numFmtId="1" fontId="3" fillId="0" borderId="82" xfId="0" applyNumberFormat="1" applyFont="1" applyBorder="1" applyAlignment="1">
      <alignment horizontal="left" vertical="center"/>
    </xf>
    <xf numFmtId="2" fontId="86" fillId="0" borderId="59" xfId="0" applyNumberFormat="1" applyFont="1" applyBorder="1" applyAlignment="1">
      <alignment horizontal="center" vertical="center"/>
    </xf>
    <xf numFmtId="0" fontId="53" fillId="25" borderId="82" xfId="0" applyFont="1" applyFill="1" applyBorder="1" applyAlignment="1">
      <alignment horizontal="center" vertical="center"/>
    </xf>
    <xf numFmtId="0" fontId="53" fillId="25" borderId="73" xfId="0" applyFont="1" applyFill="1" applyBorder="1" applyAlignment="1">
      <alignment horizontal="center" vertical="center"/>
    </xf>
    <xf numFmtId="0" fontId="53" fillId="25" borderId="81" xfId="0" applyFont="1" applyFill="1" applyBorder="1" applyAlignment="1">
      <alignment horizontal="center" vertical="center"/>
    </xf>
    <xf numFmtId="0" fontId="52" fillId="0" borderId="82" xfId="0" applyFont="1" applyBorder="1" applyAlignment="1">
      <alignment horizontal="left" vertical="top" wrapText="1"/>
    </xf>
    <xf numFmtId="0" fontId="52" fillId="0" borderId="73" xfId="0" applyFont="1" applyBorder="1" applyAlignment="1">
      <alignment horizontal="left" vertical="top"/>
    </xf>
    <xf numFmtId="0" fontId="52" fillId="0" borderId="81" xfId="0" applyFont="1" applyBorder="1" applyAlignment="1">
      <alignment horizontal="left" vertical="top"/>
    </xf>
    <xf numFmtId="0" fontId="52" fillId="0" borderId="82" xfId="0" applyFont="1" applyBorder="1" applyAlignment="1">
      <alignment horizontal="left" vertical="top"/>
    </xf>
    <xf numFmtId="0" fontId="101" fillId="25" borderId="81" xfId="0" applyFont="1" applyFill="1" applyBorder="1" applyAlignment="1">
      <alignment horizontal="center" vertical="center"/>
    </xf>
    <xf numFmtId="0" fontId="101" fillId="25" borderId="83" xfId="0" applyFont="1" applyFill="1" applyBorder="1" applyAlignment="1">
      <alignment horizontal="center" vertical="center"/>
    </xf>
    <xf numFmtId="0" fontId="101" fillId="25" borderId="82" xfId="0" applyFont="1" applyFill="1" applyBorder="1" applyAlignment="1">
      <alignment horizontal="center" vertical="center"/>
    </xf>
    <xf numFmtId="0" fontId="62" fillId="25" borderId="81" xfId="0" applyFont="1" applyFill="1" applyBorder="1" applyAlignment="1">
      <alignment horizontal="center" vertical="center"/>
    </xf>
    <xf numFmtId="0" fontId="62" fillId="25" borderId="83" xfId="0" applyFont="1" applyFill="1" applyBorder="1" applyAlignment="1">
      <alignment horizontal="center" vertical="center"/>
    </xf>
    <xf numFmtId="0" fontId="62" fillId="25" borderId="82" xfId="0" applyFont="1" applyFill="1" applyBorder="1" applyAlignment="1">
      <alignment horizontal="center" vertical="center"/>
    </xf>
    <xf numFmtId="0" fontId="118" fillId="25" borderId="81" xfId="0" applyFont="1" applyFill="1" applyBorder="1" applyAlignment="1">
      <alignment horizontal="center" vertical="center"/>
    </xf>
    <xf numFmtId="0" fontId="118" fillId="25" borderId="83" xfId="0" applyFont="1" applyFill="1" applyBorder="1" applyAlignment="1">
      <alignment horizontal="center" vertical="center"/>
    </xf>
    <xf numFmtId="0" fontId="118" fillId="25" borderId="82" xfId="0" applyFont="1" applyFill="1" applyBorder="1" applyAlignment="1">
      <alignment horizontal="center" vertical="center"/>
    </xf>
    <xf numFmtId="0" fontId="53" fillId="25" borderId="83" xfId="0" applyFont="1" applyFill="1" applyBorder="1" applyAlignment="1">
      <alignment horizontal="center" vertical="center"/>
    </xf>
    <xf numFmtId="0" fontId="86" fillId="28" borderId="59" xfId="0" applyFont="1" applyFill="1" applyBorder="1" applyAlignment="1">
      <alignment horizontal="left"/>
    </xf>
    <xf numFmtId="4" fontId="74" fillId="0" borderId="59" xfId="1" applyNumberFormat="1" applyFont="1" applyFill="1" applyBorder="1" applyAlignment="1">
      <alignment horizontal="center" vertical="center"/>
    </xf>
    <xf numFmtId="4" fontId="86" fillId="0" borderId="59" xfId="1" applyNumberFormat="1" applyFont="1" applyBorder="1" applyAlignment="1">
      <alignment horizontal="center" vertical="center"/>
    </xf>
    <xf numFmtId="0" fontId="55" fillId="25" borderId="59" xfId="0" applyFont="1" applyFill="1" applyBorder="1" applyAlignment="1">
      <alignment horizontal="center" vertical="center"/>
    </xf>
    <xf numFmtId="0" fontId="3" fillId="0" borderId="97" xfId="316" applyFont="1" applyBorder="1" applyAlignment="1">
      <alignment horizontal="center" vertical="center"/>
    </xf>
    <xf numFmtId="0" fontId="3" fillId="0" borderId="98" xfId="316" applyFont="1" applyBorder="1" applyAlignment="1">
      <alignment horizontal="center" vertical="center"/>
    </xf>
    <xf numFmtId="0" fontId="113" fillId="0" borderId="78" xfId="0" applyFont="1" applyBorder="1" applyAlignment="1">
      <alignment horizontal="right" vertical="center"/>
    </xf>
    <xf numFmtId="0" fontId="114" fillId="0" borderId="78" xfId="160" applyFont="1" applyBorder="1" applyAlignment="1">
      <alignment horizontal="left" vertical="center"/>
    </xf>
    <xf numFmtId="0" fontId="113" fillId="0" borderId="78" xfId="160" applyFont="1" applyBorder="1" applyAlignment="1">
      <alignment horizontal="right" vertical="center"/>
    </xf>
    <xf numFmtId="0" fontId="28" fillId="25" borderId="86" xfId="160" applyFont="1" applyFill="1" applyBorder="1" applyAlignment="1" applyProtection="1">
      <alignment horizontal="center" vertical="center" wrapText="1"/>
      <protection locked="0"/>
    </xf>
    <xf numFmtId="0" fontId="28" fillId="25" borderId="70" xfId="160" applyFont="1" applyFill="1" applyBorder="1" applyAlignment="1" applyProtection="1">
      <alignment horizontal="center" vertical="center" wrapText="1"/>
      <protection locked="0"/>
    </xf>
    <xf numFmtId="0" fontId="26" fillId="0" borderId="85" xfId="283" applyFont="1" applyBorder="1" applyAlignment="1">
      <alignment horizontal="center" vertical="justify" wrapText="1"/>
    </xf>
    <xf numFmtId="0" fontId="26" fillId="0" borderId="86" xfId="283" applyFont="1" applyBorder="1" applyAlignment="1">
      <alignment horizontal="center" vertical="justify" wrapText="1"/>
    </xf>
    <xf numFmtId="0" fontId="26" fillId="0" borderId="87" xfId="283" applyFont="1" applyBorder="1" applyAlignment="1">
      <alignment horizontal="center" vertical="justify" wrapText="1"/>
    </xf>
    <xf numFmtId="0" fontId="26" fillId="0" borderId="97" xfId="283" applyFont="1" applyBorder="1" applyAlignment="1">
      <alignment horizontal="center" vertical="justify" wrapText="1"/>
    </xf>
    <xf numFmtId="0" fontId="26" fillId="0" borderId="0" xfId="283" applyFont="1" applyAlignment="1">
      <alignment horizontal="center" vertical="justify" wrapText="1"/>
    </xf>
    <xf numFmtId="0" fontId="26" fillId="0" borderId="98" xfId="283" applyFont="1" applyBorder="1" applyAlignment="1">
      <alignment horizontal="center" vertical="justify" wrapText="1"/>
    </xf>
    <xf numFmtId="0" fontId="26" fillId="0" borderId="72" xfId="283" applyFont="1" applyBorder="1" applyAlignment="1">
      <alignment horizontal="center" vertical="justify" wrapText="1"/>
    </xf>
    <xf numFmtId="0" fontId="26" fillId="0" borderId="70" xfId="283" applyFont="1" applyBorder="1" applyAlignment="1">
      <alignment horizontal="center" vertical="justify" wrapText="1"/>
    </xf>
    <xf numFmtId="0" fontId="26" fillId="0" borderId="71" xfId="283" applyFont="1" applyBorder="1" applyAlignment="1">
      <alignment horizontal="center" vertical="justify" wrapText="1"/>
    </xf>
    <xf numFmtId="0" fontId="28" fillId="25" borderId="85" xfId="160" applyFont="1" applyFill="1" applyBorder="1" applyAlignment="1" applyProtection="1">
      <alignment horizontal="center" vertical="center" wrapText="1"/>
      <protection locked="0"/>
    </xf>
    <xf numFmtId="0" fontId="28" fillId="25" borderId="87" xfId="160" applyFont="1" applyFill="1" applyBorder="1" applyAlignment="1" applyProtection="1">
      <alignment horizontal="center" vertical="center" wrapText="1"/>
      <protection locked="0"/>
    </xf>
    <xf numFmtId="0" fontId="28" fillId="25" borderId="72" xfId="160" applyFont="1" applyFill="1" applyBorder="1" applyAlignment="1" applyProtection="1">
      <alignment horizontal="center" vertical="center" wrapText="1"/>
      <protection locked="0"/>
    </xf>
    <xf numFmtId="0" fontId="28" fillId="25" borderId="71" xfId="160" applyFont="1" applyFill="1" applyBorder="1" applyAlignment="1" applyProtection="1">
      <alignment horizontal="center" vertical="center" wrapText="1"/>
      <protection locked="0"/>
    </xf>
    <xf numFmtId="188" fontId="110" fillId="0" borderId="79" xfId="160" applyNumberFormat="1" applyFont="1" applyBorder="1" applyAlignment="1">
      <alignment horizontal="left" vertical="center"/>
    </xf>
    <xf numFmtId="188" fontId="110" fillId="0" borderId="79" xfId="160" applyNumberFormat="1" applyFont="1" applyBorder="1" applyAlignment="1">
      <alignment horizontal="left" vertical="center" wrapText="1"/>
    </xf>
    <xf numFmtId="0" fontId="26" fillId="0" borderId="85" xfId="283" applyFont="1" applyBorder="1" applyAlignment="1">
      <alignment horizontal="center" vertical="center" wrapText="1"/>
    </xf>
    <xf numFmtId="0" fontId="26" fillId="0" borderId="86" xfId="283" applyFont="1" applyBorder="1" applyAlignment="1">
      <alignment horizontal="center" vertical="center" wrapText="1"/>
    </xf>
    <xf numFmtId="0" fontId="26" fillId="0" borderId="87" xfId="283" applyFont="1" applyBorder="1" applyAlignment="1">
      <alignment horizontal="center" vertical="center" wrapText="1"/>
    </xf>
    <xf numFmtId="0" fontId="26" fillId="0" borderId="72" xfId="283" applyFont="1" applyBorder="1" applyAlignment="1">
      <alignment horizontal="center" vertical="center" wrapText="1"/>
    </xf>
    <xf numFmtId="0" fontId="26" fillId="0" borderId="70" xfId="283" applyFont="1" applyBorder="1" applyAlignment="1">
      <alignment horizontal="center" vertical="center" wrapText="1"/>
    </xf>
    <xf numFmtId="0" fontId="26" fillId="0" borderId="71" xfId="283" applyFont="1" applyBorder="1" applyAlignment="1">
      <alignment horizontal="center" vertical="center" wrapText="1"/>
    </xf>
    <xf numFmtId="0" fontId="47" fillId="30" borderId="85" xfId="316" applyFont="1" applyFill="1" applyBorder="1" applyAlignment="1" applyProtection="1">
      <alignment horizontal="center"/>
      <protection locked="0"/>
    </xf>
    <xf numFmtId="0" fontId="47" fillId="30" borderId="72" xfId="316" applyFont="1" applyFill="1" applyBorder="1" applyAlignment="1" applyProtection="1">
      <alignment horizontal="center"/>
      <protection locked="0"/>
    </xf>
    <xf numFmtId="0" fontId="47" fillId="30" borderId="59" xfId="316" applyFont="1" applyFill="1" applyBorder="1" applyAlignment="1" applyProtection="1">
      <alignment horizontal="center"/>
      <protection locked="0"/>
    </xf>
    <xf numFmtId="0" fontId="53" fillId="0" borderId="89" xfId="0" applyFont="1" applyBorder="1" applyAlignment="1">
      <alignment horizontal="left" vertical="center"/>
    </xf>
    <xf numFmtId="190" fontId="86" fillId="0" borderId="85" xfId="51" applyNumberFormat="1" applyFont="1" applyFill="1" applyBorder="1" applyAlignment="1">
      <alignment horizontal="center" vertical="center"/>
    </xf>
    <xf numFmtId="190" fontId="86" fillId="0" borderId="86" xfId="51" applyNumberFormat="1" applyFont="1" applyFill="1" applyBorder="1" applyAlignment="1">
      <alignment horizontal="center" vertical="center"/>
    </xf>
    <xf numFmtId="190" fontId="86" fillId="0" borderId="87" xfId="51" applyNumberFormat="1" applyFont="1" applyFill="1" applyBorder="1" applyAlignment="1">
      <alignment horizontal="center" vertical="center"/>
    </xf>
    <xf numFmtId="190" fontId="86" fillId="0" borderId="72" xfId="51" applyNumberFormat="1" applyFont="1" applyFill="1" applyBorder="1" applyAlignment="1">
      <alignment horizontal="center" vertical="center"/>
    </xf>
    <xf numFmtId="190" fontId="86" fillId="0" borderId="70" xfId="51" applyNumberFormat="1" applyFont="1" applyFill="1" applyBorder="1" applyAlignment="1">
      <alignment horizontal="center" vertical="center"/>
    </xf>
    <xf numFmtId="190" fontId="86" fillId="0" borderId="71" xfId="51" applyNumberFormat="1" applyFont="1" applyFill="1" applyBorder="1" applyAlignment="1">
      <alignment horizontal="center" vertical="center"/>
    </xf>
    <xf numFmtId="10" fontId="86" fillId="0" borderId="81" xfId="51" applyNumberFormat="1" applyFont="1" applyFill="1" applyBorder="1" applyAlignment="1">
      <alignment horizontal="center" vertical="center"/>
    </xf>
    <xf numFmtId="10" fontId="86" fillId="0" borderId="83" xfId="51" applyNumberFormat="1" applyFont="1" applyFill="1" applyBorder="1" applyAlignment="1">
      <alignment horizontal="center" vertical="center"/>
    </xf>
    <xf numFmtId="10" fontId="86" fillId="0" borderId="82" xfId="51" applyNumberFormat="1" applyFont="1" applyFill="1" applyBorder="1" applyAlignment="1">
      <alignment horizontal="center" vertical="center"/>
    </xf>
    <xf numFmtId="190" fontId="3" fillId="0" borderId="85" xfId="51" applyNumberFormat="1" applyFont="1" applyFill="1" applyBorder="1" applyAlignment="1">
      <alignment horizontal="center" vertical="center"/>
    </xf>
    <xf numFmtId="190" fontId="3" fillId="0" borderId="86" xfId="51" applyNumberFormat="1" applyFont="1" applyFill="1" applyBorder="1" applyAlignment="1">
      <alignment horizontal="center" vertical="center"/>
    </xf>
    <xf numFmtId="190" fontId="3" fillId="0" borderId="87" xfId="51" applyNumberFormat="1" applyFont="1" applyFill="1" applyBorder="1" applyAlignment="1">
      <alignment horizontal="center" vertical="center"/>
    </xf>
    <xf numFmtId="190" fontId="3" fillId="0" borderId="5" xfId="51" applyNumberFormat="1" applyFont="1" applyFill="1" applyBorder="1" applyAlignment="1">
      <alignment horizontal="center" vertical="center"/>
    </xf>
    <xf numFmtId="190" fontId="3" fillId="0" borderId="6" xfId="51" applyNumberFormat="1" applyFont="1" applyFill="1" applyBorder="1" applyAlignment="1">
      <alignment horizontal="center" vertical="center"/>
    </xf>
    <xf numFmtId="190" fontId="3" fillId="0" borderId="7" xfId="51" applyNumberFormat="1" applyFont="1" applyFill="1" applyBorder="1" applyAlignment="1">
      <alignment horizontal="center" vertical="center"/>
    </xf>
    <xf numFmtId="0" fontId="28" fillId="0" borderId="73" xfId="160" applyFont="1" applyBorder="1" applyAlignment="1">
      <alignment horizontal="center" vertical="center"/>
    </xf>
    <xf numFmtId="165" fontId="86" fillId="0" borderId="85" xfId="0" applyNumberFormat="1" applyFont="1" applyBorder="1" applyAlignment="1">
      <alignment horizontal="center" vertical="center"/>
    </xf>
    <xf numFmtId="165" fontId="86" fillId="0" borderId="87" xfId="0" applyNumberFormat="1" applyFont="1" applyBorder="1" applyAlignment="1">
      <alignment horizontal="center" vertical="center"/>
    </xf>
    <xf numFmtId="0" fontId="3" fillId="0" borderId="86" xfId="316" applyFont="1" applyBorder="1" applyAlignment="1">
      <alignment horizontal="center" vertical="center"/>
    </xf>
    <xf numFmtId="0" fontId="3" fillId="0" borderId="70" xfId="316" applyFont="1" applyBorder="1" applyAlignment="1">
      <alignment horizontal="center" vertical="center"/>
    </xf>
    <xf numFmtId="190" fontId="3" fillId="0" borderId="72" xfId="51" applyNumberFormat="1" applyFont="1" applyFill="1" applyBorder="1" applyAlignment="1">
      <alignment horizontal="center" vertical="center"/>
    </xf>
    <xf numFmtId="190" fontId="3" fillId="0" borderId="70" xfId="51" applyNumberFormat="1" applyFont="1" applyFill="1" applyBorder="1" applyAlignment="1">
      <alignment horizontal="center" vertical="center"/>
    </xf>
    <xf numFmtId="190" fontId="3" fillId="0" borderId="71" xfId="51" applyNumberFormat="1" applyFont="1" applyFill="1" applyBorder="1" applyAlignment="1">
      <alignment horizontal="center" vertical="center"/>
    </xf>
    <xf numFmtId="0" fontId="88" fillId="25" borderId="85" xfId="439" applyFont="1" applyFill="1" applyBorder="1" applyAlignment="1">
      <alignment horizontal="center" vertical="center"/>
    </xf>
    <xf numFmtId="0" fontId="88" fillId="25" borderId="86" xfId="439" applyFont="1" applyFill="1" applyBorder="1" applyAlignment="1">
      <alignment horizontal="center" vertical="center"/>
    </xf>
    <xf numFmtId="0" fontId="88" fillId="25" borderId="87" xfId="439" applyFont="1" applyFill="1" applyBorder="1" applyAlignment="1">
      <alignment horizontal="center" vertical="center"/>
    </xf>
    <xf numFmtId="0" fontId="88" fillId="25" borderId="5" xfId="439" applyFont="1" applyFill="1" applyBorder="1" applyAlignment="1">
      <alignment horizontal="center" vertical="center"/>
    </xf>
    <xf numFmtId="0" fontId="88" fillId="25" borderId="70" xfId="439" applyFont="1" applyFill="1" applyBorder="1" applyAlignment="1">
      <alignment horizontal="center" vertical="center"/>
    </xf>
    <xf numFmtId="0" fontId="88" fillId="25" borderId="7" xfId="439" applyFont="1" applyFill="1" applyBorder="1" applyAlignment="1">
      <alignment horizontal="center" vertical="center"/>
    </xf>
    <xf numFmtId="0" fontId="65" fillId="28" borderId="0" xfId="439" applyFont="1" applyFill="1" applyAlignment="1">
      <alignment horizontal="center" vertical="center"/>
    </xf>
    <xf numFmtId="0" fontId="47" fillId="28" borderId="0" xfId="439" applyFont="1" applyFill="1" applyAlignment="1">
      <alignment horizontal="center"/>
    </xf>
    <xf numFmtId="165" fontId="67" fillId="0" borderId="84" xfId="439" applyNumberFormat="1" applyFont="1" applyBorder="1" applyAlignment="1" applyProtection="1">
      <alignment horizontal="center" vertical="center" textRotation="90"/>
      <protection hidden="1"/>
    </xf>
    <xf numFmtId="165" fontId="67" fillId="0" borderId="102" xfId="439" applyNumberFormat="1" applyFont="1" applyBorder="1" applyAlignment="1" applyProtection="1">
      <alignment horizontal="center" vertical="center" textRotation="90"/>
      <protection hidden="1"/>
    </xf>
    <xf numFmtId="165" fontId="67" fillId="0" borderId="9" xfId="439" applyNumberFormat="1" applyFont="1" applyBorder="1" applyAlignment="1" applyProtection="1">
      <alignment horizontal="center" vertical="center" textRotation="90"/>
      <protection hidden="1"/>
    </xf>
    <xf numFmtId="2" fontId="67" fillId="0" borderId="84" xfId="439" applyNumberFormat="1" applyFont="1" applyBorder="1" applyAlignment="1" applyProtection="1">
      <alignment horizontal="center" vertical="center" wrapText="1" shrinkToFit="1"/>
      <protection hidden="1"/>
    </xf>
    <xf numFmtId="2" fontId="67" fillId="0" borderId="9" xfId="439" applyNumberFormat="1" applyFont="1" applyBorder="1" applyAlignment="1" applyProtection="1">
      <alignment horizontal="center" vertical="center" wrapText="1" shrinkToFit="1"/>
      <protection hidden="1"/>
    </xf>
    <xf numFmtId="165" fontId="67" fillId="0" borderId="84" xfId="439" applyNumberFormat="1" applyFont="1" applyBorder="1" applyAlignment="1" applyProtection="1">
      <alignment horizontal="center" vertical="center"/>
      <protection hidden="1"/>
    </xf>
    <xf numFmtId="165" fontId="67" fillId="0" borderId="102" xfId="439" applyNumberFormat="1" applyFont="1" applyBorder="1" applyAlignment="1" applyProtection="1">
      <alignment horizontal="center" vertical="center"/>
      <protection hidden="1"/>
    </xf>
    <xf numFmtId="165" fontId="67" fillId="0" borderId="9" xfId="439" applyNumberFormat="1" applyFont="1" applyBorder="1" applyAlignment="1" applyProtection="1">
      <alignment horizontal="center" vertical="center"/>
      <protection hidden="1"/>
    </xf>
    <xf numFmtId="2" fontId="67" fillId="0" borderId="84" xfId="439" applyNumberFormat="1" applyFont="1" applyBorder="1" applyAlignment="1" applyProtection="1">
      <alignment horizontal="center" vertical="center" wrapText="1"/>
      <protection hidden="1"/>
    </xf>
    <xf numFmtId="2" fontId="67" fillId="0" borderId="9" xfId="439" applyNumberFormat="1" applyFont="1" applyBorder="1" applyAlignment="1" applyProtection="1">
      <alignment horizontal="center" vertical="center" wrapText="1"/>
      <protection hidden="1"/>
    </xf>
    <xf numFmtId="165" fontId="57" fillId="0" borderId="73" xfId="439" applyNumberFormat="1" applyFont="1" applyBorder="1" applyAlignment="1" applyProtection="1">
      <alignment horizontal="center" vertical="center" textRotation="90"/>
      <protection hidden="1"/>
    </xf>
    <xf numFmtId="0" fontId="66" fillId="29" borderId="0" xfId="430" applyFont="1" applyFill="1" applyAlignment="1">
      <alignment horizontal="left" vertical="center"/>
    </xf>
    <xf numFmtId="0" fontId="4" fillId="28" borderId="0" xfId="439" applyFill="1" applyAlignment="1">
      <alignment horizontal="center" vertical="center"/>
    </xf>
    <xf numFmtId="0" fontId="94" fillId="29" borderId="97" xfId="439" applyFont="1" applyFill="1" applyBorder="1" applyAlignment="1">
      <alignment horizontal="center" vertical="center"/>
    </xf>
    <xf numFmtId="0" fontId="94" fillId="29" borderId="0" xfId="439" applyFont="1" applyFill="1" applyAlignment="1">
      <alignment horizontal="center" vertical="center"/>
    </xf>
    <xf numFmtId="0" fontId="94" fillId="29" borderId="98" xfId="439" applyFont="1" applyFill="1" applyBorder="1" applyAlignment="1">
      <alignment horizontal="center" vertical="center"/>
    </xf>
    <xf numFmtId="0" fontId="96" fillId="29" borderId="70" xfId="439" applyFont="1" applyFill="1" applyBorder="1" applyAlignment="1">
      <alignment horizontal="left"/>
    </xf>
    <xf numFmtId="195" fontId="28" fillId="25" borderId="83" xfId="430" applyNumberFormat="1" applyFont="1" applyFill="1" applyBorder="1" applyAlignment="1">
      <alignment horizontal="center" vertical="center" wrapText="1"/>
    </xf>
    <xf numFmtId="0" fontId="48" fillId="28" borderId="0" xfId="3032" applyFont="1" applyFill="1" applyAlignment="1">
      <alignment horizontal="center" vertical="center" wrapText="1"/>
    </xf>
    <xf numFmtId="0" fontId="5" fillId="28" borderId="85" xfId="3032" applyFont="1" applyFill="1" applyBorder="1" applyAlignment="1">
      <alignment horizontal="center" vertical="center" wrapText="1"/>
    </xf>
    <xf numFmtId="0" fontId="5" fillId="28" borderId="86" xfId="3032" applyFont="1" applyFill="1" applyBorder="1" applyAlignment="1">
      <alignment horizontal="center" vertical="center" wrapText="1"/>
    </xf>
    <xf numFmtId="0" fontId="5" fillId="28" borderId="87" xfId="3032" applyFont="1" applyFill="1" applyBorder="1" applyAlignment="1">
      <alignment horizontal="center" vertical="center" wrapText="1"/>
    </xf>
    <xf numFmtId="0" fontId="5" fillId="28" borderId="97" xfId="3032" applyFont="1" applyFill="1" applyBorder="1" applyAlignment="1">
      <alignment horizontal="center" vertical="center" wrapText="1"/>
    </xf>
    <xf numFmtId="0" fontId="5" fillId="28" borderId="0" xfId="3032" applyFont="1" applyFill="1" applyAlignment="1">
      <alignment horizontal="center" vertical="center" wrapText="1"/>
    </xf>
    <xf numFmtId="0" fontId="5" fillId="28" borderId="98" xfId="3032" applyFont="1" applyFill="1" applyBorder="1" applyAlignment="1">
      <alignment horizontal="center" vertical="center" wrapText="1"/>
    </xf>
    <xf numFmtId="0" fontId="5" fillId="28" borderId="89" xfId="3032" applyFont="1" applyFill="1" applyBorder="1" applyAlignment="1">
      <alignment horizontal="center" vertical="center" wrapText="1"/>
    </xf>
    <xf numFmtId="0" fontId="5" fillId="28" borderId="5" xfId="3032" applyFont="1" applyFill="1" applyBorder="1" applyAlignment="1">
      <alignment horizontal="center" vertical="center" wrapText="1"/>
    </xf>
    <xf numFmtId="0" fontId="5" fillId="28" borderId="6" xfId="3032" applyFont="1" applyFill="1" applyBorder="1" applyAlignment="1">
      <alignment horizontal="center" vertical="center" wrapText="1"/>
    </xf>
    <xf numFmtId="0" fontId="5" fillId="28" borderId="7" xfId="3032" applyFont="1" applyFill="1" applyBorder="1" applyAlignment="1">
      <alignment horizontal="center" vertical="center" wrapText="1"/>
    </xf>
    <xf numFmtId="0" fontId="5" fillId="25" borderId="81" xfId="3032" applyFont="1" applyFill="1" applyBorder="1" applyAlignment="1">
      <alignment horizontal="center" vertical="center"/>
    </xf>
    <xf numFmtId="0" fontId="5" fillId="25" borderId="83" xfId="3032" applyFont="1" applyFill="1" applyBorder="1" applyAlignment="1">
      <alignment horizontal="center" vertical="center"/>
    </xf>
    <xf numFmtId="0" fontId="5" fillId="25" borderId="82" xfId="3032" applyFont="1" applyFill="1" applyBorder="1" applyAlignment="1">
      <alignment horizontal="center" vertical="center"/>
    </xf>
    <xf numFmtId="0" fontId="29" fillId="25" borderId="73" xfId="430" applyFont="1" applyFill="1" applyBorder="1" applyAlignment="1">
      <alignment horizontal="center" vertical="center"/>
    </xf>
    <xf numFmtId="0" fontId="27" fillId="28" borderId="86" xfId="3032" applyFont="1" applyFill="1" applyBorder="1" applyAlignment="1">
      <alignment horizontal="left" wrapText="1"/>
    </xf>
    <xf numFmtId="0" fontId="27" fillId="28" borderId="87" xfId="3032" applyFont="1" applyFill="1" applyBorder="1" applyAlignment="1">
      <alignment horizontal="left" wrapText="1"/>
    </xf>
    <xf numFmtId="186" fontId="69" fillId="28" borderId="0" xfId="3032" applyNumberFormat="1" applyFont="1" applyFill="1" applyAlignment="1">
      <alignment horizontal="left"/>
    </xf>
    <xf numFmtId="186" fontId="69" fillId="28" borderId="98" xfId="3032" applyNumberFormat="1" applyFont="1" applyFill="1" applyBorder="1" applyAlignment="1">
      <alignment horizontal="left"/>
    </xf>
    <xf numFmtId="4" fontId="5" fillId="25" borderId="73" xfId="3041" applyNumberFormat="1" applyFont="1" applyFill="1" applyBorder="1" applyAlignment="1" applyProtection="1">
      <alignment horizontal="center" vertical="center"/>
      <protection locked="0"/>
    </xf>
    <xf numFmtId="2" fontId="157" fillId="26" borderId="81" xfId="0" applyNumberFormat="1" applyFont="1" applyFill="1" applyBorder="1" applyAlignment="1">
      <alignment horizontal="center" vertical="center"/>
    </xf>
    <xf numFmtId="2" fontId="157" fillId="26" borderId="83" xfId="0" applyNumberFormat="1" applyFont="1" applyFill="1" applyBorder="1" applyAlignment="1">
      <alignment horizontal="center" vertical="center"/>
    </xf>
    <xf numFmtId="169" fontId="5" fillId="25" borderId="73" xfId="3041" applyNumberFormat="1" applyFont="1" applyFill="1" applyBorder="1" applyAlignment="1" applyProtection="1">
      <alignment horizontal="center" vertical="center"/>
      <protection locked="0"/>
    </xf>
    <xf numFmtId="208" fontId="48" fillId="25" borderId="73" xfId="3032" applyNumberFormat="1" applyFont="1" applyFill="1" applyBorder="1" applyAlignment="1">
      <alignment horizontal="center" vertical="center"/>
    </xf>
    <xf numFmtId="0" fontId="26" fillId="29" borderId="53" xfId="3044" applyFont="1" applyFill="1" applyBorder="1" applyAlignment="1">
      <alignment horizontal="left" vertical="center" wrapText="1"/>
    </xf>
    <xf numFmtId="0" fontId="26" fillId="29" borderId="51" xfId="3044" applyFont="1" applyFill="1" applyBorder="1" applyAlignment="1">
      <alignment horizontal="left" vertical="center" wrapText="1"/>
    </xf>
    <xf numFmtId="0" fontId="26" fillId="29" borderId="93" xfId="3044" applyFont="1" applyFill="1" applyBorder="1" applyAlignment="1">
      <alignment horizontal="left" vertical="center" wrapText="1"/>
    </xf>
    <xf numFmtId="0" fontId="5" fillId="25" borderId="73" xfId="0" applyFont="1" applyFill="1" applyBorder="1" applyAlignment="1">
      <alignment horizontal="center" vertical="center"/>
    </xf>
    <xf numFmtId="0" fontId="5" fillId="25" borderId="73" xfId="3041" applyFont="1" applyFill="1" applyBorder="1" applyAlignment="1" applyProtection="1">
      <alignment horizontal="center" vertical="center"/>
      <protection locked="0"/>
    </xf>
    <xf numFmtId="14" fontId="74" fillId="0" borderId="29" xfId="3032" applyNumberFormat="1" applyFont="1" applyBorder="1" applyAlignment="1">
      <alignment horizontal="center" vertical="center" wrapText="1"/>
    </xf>
    <xf numFmtId="14" fontId="74" fillId="0" borderId="30" xfId="3032" applyNumberFormat="1" applyFont="1" applyBorder="1" applyAlignment="1">
      <alignment horizontal="center" vertical="center" wrapText="1"/>
    </xf>
    <xf numFmtId="14" fontId="74" fillId="0" borderId="27" xfId="3032" applyNumberFormat="1" applyFont="1" applyBorder="1" applyAlignment="1">
      <alignment horizontal="center" vertical="center" wrapText="1"/>
    </xf>
    <xf numFmtId="14" fontId="74" fillId="28" borderId="29" xfId="3032" applyNumberFormat="1" applyFont="1" applyFill="1" applyBorder="1" applyAlignment="1">
      <alignment horizontal="center" vertical="center" wrapText="1"/>
    </xf>
    <xf numFmtId="14" fontId="74" fillId="28" borderId="30" xfId="3032" applyNumberFormat="1" applyFont="1" applyFill="1" applyBorder="1" applyAlignment="1">
      <alignment horizontal="center" vertical="center" wrapText="1"/>
    </xf>
    <xf numFmtId="14" fontId="74" fillId="28" borderId="27" xfId="3032" applyNumberFormat="1" applyFont="1" applyFill="1" applyBorder="1" applyAlignment="1">
      <alignment horizontal="center" vertical="center" wrapText="1"/>
    </xf>
    <xf numFmtId="14" fontId="3" fillId="0" borderId="29" xfId="3032" applyNumberFormat="1" applyFont="1" applyBorder="1" applyAlignment="1">
      <alignment horizontal="center" vertical="center" wrapText="1"/>
    </xf>
    <xf numFmtId="14" fontId="3" fillId="0" borderId="30" xfId="3032" applyNumberFormat="1" applyFont="1" applyBorder="1" applyAlignment="1">
      <alignment horizontal="center" vertical="center" wrapText="1"/>
    </xf>
    <xf numFmtId="14" fontId="3" fillId="0" borderId="27" xfId="3032" applyNumberFormat="1" applyFont="1" applyBorder="1" applyAlignment="1">
      <alignment horizontal="center" vertical="center" wrapText="1"/>
    </xf>
    <xf numFmtId="14" fontId="74" fillId="28" borderId="33" xfId="3032" applyNumberFormat="1" applyFont="1" applyFill="1" applyBorder="1" applyAlignment="1">
      <alignment horizontal="center" vertical="center" wrapText="1"/>
    </xf>
    <xf numFmtId="14" fontId="74" fillId="28" borderId="39" xfId="3032" applyNumberFormat="1" applyFont="1" applyFill="1" applyBorder="1" applyAlignment="1">
      <alignment horizontal="center" vertical="center" wrapText="1"/>
    </xf>
    <xf numFmtId="14" fontId="74" fillId="28" borderId="31" xfId="3032" applyNumberFormat="1" applyFont="1" applyFill="1" applyBorder="1" applyAlignment="1">
      <alignment horizontal="center" vertical="center" wrapText="1"/>
    </xf>
    <xf numFmtId="0" fontId="28" fillId="28" borderId="84" xfId="3032" applyFont="1" applyFill="1" applyBorder="1" applyAlignment="1">
      <alignment horizontal="center" vertical="center" wrapText="1"/>
    </xf>
    <xf numFmtId="0" fontId="28" fillId="28" borderId="69" xfId="3032" applyFont="1" applyFill="1" applyBorder="1" applyAlignment="1">
      <alignment horizontal="center" vertical="center" wrapText="1"/>
    </xf>
    <xf numFmtId="0" fontId="149" fillId="29" borderId="81" xfId="3032" applyFont="1" applyFill="1" applyBorder="1" applyAlignment="1">
      <alignment horizontal="right" vertical="center" wrapText="1"/>
    </xf>
    <xf numFmtId="0" fontId="149" fillId="29" borderId="83" xfId="3032" applyFont="1" applyFill="1" applyBorder="1" applyAlignment="1">
      <alignment horizontal="right" vertical="center" wrapText="1"/>
    </xf>
    <xf numFmtId="0" fontId="149" fillId="29" borderId="82" xfId="3032" applyFont="1" applyFill="1" applyBorder="1" applyAlignment="1">
      <alignment horizontal="right" vertical="center" wrapText="1"/>
    </xf>
    <xf numFmtId="0" fontId="149" fillId="29" borderId="85" xfId="0" applyFont="1" applyFill="1" applyBorder="1" applyAlignment="1">
      <alignment horizontal="right" vertical="center" wrapText="1"/>
    </xf>
    <xf numFmtId="0" fontId="149" fillId="29" borderId="86" xfId="0" applyFont="1" applyFill="1" applyBorder="1" applyAlignment="1">
      <alignment horizontal="right" vertical="center" wrapText="1"/>
    </xf>
    <xf numFmtId="0" fontId="149" fillId="29" borderId="87" xfId="0" applyFont="1" applyFill="1" applyBorder="1" applyAlignment="1">
      <alignment horizontal="right" vertical="center" wrapText="1"/>
    </xf>
    <xf numFmtId="0" fontId="149" fillId="29" borderId="72" xfId="0" applyFont="1" applyFill="1" applyBorder="1" applyAlignment="1">
      <alignment horizontal="right" vertical="center" wrapText="1"/>
    </xf>
    <xf numFmtId="0" fontId="149" fillId="29" borderId="70" xfId="0" applyFont="1" applyFill="1" applyBorder="1" applyAlignment="1">
      <alignment horizontal="right" vertical="center" wrapText="1"/>
    </xf>
    <xf numFmtId="0" fontId="149" fillId="29" borderId="71" xfId="0" applyFont="1" applyFill="1" applyBorder="1" applyAlignment="1">
      <alignment horizontal="right" vertical="center" wrapText="1"/>
    </xf>
    <xf numFmtId="10" fontId="149" fillId="29" borderId="85" xfId="3032" applyNumberFormat="1" applyFont="1" applyFill="1" applyBorder="1" applyAlignment="1">
      <alignment horizontal="right" vertical="center" wrapText="1"/>
    </xf>
    <xf numFmtId="10" fontId="149" fillId="29" borderId="87" xfId="3032" applyNumberFormat="1" applyFont="1" applyFill="1" applyBorder="1" applyAlignment="1">
      <alignment horizontal="right" vertical="center" wrapText="1"/>
    </xf>
    <xf numFmtId="10" fontId="149" fillId="29" borderId="72" xfId="3032" applyNumberFormat="1" applyFont="1" applyFill="1" applyBorder="1" applyAlignment="1">
      <alignment horizontal="right" vertical="center" wrapText="1"/>
    </xf>
    <xf numFmtId="10" fontId="149" fillId="29" borderId="71" xfId="3032" applyNumberFormat="1" applyFont="1" applyFill="1" applyBorder="1" applyAlignment="1">
      <alignment horizontal="right" vertical="center" wrapText="1"/>
    </xf>
    <xf numFmtId="171" fontId="149" fillId="29" borderId="84" xfId="3032" applyNumberFormat="1" applyFont="1" applyFill="1" applyBorder="1" applyAlignment="1">
      <alignment horizontal="center" vertical="center" wrapText="1"/>
    </xf>
    <xf numFmtId="171" fontId="149" fillId="29" borderId="9" xfId="3032" applyNumberFormat="1" applyFont="1" applyFill="1" applyBorder="1" applyAlignment="1">
      <alignment horizontal="center" vertical="center" wrapText="1"/>
    </xf>
    <xf numFmtId="0" fontId="149" fillId="29" borderId="81" xfId="0" applyFont="1" applyFill="1" applyBorder="1" applyAlignment="1">
      <alignment horizontal="right" vertical="center" wrapText="1"/>
    </xf>
    <xf numFmtId="0" fontId="149" fillId="29" borderId="83" xfId="0" applyFont="1" applyFill="1" applyBorder="1" applyAlignment="1">
      <alignment horizontal="right" vertical="center" wrapText="1"/>
    </xf>
    <xf numFmtId="0" fontId="149" fillId="29" borderId="82" xfId="0" applyFont="1" applyFill="1" applyBorder="1" applyAlignment="1">
      <alignment horizontal="right" vertical="center" wrapText="1"/>
    </xf>
    <xf numFmtId="4" fontId="149" fillId="29" borderId="81" xfId="3032" applyNumberFormat="1" applyFont="1" applyFill="1" applyBorder="1" applyAlignment="1">
      <alignment horizontal="right" vertical="center" wrapText="1"/>
    </xf>
    <xf numFmtId="4" fontId="149" fillId="29" borderId="82" xfId="3032" applyNumberFormat="1" applyFont="1" applyFill="1" applyBorder="1" applyAlignment="1">
      <alignment horizontal="right" vertical="center" wrapText="1"/>
    </xf>
    <xf numFmtId="0" fontId="149" fillId="29" borderId="97" xfId="0" applyFont="1" applyFill="1" applyBorder="1" applyAlignment="1">
      <alignment horizontal="right" vertical="center" wrapText="1"/>
    </xf>
    <xf numFmtId="0" fontId="149" fillId="29" borderId="0" xfId="0" applyFont="1" applyFill="1" applyAlignment="1">
      <alignment horizontal="right" vertical="center" wrapText="1"/>
    </xf>
    <xf numFmtId="0" fontId="149" fillId="29" borderId="98" xfId="0" applyFont="1" applyFill="1" applyBorder="1" applyAlignment="1">
      <alignment horizontal="right" vertical="center" wrapText="1"/>
    </xf>
    <xf numFmtId="14" fontId="86" fillId="0" borderId="29" xfId="3032" applyNumberFormat="1" applyFont="1" applyBorder="1" applyAlignment="1">
      <alignment horizontal="center" vertical="center" wrapText="1"/>
    </xf>
    <xf numFmtId="14" fontId="86" fillId="0" borderId="30" xfId="3032" applyNumberFormat="1" applyFont="1" applyBorder="1" applyAlignment="1">
      <alignment horizontal="center" vertical="center" wrapText="1"/>
    </xf>
    <xf numFmtId="14" fontId="86" fillId="0" borderId="27" xfId="3032" applyNumberFormat="1" applyFont="1" applyBorder="1" applyAlignment="1">
      <alignment horizontal="center" vertical="center" wrapText="1"/>
    </xf>
    <xf numFmtId="1" fontId="28" fillId="28" borderId="84" xfId="3032" applyNumberFormat="1" applyFont="1" applyFill="1" applyBorder="1" applyAlignment="1">
      <alignment horizontal="left" vertical="center" wrapText="1"/>
    </xf>
    <xf numFmtId="1" fontId="28" fillId="28" borderId="9" xfId="3032" applyNumberFormat="1" applyFont="1" applyFill="1" applyBorder="1" applyAlignment="1">
      <alignment horizontal="left" vertical="center" wrapText="1"/>
    </xf>
    <xf numFmtId="1" fontId="28" fillId="28" borderId="84" xfId="3032" applyNumberFormat="1" applyFont="1" applyFill="1" applyBorder="1" applyAlignment="1">
      <alignment horizontal="center" vertical="center" wrapText="1"/>
    </xf>
    <xf numFmtId="1" fontId="28" fillId="28" borderId="9" xfId="3032" applyNumberFormat="1" applyFont="1" applyFill="1" applyBorder="1" applyAlignment="1">
      <alignment horizontal="center" vertical="center" wrapText="1"/>
    </xf>
    <xf numFmtId="14" fontId="3" fillId="28" borderId="29" xfId="3032" applyNumberFormat="1" applyFont="1" applyFill="1" applyBorder="1" applyAlignment="1">
      <alignment horizontal="center" vertical="center" wrapText="1"/>
    </xf>
    <xf numFmtId="14" fontId="3" fillId="28" borderId="30" xfId="3032" applyNumberFormat="1" applyFont="1" applyFill="1" applyBorder="1" applyAlignment="1">
      <alignment horizontal="center" vertical="center" wrapText="1"/>
    </xf>
    <xf numFmtId="14" fontId="3" fillId="28" borderId="27" xfId="3032" applyNumberFormat="1" applyFont="1" applyFill="1" applyBorder="1" applyAlignment="1">
      <alignment horizontal="center" vertical="center" wrapText="1"/>
    </xf>
    <xf numFmtId="169" fontId="28" fillId="28" borderId="84" xfId="3032" applyNumberFormat="1" applyFont="1" applyFill="1" applyBorder="1" applyAlignment="1">
      <alignment horizontal="center" vertical="center" wrapText="1"/>
    </xf>
    <xf numFmtId="169" fontId="28" fillId="28" borderId="69" xfId="3032" applyNumberFormat="1" applyFont="1" applyFill="1" applyBorder="1" applyAlignment="1">
      <alignment horizontal="center" vertical="center" wrapText="1"/>
    </xf>
    <xf numFmtId="0" fontId="28" fillId="28" borderId="84" xfId="3032" applyFont="1" applyFill="1" applyBorder="1" applyAlignment="1">
      <alignment horizontal="center" vertical="distributed" wrapText="1"/>
    </xf>
    <xf numFmtId="0" fontId="28" fillId="28" borderId="69" xfId="3032" applyFont="1" applyFill="1" applyBorder="1" applyAlignment="1">
      <alignment horizontal="center" vertical="distributed" wrapText="1"/>
    </xf>
    <xf numFmtId="0" fontId="28" fillId="28" borderId="81" xfId="3032" applyFont="1" applyFill="1" applyBorder="1" applyAlignment="1">
      <alignment horizontal="center" vertical="center" wrapText="1"/>
    </xf>
    <xf numFmtId="0" fontId="28" fillId="28" borderId="83" xfId="3032" applyFont="1" applyFill="1" applyBorder="1" applyAlignment="1">
      <alignment horizontal="center" vertical="center" wrapText="1"/>
    </xf>
    <xf numFmtId="0" fontId="28" fillId="28" borderId="82" xfId="3032" applyFont="1" applyFill="1" applyBorder="1" applyAlignment="1">
      <alignment horizontal="center" vertical="center" wrapText="1"/>
    </xf>
    <xf numFmtId="0" fontId="28" fillId="28" borderId="81" xfId="3032" applyFont="1" applyFill="1" applyBorder="1" applyAlignment="1">
      <alignment horizontal="center" vertical="distributed" wrapText="1"/>
    </xf>
    <xf numFmtId="0" fontId="28" fillId="28" borderId="83" xfId="3032" applyFont="1" applyFill="1" applyBorder="1" applyAlignment="1">
      <alignment horizontal="center" vertical="distributed" wrapText="1"/>
    </xf>
    <xf numFmtId="0" fontId="28" fillId="28" borderId="82" xfId="3032" applyFont="1" applyFill="1" applyBorder="1" applyAlignment="1">
      <alignment horizontal="center" vertical="distributed" wrapText="1"/>
    </xf>
    <xf numFmtId="10" fontId="149" fillId="29" borderId="97" xfId="3032" applyNumberFormat="1" applyFont="1" applyFill="1" applyBorder="1" applyAlignment="1">
      <alignment horizontal="right" vertical="center" wrapText="1"/>
    </xf>
    <xf numFmtId="10" fontId="149" fillId="29" borderId="98" xfId="3032" applyNumberFormat="1" applyFont="1" applyFill="1" applyBorder="1" applyAlignment="1">
      <alignment horizontal="right" vertical="center" wrapText="1"/>
    </xf>
    <xf numFmtId="171" fontId="149" fillId="29" borderId="102" xfId="3032" applyNumberFormat="1" applyFont="1" applyFill="1" applyBorder="1" applyAlignment="1">
      <alignment horizontal="center" vertical="center" wrapText="1"/>
    </xf>
    <xf numFmtId="0" fontId="149" fillId="29" borderId="85" xfId="3032" applyFont="1" applyFill="1" applyBorder="1" applyAlignment="1">
      <alignment horizontal="right" vertical="center" wrapText="1"/>
    </xf>
    <xf numFmtId="0" fontId="149" fillId="29" borderId="86" xfId="3032" applyFont="1" applyFill="1" applyBorder="1" applyAlignment="1">
      <alignment horizontal="right" vertical="center" wrapText="1"/>
    </xf>
    <xf numFmtId="0" fontId="149" fillId="29" borderId="87" xfId="3032" applyFont="1" applyFill="1" applyBorder="1" applyAlignment="1">
      <alignment horizontal="right" vertical="center" wrapText="1"/>
    </xf>
    <xf numFmtId="171" fontId="149" fillId="29" borderId="69" xfId="3032" applyNumberFormat="1" applyFont="1" applyFill="1" applyBorder="1" applyAlignment="1">
      <alignment horizontal="center" vertical="center" wrapText="1"/>
    </xf>
    <xf numFmtId="1" fontId="28" fillId="28" borderId="69" xfId="3032" applyNumberFormat="1" applyFont="1" applyFill="1" applyBorder="1" applyAlignment="1">
      <alignment horizontal="center" vertical="center" wrapText="1"/>
    </xf>
    <xf numFmtId="1" fontId="28" fillId="28" borderId="69" xfId="3032" applyNumberFormat="1" applyFont="1" applyFill="1" applyBorder="1" applyAlignment="1">
      <alignment horizontal="left" vertical="center" wrapText="1"/>
    </xf>
    <xf numFmtId="0" fontId="28" fillId="28" borderId="81" xfId="430" applyFont="1" applyFill="1" applyBorder="1" applyAlignment="1">
      <alignment horizontal="center" vertical="center" wrapText="1"/>
    </xf>
    <xf numFmtId="0" fontId="28" fillId="28" borderId="83" xfId="430" applyFont="1" applyFill="1" applyBorder="1" applyAlignment="1">
      <alignment horizontal="center" vertical="center" wrapText="1"/>
    </xf>
    <xf numFmtId="0" fontId="28" fillId="28" borderId="82" xfId="430" applyFont="1" applyFill="1" applyBorder="1" applyAlignment="1">
      <alignment horizontal="center" vertical="center" wrapText="1"/>
    </xf>
    <xf numFmtId="0" fontId="28" fillId="28" borderId="9" xfId="3032" applyFont="1" applyFill="1" applyBorder="1" applyAlignment="1">
      <alignment horizontal="center" vertical="center" wrapText="1"/>
    </xf>
    <xf numFmtId="0" fontId="28" fillId="28" borderId="9" xfId="3032" applyFont="1" applyFill="1" applyBorder="1" applyAlignment="1">
      <alignment horizontal="center" vertical="distributed" wrapText="1"/>
    </xf>
    <xf numFmtId="169" fontId="28" fillId="28" borderId="9" xfId="3032" applyNumberFormat="1" applyFont="1" applyFill="1" applyBorder="1" applyAlignment="1">
      <alignment horizontal="center" vertical="center" wrapText="1"/>
    </xf>
    <xf numFmtId="169" fontId="53" fillId="28" borderId="102" xfId="3032" applyNumberFormat="1" applyFont="1" applyFill="1" applyBorder="1" applyAlignment="1">
      <alignment horizontal="center" vertical="center" wrapText="1"/>
    </xf>
    <xf numFmtId="169" fontId="53" fillId="28" borderId="69" xfId="3032" applyNumberFormat="1" applyFont="1" applyFill="1" applyBorder="1" applyAlignment="1">
      <alignment horizontal="center" vertical="center" wrapText="1"/>
    </xf>
    <xf numFmtId="0" fontId="53" fillId="28" borderId="102" xfId="3032" applyFont="1" applyFill="1" applyBorder="1" applyAlignment="1">
      <alignment horizontal="center" vertical="center" wrapText="1"/>
    </xf>
    <xf numFmtId="0" fontId="53" fillId="28" borderId="69" xfId="3032" applyFont="1" applyFill="1" applyBorder="1" applyAlignment="1">
      <alignment horizontal="center" vertical="center" wrapText="1"/>
    </xf>
    <xf numFmtId="0" fontId="149" fillId="29" borderId="72" xfId="3032" applyFont="1" applyFill="1" applyBorder="1" applyAlignment="1">
      <alignment horizontal="right" vertical="center" wrapText="1"/>
    </xf>
    <xf numFmtId="0" fontId="149" fillId="29" borderId="70" xfId="3032" applyFont="1" applyFill="1" applyBorder="1" applyAlignment="1">
      <alignment horizontal="right" vertical="center" wrapText="1"/>
    </xf>
    <xf numFmtId="0" fontId="149" fillId="29" borderId="71" xfId="3032" applyFont="1" applyFill="1" applyBorder="1" applyAlignment="1">
      <alignment horizontal="right" vertical="center" wrapText="1"/>
    </xf>
    <xf numFmtId="0" fontId="159" fillId="48" borderId="84" xfId="5879" applyFont="1" applyFill="1" applyBorder="1" applyAlignment="1">
      <alignment horizontal="center" vertical="center" wrapText="1"/>
    </xf>
    <xf numFmtId="0" fontId="159" fillId="48" borderId="69" xfId="5879" applyFont="1" applyFill="1" applyBorder="1" applyAlignment="1">
      <alignment horizontal="center" vertical="center" wrapText="1"/>
    </xf>
    <xf numFmtId="4" fontId="149" fillId="29" borderId="72" xfId="3032" applyNumberFormat="1" applyFont="1" applyFill="1" applyBorder="1" applyAlignment="1">
      <alignment horizontal="right" vertical="center" wrapText="1"/>
    </xf>
    <xf numFmtId="4" fontId="149" fillId="29" borderId="71" xfId="3032" applyNumberFormat="1" applyFont="1" applyFill="1" applyBorder="1" applyAlignment="1">
      <alignment horizontal="right" vertical="center" wrapText="1"/>
    </xf>
    <xf numFmtId="0" fontId="3" fillId="0" borderId="30" xfId="3032" applyFont="1" applyBorder="1" applyAlignment="1">
      <alignment horizontal="center" vertical="center" wrapText="1"/>
    </xf>
    <xf numFmtId="0" fontId="3" fillId="0" borderId="27" xfId="3032" applyFont="1" applyBorder="1" applyAlignment="1">
      <alignment horizontal="center" vertical="center" wrapText="1"/>
    </xf>
    <xf numFmtId="14" fontId="3" fillId="28" borderId="26" xfId="3032" applyNumberFormat="1" applyFont="1" applyFill="1" applyBorder="1" applyAlignment="1">
      <alignment horizontal="center" vertical="center" wrapText="1"/>
    </xf>
    <xf numFmtId="14" fontId="3" fillId="28" borderId="34" xfId="3032" applyNumberFormat="1" applyFont="1" applyFill="1" applyBorder="1" applyAlignment="1">
      <alignment horizontal="center" vertical="center" wrapText="1"/>
    </xf>
    <xf numFmtId="14" fontId="3" fillId="28" borderId="24" xfId="3032" applyNumberFormat="1" applyFont="1" applyFill="1" applyBorder="1" applyAlignment="1">
      <alignment horizontal="center" vertical="center" wrapText="1"/>
    </xf>
    <xf numFmtId="14" fontId="3" fillId="0" borderId="38" xfId="3032" applyNumberFormat="1" applyFont="1" applyBorder="1" applyAlignment="1">
      <alignment horizontal="center" vertical="center" wrapText="1"/>
    </xf>
    <xf numFmtId="0" fontId="3" fillId="0" borderId="36" xfId="3032" applyFont="1" applyBorder="1" applyAlignment="1">
      <alignment horizontal="center" vertical="center" wrapText="1"/>
    </xf>
    <xf numFmtId="0" fontId="3" fillId="0" borderId="37" xfId="3032" applyFont="1" applyBorder="1" applyAlignment="1">
      <alignment horizontal="center" vertical="center" wrapText="1"/>
    </xf>
    <xf numFmtId="14" fontId="74" fillId="0" borderId="33" xfId="3032" applyNumberFormat="1" applyFont="1" applyBorder="1" applyAlignment="1">
      <alignment horizontal="center" vertical="center" wrapText="1"/>
    </xf>
    <xf numFmtId="14" fontId="74" fillId="0" borderId="39" xfId="3032" applyNumberFormat="1" applyFont="1" applyBorder="1" applyAlignment="1">
      <alignment horizontal="center" vertical="center" wrapText="1"/>
    </xf>
    <xf numFmtId="14" fontId="74" fillId="0" borderId="31" xfId="3032" applyNumberFormat="1" applyFont="1" applyBorder="1" applyAlignment="1">
      <alignment horizontal="center" vertical="center" wrapText="1"/>
    </xf>
    <xf numFmtId="0" fontId="53" fillId="28" borderId="84" xfId="3032" applyFont="1" applyFill="1" applyBorder="1" applyAlignment="1">
      <alignment horizontal="center" vertical="center" wrapText="1"/>
    </xf>
    <xf numFmtId="0" fontId="53" fillId="0" borderId="102" xfId="3032" applyFont="1" applyBorder="1" applyAlignment="1">
      <alignment horizontal="center" vertical="center" wrapText="1"/>
    </xf>
    <xf numFmtId="0" fontId="53" fillId="0" borderId="69" xfId="3032" applyFont="1" applyBorder="1" applyAlignment="1">
      <alignment horizontal="center" vertical="center" wrapText="1"/>
    </xf>
    <xf numFmtId="169" fontId="53" fillId="28" borderId="84" xfId="3032" applyNumberFormat="1" applyFont="1" applyFill="1" applyBorder="1" applyAlignment="1">
      <alignment horizontal="center" vertical="center" wrapText="1"/>
    </xf>
    <xf numFmtId="0" fontId="28" fillId="28" borderId="102" xfId="3032" applyFont="1" applyFill="1" applyBorder="1" applyAlignment="1">
      <alignment horizontal="center" vertical="center" wrapText="1"/>
    </xf>
    <xf numFmtId="169" fontId="28" fillId="28" borderId="102" xfId="3032" applyNumberFormat="1" applyFont="1" applyFill="1" applyBorder="1" applyAlignment="1">
      <alignment horizontal="center" vertical="center" wrapText="1"/>
    </xf>
    <xf numFmtId="1" fontId="3" fillId="25" borderId="83" xfId="0" applyNumberFormat="1" applyFont="1" applyFill="1" applyBorder="1" applyAlignment="1">
      <alignment vertical="center"/>
    </xf>
    <xf numFmtId="0" fontId="3" fillId="25" borderId="83" xfId="0" applyFont="1" applyFill="1" applyBorder="1" applyAlignment="1">
      <alignment vertical="center"/>
    </xf>
    <xf numFmtId="0" fontId="3" fillId="25" borderId="83" xfId="0" applyFont="1" applyFill="1" applyBorder="1" applyAlignment="1">
      <alignment horizontal="center" vertical="center"/>
    </xf>
    <xf numFmtId="0" fontId="28" fillId="28" borderId="69" xfId="3032" applyFont="1" applyFill="1" applyBorder="1" applyAlignment="1">
      <alignment horizontal="center" vertical="center"/>
    </xf>
    <xf numFmtId="0" fontId="28" fillId="0" borderId="84" xfId="3032" applyFont="1" applyBorder="1" applyAlignment="1">
      <alignment horizontal="center" vertical="center" wrapText="1"/>
    </xf>
    <xf numFmtId="0" fontId="28" fillId="0" borderId="69" xfId="3032" applyFont="1" applyBorder="1" applyAlignment="1">
      <alignment horizontal="center" vertical="center" wrapText="1"/>
    </xf>
    <xf numFmtId="0" fontId="3" fillId="28" borderId="30" xfId="3032" applyFont="1" applyFill="1" applyBorder="1" applyAlignment="1">
      <alignment horizontal="center" vertical="center" wrapText="1"/>
    </xf>
    <xf numFmtId="0" fontId="3" fillId="28" borderId="27" xfId="3032" applyFont="1" applyFill="1" applyBorder="1" applyAlignment="1">
      <alignment horizontal="center" vertical="center" wrapText="1"/>
    </xf>
    <xf numFmtId="14" fontId="74" fillId="28" borderId="38" xfId="3032" applyNumberFormat="1" applyFont="1" applyFill="1" applyBorder="1" applyAlignment="1">
      <alignment horizontal="center" vertical="center" wrapText="1"/>
    </xf>
    <xf numFmtId="14" fontId="74" fillId="28" borderId="36" xfId="3032" applyNumberFormat="1" applyFont="1" applyFill="1" applyBorder="1" applyAlignment="1">
      <alignment horizontal="center" vertical="center" wrapText="1"/>
    </xf>
    <xf numFmtId="14" fontId="74" fillId="28" borderId="37" xfId="3032" applyNumberFormat="1" applyFont="1" applyFill="1" applyBorder="1" applyAlignment="1">
      <alignment horizontal="center" vertical="center" wrapText="1"/>
    </xf>
    <xf numFmtId="0" fontId="150" fillId="29" borderId="85" xfId="0" applyFont="1" applyFill="1" applyBorder="1" applyAlignment="1">
      <alignment horizontal="right" vertical="center" wrapText="1"/>
    </xf>
    <xf numFmtId="0" fontId="150" fillId="29" borderId="86" xfId="0" applyFont="1" applyFill="1" applyBorder="1" applyAlignment="1">
      <alignment horizontal="right" vertical="center" wrapText="1"/>
    </xf>
    <xf numFmtId="0" fontId="150" fillId="29" borderId="87" xfId="0" applyFont="1" applyFill="1" applyBorder="1" applyAlignment="1">
      <alignment horizontal="right" vertical="center" wrapText="1"/>
    </xf>
    <xf numFmtId="0" fontId="150" fillId="29" borderId="72" xfId="0" applyFont="1" applyFill="1" applyBorder="1" applyAlignment="1">
      <alignment horizontal="right" vertical="center" wrapText="1"/>
    </xf>
    <xf numFmtId="0" fontId="150" fillId="29" borderId="70" xfId="0" applyFont="1" applyFill="1" applyBorder="1" applyAlignment="1">
      <alignment horizontal="right" vertical="center" wrapText="1"/>
    </xf>
    <xf numFmtId="0" fontId="150" fillId="29" borderId="71" xfId="0" applyFont="1" applyFill="1" applyBorder="1" applyAlignment="1">
      <alignment horizontal="right" vertical="center" wrapText="1"/>
    </xf>
    <xf numFmtId="10" fontId="150" fillId="29" borderId="85" xfId="3032" applyNumberFormat="1" applyFont="1" applyFill="1" applyBorder="1" applyAlignment="1">
      <alignment horizontal="right" vertical="center" wrapText="1"/>
    </xf>
    <xf numFmtId="10" fontId="150" fillId="29" borderId="87" xfId="3032" applyNumberFormat="1" applyFont="1" applyFill="1" applyBorder="1" applyAlignment="1">
      <alignment horizontal="right" vertical="center" wrapText="1"/>
    </xf>
    <xf numFmtId="10" fontId="150" fillId="29" borderId="72" xfId="3032" applyNumberFormat="1" applyFont="1" applyFill="1" applyBorder="1" applyAlignment="1">
      <alignment horizontal="right" vertical="center" wrapText="1"/>
    </xf>
    <xf numFmtId="10" fontId="150" fillId="29" borderId="71" xfId="3032" applyNumberFormat="1" applyFont="1" applyFill="1" applyBorder="1" applyAlignment="1">
      <alignment horizontal="right" vertical="center" wrapText="1"/>
    </xf>
    <xf numFmtId="171" fontId="150" fillId="29" borderId="84" xfId="3032" applyNumberFormat="1" applyFont="1" applyFill="1" applyBorder="1" applyAlignment="1">
      <alignment horizontal="center" vertical="center" wrapText="1"/>
    </xf>
    <xf numFmtId="171" fontId="150" fillId="29" borderId="69" xfId="3032" applyNumberFormat="1" applyFont="1" applyFill="1" applyBorder="1" applyAlignment="1">
      <alignment horizontal="center" vertical="center" wrapText="1"/>
    </xf>
    <xf numFmtId="0" fontId="150" fillId="29" borderId="81" xfId="3032" applyFont="1" applyFill="1" applyBorder="1" applyAlignment="1">
      <alignment horizontal="right" vertical="center" wrapText="1"/>
    </xf>
    <xf numFmtId="0" fontId="150" fillId="29" borderId="83" xfId="3032" applyFont="1" applyFill="1" applyBorder="1" applyAlignment="1">
      <alignment horizontal="right" vertical="center" wrapText="1"/>
    </xf>
    <xf numFmtId="0" fontId="150" fillId="29" borderId="82" xfId="3032" applyFont="1" applyFill="1" applyBorder="1" applyAlignment="1">
      <alignment horizontal="right" vertical="center" wrapText="1"/>
    </xf>
    <xf numFmtId="0" fontId="28" fillId="28" borderId="85" xfId="3032" applyFont="1" applyFill="1" applyBorder="1" applyAlignment="1">
      <alignment horizontal="center" vertical="center" wrapText="1"/>
    </xf>
    <xf numFmtId="0" fontId="28" fillId="28" borderId="86" xfId="3032" applyFont="1" applyFill="1" applyBorder="1" applyAlignment="1">
      <alignment horizontal="center" vertical="center" wrapText="1"/>
    </xf>
    <xf numFmtId="0" fontId="28" fillId="28" borderId="87" xfId="3032" applyFont="1" applyFill="1" applyBorder="1" applyAlignment="1">
      <alignment horizontal="center" vertical="center" wrapText="1"/>
    </xf>
    <xf numFmtId="0" fontId="28" fillId="28" borderId="85" xfId="3032" applyFont="1" applyFill="1" applyBorder="1" applyAlignment="1">
      <alignment horizontal="center" vertical="distributed" wrapText="1"/>
    </xf>
    <xf numFmtId="0" fontId="28" fillId="28" borderId="86" xfId="3032" applyFont="1" applyFill="1" applyBorder="1" applyAlignment="1">
      <alignment horizontal="center" vertical="distributed" wrapText="1"/>
    </xf>
    <xf numFmtId="0" fontId="28" fillId="28" borderId="87" xfId="3032" applyFont="1" applyFill="1" applyBorder="1" applyAlignment="1">
      <alignment horizontal="center" vertical="distributed" wrapText="1"/>
    </xf>
    <xf numFmtId="4" fontId="150" fillId="29" borderId="72" xfId="3032" applyNumberFormat="1" applyFont="1" applyFill="1" applyBorder="1" applyAlignment="1">
      <alignment horizontal="right" vertical="center" wrapText="1"/>
    </xf>
    <xf numFmtId="4" fontId="150" fillId="29" borderId="71" xfId="3032" applyNumberFormat="1" applyFont="1" applyFill="1" applyBorder="1" applyAlignment="1">
      <alignment horizontal="right" vertical="center" wrapText="1"/>
    </xf>
    <xf numFmtId="0" fontId="150" fillId="29" borderId="72" xfId="3032" applyFont="1" applyFill="1" applyBorder="1" applyAlignment="1">
      <alignment horizontal="right" vertical="center" wrapText="1"/>
    </xf>
    <xf numFmtId="0" fontId="150" fillId="29" borderId="70" xfId="3032" applyFont="1" applyFill="1" applyBorder="1" applyAlignment="1">
      <alignment horizontal="right" vertical="center" wrapText="1"/>
    </xf>
    <xf numFmtId="0" fontId="150" fillId="29" borderId="71" xfId="3032" applyFont="1" applyFill="1" applyBorder="1" applyAlignment="1">
      <alignment horizontal="right" vertical="center" wrapText="1"/>
    </xf>
    <xf numFmtId="0" fontId="28" fillId="28" borderId="102" xfId="3032" applyFont="1" applyFill="1" applyBorder="1" applyAlignment="1">
      <alignment horizontal="center" vertical="distributed" wrapText="1"/>
    </xf>
    <xf numFmtId="0" fontId="53" fillId="28" borderId="81" xfId="3032" applyFont="1" applyFill="1" applyBorder="1" applyAlignment="1">
      <alignment horizontal="center" vertical="center" wrapText="1"/>
    </xf>
    <xf numFmtId="0" fontId="53" fillId="28" borderId="83" xfId="3032" applyFont="1" applyFill="1" applyBorder="1" applyAlignment="1">
      <alignment horizontal="center" vertical="center" wrapText="1"/>
    </xf>
    <xf numFmtId="0" fontId="53" fillId="28" borderId="82" xfId="3032" applyFont="1" applyFill="1" applyBorder="1" applyAlignment="1">
      <alignment horizontal="center" vertical="center" wrapText="1"/>
    </xf>
    <xf numFmtId="0" fontId="53" fillId="28" borderId="81" xfId="3032" applyFont="1" applyFill="1" applyBorder="1" applyAlignment="1">
      <alignment horizontal="center" vertical="distributed" wrapText="1"/>
    </xf>
    <xf numFmtId="0" fontId="53" fillId="28" borderId="83" xfId="3032" applyFont="1" applyFill="1" applyBorder="1" applyAlignment="1">
      <alignment horizontal="center" vertical="distributed" wrapText="1"/>
    </xf>
    <xf numFmtId="0" fontId="53" fillId="28" borderId="82" xfId="3032" applyFont="1" applyFill="1" applyBorder="1" applyAlignment="1">
      <alignment horizontal="center" vertical="distributed" wrapText="1"/>
    </xf>
    <xf numFmtId="0" fontId="3" fillId="28" borderId="34" xfId="3032" applyFont="1" applyFill="1" applyBorder="1" applyAlignment="1">
      <alignment horizontal="center" vertical="center" wrapText="1"/>
    </xf>
    <xf numFmtId="0" fontId="3" fillId="28" borderId="24" xfId="3032" applyFont="1" applyFill="1" applyBorder="1" applyAlignment="1">
      <alignment horizontal="center" vertical="center" wrapText="1"/>
    </xf>
    <xf numFmtId="1" fontId="53" fillId="28" borderId="84" xfId="3032" applyNumberFormat="1" applyFont="1" applyFill="1" applyBorder="1" applyAlignment="1">
      <alignment horizontal="left" vertical="center" wrapText="1"/>
    </xf>
    <xf numFmtId="1" fontId="53" fillId="28" borderId="69" xfId="3032" applyNumberFormat="1" applyFont="1" applyFill="1" applyBorder="1" applyAlignment="1">
      <alignment horizontal="left" vertical="center" wrapText="1"/>
    </xf>
    <xf numFmtId="0" fontId="53" fillId="28" borderId="81" xfId="430" applyFont="1" applyFill="1" applyBorder="1" applyAlignment="1">
      <alignment horizontal="center" vertical="center" wrapText="1"/>
    </xf>
    <xf numFmtId="0" fontId="53" fillId="28" borderId="83" xfId="430" applyFont="1" applyFill="1" applyBorder="1" applyAlignment="1">
      <alignment horizontal="center" vertical="center" wrapText="1"/>
    </xf>
    <xf numFmtId="0" fontId="53" fillId="28" borderId="82" xfId="430" applyFont="1" applyFill="1" applyBorder="1" applyAlignment="1">
      <alignment horizontal="center" vertical="center" wrapText="1"/>
    </xf>
    <xf numFmtId="1" fontId="28" fillId="28" borderId="102" xfId="3032" applyNumberFormat="1" applyFont="1" applyFill="1" applyBorder="1" applyAlignment="1">
      <alignment horizontal="center" vertical="center" wrapText="1"/>
    </xf>
    <xf numFmtId="1" fontId="28" fillId="28" borderId="102" xfId="3032" applyNumberFormat="1" applyFont="1" applyFill="1" applyBorder="1" applyAlignment="1">
      <alignment horizontal="left" vertical="center" wrapText="1"/>
    </xf>
    <xf numFmtId="1" fontId="86" fillId="25" borderId="83" xfId="0" applyNumberFormat="1" applyFont="1" applyFill="1" applyBorder="1" applyAlignment="1">
      <alignment vertical="center"/>
    </xf>
    <xf numFmtId="0" fontId="86" fillId="25" borderId="83" xfId="0" applyFont="1" applyFill="1" applyBorder="1" applyAlignment="1">
      <alignment vertical="center"/>
    </xf>
    <xf numFmtId="0" fontId="86" fillId="25" borderId="83" xfId="0" applyFont="1" applyFill="1" applyBorder="1" applyAlignment="1">
      <alignment horizontal="center" vertical="center"/>
    </xf>
    <xf numFmtId="0" fontId="150" fillId="29" borderId="85" xfId="3032" applyFont="1" applyFill="1" applyBorder="1" applyAlignment="1">
      <alignment horizontal="right" vertical="center" wrapText="1"/>
    </xf>
    <xf numFmtId="0" fontId="150" fillId="29" borderId="86" xfId="3032" applyFont="1" applyFill="1" applyBorder="1" applyAlignment="1">
      <alignment horizontal="right" vertical="center" wrapText="1"/>
    </xf>
    <xf numFmtId="0" fontId="150" fillId="29" borderId="87" xfId="3032" applyFont="1" applyFill="1" applyBorder="1" applyAlignment="1">
      <alignment horizontal="right" vertical="center" wrapText="1"/>
    </xf>
    <xf numFmtId="0" fontId="150" fillId="29" borderId="97" xfId="0" applyFont="1" applyFill="1" applyBorder="1" applyAlignment="1">
      <alignment horizontal="right" vertical="center" wrapText="1"/>
    </xf>
    <xf numFmtId="0" fontId="150" fillId="29" borderId="0" xfId="0" applyFont="1" applyFill="1" applyAlignment="1">
      <alignment horizontal="right" vertical="center" wrapText="1"/>
    </xf>
    <xf numFmtId="0" fontId="150" fillId="29" borderId="98" xfId="0" applyFont="1" applyFill="1" applyBorder="1" applyAlignment="1">
      <alignment horizontal="right" vertical="center" wrapText="1"/>
    </xf>
    <xf numFmtId="10" fontId="150" fillId="29" borderId="97" xfId="3032" applyNumberFormat="1" applyFont="1" applyFill="1" applyBorder="1" applyAlignment="1">
      <alignment horizontal="right" vertical="center" wrapText="1"/>
    </xf>
    <xf numFmtId="10" fontId="150" fillId="29" borderId="98" xfId="3032" applyNumberFormat="1" applyFont="1" applyFill="1" applyBorder="1" applyAlignment="1">
      <alignment horizontal="right" vertical="center" wrapText="1"/>
    </xf>
    <xf numFmtId="0" fontId="150" fillId="29" borderId="81" xfId="0" applyFont="1" applyFill="1" applyBorder="1" applyAlignment="1">
      <alignment horizontal="right" vertical="center" wrapText="1"/>
    </xf>
    <xf numFmtId="0" fontId="150" fillId="29" borderId="83" xfId="0" applyFont="1" applyFill="1" applyBorder="1" applyAlignment="1">
      <alignment horizontal="right" vertical="center" wrapText="1"/>
    </xf>
    <xf numFmtId="0" fontId="150" fillId="29" borderId="82" xfId="0" applyFont="1" applyFill="1" applyBorder="1" applyAlignment="1">
      <alignment horizontal="right" vertical="center" wrapText="1"/>
    </xf>
    <xf numFmtId="4" fontId="150" fillId="29" borderId="81" xfId="3032" applyNumberFormat="1" applyFont="1" applyFill="1" applyBorder="1" applyAlignment="1">
      <alignment horizontal="right" vertical="center" wrapText="1"/>
    </xf>
    <xf numFmtId="4" fontId="150" fillId="29" borderId="82" xfId="3032" applyNumberFormat="1" applyFont="1" applyFill="1" applyBorder="1" applyAlignment="1">
      <alignment horizontal="right" vertical="center" wrapText="1"/>
    </xf>
    <xf numFmtId="171" fontId="150" fillId="29" borderId="102" xfId="3032" applyNumberFormat="1" applyFont="1" applyFill="1" applyBorder="1" applyAlignment="1">
      <alignment horizontal="center" vertical="center" wrapText="1"/>
    </xf>
    <xf numFmtId="0" fontId="28" fillId="28" borderId="97" xfId="3032" applyFont="1" applyFill="1" applyBorder="1" applyAlignment="1">
      <alignment horizontal="center" vertical="center" wrapText="1"/>
    </xf>
    <xf numFmtId="0" fontId="28" fillId="28" borderId="0" xfId="3032" applyFont="1" applyFill="1" applyAlignment="1">
      <alignment horizontal="center" vertical="center" wrapText="1"/>
    </xf>
    <xf numFmtId="0" fontId="28" fillId="28" borderId="98" xfId="3032" applyFont="1" applyFill="1" applyBorder="1" applyAlignment="1">
      <alignment horizontal="center" vertical="center" wrapText="1"/>
    </xf>
    <xf numFmtId="0" fontId="29" fillId="25" borderId="81" xfId="430" applyFont="1" applyFill="1" applyBorder="1" applyAlignment="1">
      <alignment horizontal="center" vertical="center"/>
    </xf>
    <xf numFmtId="0" fontId="29" fillId="25" borderId="83" xfId="430" applyFont="1" applyFill="1" applyBorder="1" applyAlignment="1">
      <alignment horizontal="center" vertical="center"/>
    </xf>
    <xf numFmtId="0" fontId="29" fillId="25" borderId="82" xfId="430" applyFont="1" applyFill="1" applyBorder="1" applyAlignment="1">
      <alignment horizontal="center" vertical="center"/>
    </xf>
    <xf numFmtId="0" fontId="27" fillId="28" borderId="0" xfId="3032" applyFont="1" applyFill="1" applyAlignment="1">
      <alignment horizontal="left" vertical="center"/>
    </xf>
    <xf numFmtId="0" fontId="27" fillId="28" borderId="98" xfId="3032" applyFont="1" applyFill="1" applyBorder="1" applyAlignment="1">
      <alignment horizontal="left" vertical="center"/>
    </xf>
    <xf numFmtId="186" fontId="69" fillId="28" borderId="0" xfId="3032" applyNumberFormat="1" applyFont="1" applyFill="1" applyAlignment="1">
      <alignment horizontal="left" vertical="center"/>
    </xf>
    <xf numFmtId="186" fontId="69" fillId="28" borderId="98" xfId="3032" applyNumberFormat="1" applyFont="1" applyFill="1" applyBorder="1" applyAlignment="1">
      <alignment horizontal="left" vertical="center"/>
    </xf>
    <xf numFmtId="14" fontId="27" fillId="0" borderId="0" xfId="430" applyNumberFormat="1" applyFont="1" applyAlignment="1">
      <alignment horizontal="left" vertical="center"/>
    </xf>
    <xf numFmtId="14" fontId="27" fillId="28" borderId="0" xfId="430" applyNumberFormat="1" applyFont="1" applyFill="1" applyAlignment="1">
      <alignment horizontal="left" vertical="center"/>
    </xf>
    <xf numFmtId="1" fontId="3" fillId="26" borderId="83" xfId="0" applyNumberFormat="1" applyFont="1" applyFill="1" applyBorder="1" applyAlignment="1">
      <alignment vertical="center"/>
    </xf>
    <xf numFmtId="0" fontId="3" fillId="26" borderId="83" xfId="0" applyFont="1" applyFill="1" applyBorder="1" applyAlignment="1">
      <alignment vertical="center"/>
    </xf>
    <xf numFmtId="0" fontId="3" fillId="26" borderId="83" xfId="0" applyFont="1" applyFill="1" applyBorder="1" applyAlignment="1">
      <alignment horizontal="center" vertical="center"/>
    </xf>
    <xf numFmtId="0" fontId="159" fillId="48" borderId="59" xfId="430" applyFont="1" applyFill="1" applyBorder="1" applyAlignment="1">
      <alignment horizontal="center" vertical="center" wrapText="1"/>
    </xf>
    <xf numFmtId="0" fontId="159" fillId="48" borderId="59" xfId="5879" applyFont="1" applyFill="1" applyBorder="1" applyAlignment="1">
      <alignment horizontal="center" vertical="center" wrapText="1"/>
    </xf>
    <xf numFmtId="169" fontId="159" fillId="48" borderId="59" xfId="5879" applyNumberFormat="1" applyFont="1" applyFill="1" applyBorder="1" applyAlignment="1">
      <alignment horizontal="center" vertical="center" wrapText="1"/>
    </xf>
    <xf numFmtId="0" fontId="159" fillId="48" borderId="59" xfId="5879" applyFont="1" applyFill="1" applyBorder="1" applyAlignment="1">
      <alignment horizontal="center" vertical="distributed" wrapText="1"/>
    </xf>
    <xf numFmtId="0" fontId="74" fillId="0" borderId="84" xfId="3032" applyFont="1" applyBorder="1" applyAlignment="1">
      <alignment horizontal="left" vertical="distributed" wrapText="1"/>
    </xf>
    <xf numFmtId="0" fontId="74" fillId="0" borderId="40" xfId="3032" applyFont="1" applyBorder="1" applyAlignment="1">
      <alignment horizontal="left" vertical="distributed" wrapText="1"/>
    </xf>
    <xf numFmtId="0" fontId="53" fillId="25" borderId="81" xfId="0" applyFont="1" applyFill="1" applyBorder="1" applyAlignment="1">
      <alignment horizontal="center" vertical="center" wrapText="1"/>
    </xf>
    <xf numFmtId="0" fontId="53" fillId="25" borderId="83" xfId="0" applyFont="1" applyFill="1" applyBorder="1" applyAlignment="1">
      <alignment horizontal="center" vertical="center" wrapText="1"/>
    </xf>
    <xf numFmtId="0" fontId="53" fillId="25" borderId="82" xfId="0" applyFont="1" applyFill="1" applyBorder="1" applyAlignment="1">
      <alignment horizontal="center" vertical="center" wrapText="1"/>
    </xf>
    <xf numFmtId="0" fontId="54" fillId="28" borderId="83" xfId="0" applyFont="1" applyFill="1" applyBorder="1" applyAlignment="1">
      <alignment horizontal="center" vertical="center" wrapText="1"/>
    </xf>
    <xf numFmtId="0" fontId="54" fillId="25" borderId="81" xfId="0" applyFont="1" applyFill="1" applyBorder="1" applyAlignment="1">
      <alignment horizontal="center" vertical="center" wrapText="1"/>
    </xf>
    <xf numFmtId="0" fontId="54" fillId="25" borderId="83" xfId="0" applyFont="1" applyFill="1" applyBorder="1" applyAlignment="1">
      <alignment horizontal="center" vertical="center" wrapText="1"/>
    </xf>
    <xf numFmtId="0" fontId="54" fillId="25" borderId="82" xfId="0" applyFont="1" applyFill="1" applyBorder="1" applyAlignment="1">
      <alignment horizontal="center" vertical="center" wrapText="1"/>
    </xf>
    <xf numFmtId="0" fontId="61" fillId="0" borderId="81" xfId="0" applyFont="1" applyBorder="1" applyAlignment="1">
      <alignment horizontal="left" vertical="center" wrapText="1"/>
    </xf>
    <xf numFmtId="0" fontId="61" fillId="0" borderId="83" xfId="0" applyFont="1" applyBorder="1" applyAlignment="1">
      <alignment horizontal="left" vertical="center" wrapText="1"/>
    </xf>
    <xf numFmtId="0" fontId="61" fillId="0" borderId="82" xfId="0" applyFont="1" applyBorder="1" applyAlignment="1">
      <alignment horizontal="left" vertical="center" wrapText="1"/>
    </xf>
    <xf numFmtId="0" fontId="106" fillId="28" borderId="83" xfId="0" applyFont="1" applyFill="1" applyBorder="1" applyAlignment="1">
      <alignment horizontal="center" vertical="center" wrapText="1"/>
    </xf>
    <xf numFmtId="0" fontId="101" fillId="0" borderId="85" xfId="0" applyFont="1" applyBorder="1" applyAlignment="1">
      <alignment horizontal="left" vertical="top"/>
    </xf>
    <xf numFmtId="0" fontId="101" fillId="0" borderId="86" xfId="0" applyFont="1" applyBorder="1" applyAlignment="1">
      <alignment horizontal="left" vertical="top"/>
    </xf>
    <xf numFmtId="0" fontId="101" fillId="0" borderId="87" xfId="0" applyFont="1" applyBorder="1" applyAlignment="1">
      <alignment horizontal="left" vertical="top"/>
    </xf>
    <xf numFmtId="0" fontId="101" fillId="0" borderId="72" xfId="0" applyFont="1" applyBorder="1" applyAlignment="1">
      <alignment horizontal="left" vertical="top"/>
    </xf>
    <xf numFmtId="0" fontId="101" fillId="0" borderId="70" xfId="0" applyFont="1" applyBorder="1" applyAlignment="1">
      <alignment horizontal="left" vertical="top"/>
    </xf>
    <xf numFmtId="0" fontId="101" fillId="0" borderId="71" xfId="0" applyFont="1" applyBorder="1" applyAlignment="1">
      <alignment horizontal="left" vertical="top"/>
    </xf>
    <xf numFmtId="0" fontId="53" fillId="25" borderId="59" xfId="0" applyFont="1" applyFill="1" applyBorder="1" applyAlignment="1">
      <alignment horizontal="center" vertical="center" wrapText="1"/>
    </xf>
    <xf numFmtId="0" fontId="53" fillId="28" borderId="59" xfId="0" applyFont="1" applyFill="1" applyBorder="1" applyAlignment="1">
      <alignment horizontal="center" vertical="center" wrapText="1"/>
    </xf>
    <xf numFmtId="0" fontId="53" fillId="29" borderId="81" xfId="0" applyFont="1" applyFill="1" applyBorder="1" applyAlignment="1">
      <alignment horizontal="center" vertical="center"/>
    </xf>
    <xf numFmtId="0" fontId="53" fillId="29" borderId="82" xfId="0" applyFont="1" applyFill="1" applyBorder="1" applyAlignment="1">
      <alignment horizontal="center" vertical="center"/>
    </xf>
    <xf numFmtId="0" fontId="101" fillId="25" borderId="59" xfId="0" applyFont="1" applyFill="1" applyBorder="1" applyAlignment="1">
      <alignment horizontal="center" vertical="center"/>
    </xf>
    <xf numFmtId="0" fontId="0" fillId="28" borderId="85" xfId="0" applyFill="1" applyBorder="1" applyAlignment="1">
      <alignment horizontal="center"/>
    </xf>
    <xf numFmtId="0" fontId="0" fillId="28" borderId="86" xfId="0" applyFill="1" applyBorder="1" applyAlignment="1">
      <alignment horizontal="center"/>
    </xf>
    <xf numFmtId="0" fontId="0" fillId="28" borderId="87" xfId="0" applyFill="1" applyBorder="1" applyAlignment="1">
      <alignment horizontal="center"/>
    </xf>
    <xf numFmtId="0" fontId="101" fillId="25" borderId="81" xfId="0" applyFont="1" applyFill="1" applyBorder="1" applyAlignment="1">
      <alignment horizontal="center" vertical="center" wrapText="1"/>
    </xf>
    <xf numFmtId="0" fontId="101" fillId="25" borderId="83" xfId="0" applyFont="1" applyFill="1" applyBorder="1" applyAlignment="1">
      <alignment horizontal="center" vertical="center" wrapText="1"/>
    </xf>
    <xf numFmtId="0" fontId="101" fillId="25" borderId="82" xfId="0" applyFont="1" applyFill="1" applyBorder="1" applyAlignment="1">
      <alignment horizontal="center" vertical="center" wrapText="1"/>
    </xf>
    <xf numFmtId="0" fontId="26" fillId="25" borderId="59" xfId="0" applyFont="1" applyFill="1" applyBorder="1" applyAlignment="1">
      <alignment horizontal="center" vertical="center"/>
    </xf>
    <xf numFmtId="0" fontId="100" fillId="0" borderId="72" xfId="0" applyFont="1" applyBorder="1" applyAlignment="1">
      <alignment horizontal="center" vertical="center"/>
    </xf>
    <xf numFmtId="0" fontId="100" fillId="0" borderId="70" xfId="0" applyFont="1" applyBorder="1" applyAlignment="1">
      <alignment horizontal="center" vertical="center"/>
    </xf>
    <xf numFmtId="0" fontId="100" fillId="0" borderId="71" xfId="0" applyFont="1" applyBorder="1" applyAlignment="1">
      <alignment horizontal="center" vertical="center"/>
    </xf>
    <xf numFmtId="0" fontId="173" fillId="0" borderId="81" xfId="0" applyFont="1" applyBorder="1" applyAlignment="1">
      <alignment horizontal="center" vertical="center"/>
    </xf>
    <xf numFmtId="0" fontId="173" fillId="0" borderId="83" xfId="0" applyFont="1" applyBorder="1" applyAlignment="1">
      <alignment horizontal="center" vertical="center"/>
    </xf>
    <xf numFmtId="0" fontId="173" fillId="0" borderId="82" xfId="0" applyFont="1" applyBorder="1" applyAlignment="1">
      <alignment horizontal="center" vertical="center"/>
    </xf>
    <xf numFmtId="0" fontId="100" fillId="0" borderId="81" xfId="0" applyFont="1" applyBorder="1" applyAlignment="1">
      <alignment horizontal="left" vertical="center" wrapText="1" indent="1"/>
    </xf>
    <xf numFmtId="0" fontId="100" fillId="0" borderId="83" xfId="0" applyFont="1" applyBorder="1" applyAlignment="1">
      <alignment horizontal="left" vertical="center" wrapText="1" indent="1"/>
    </xf>
    <xf numFmtId="0" fontId="100" fillId="0" borderId="82" xfId="0" applyFont="1" applyBorder="1" applyAlignment="1">
      <alignment horizontal="left" vertical="center" wrapText="1" indent="1"/>
    </xf>
    <xf numFmtId="0" fontId="100" fillId="0" borderId="81" xfId="0" applyFont="1" applyBorder="1" applyAlignment="1">
      <alignment horizontal="justify" vertical="center" wrapText="1"/>
    </xf>
    <xf numFmtId="0" fontId="100" fillId="0" borderId="83" xfId="0" applyFont="1" applyBorder="1" applyAlignment="1">
      <alignment horizontal="justify" vertical="center" wrapText="1"/>
    </xf>
    <xf numFmtId="0" fontId="100" fillId="0" borderId="82" xfId="0" applyFont="1" applyBorder="1" applyAlignment="1">
      <alignment horizontal="justify" vertical="center" wrapText="1"/>
    </xf>
    <xf numFmtId="0" fontId="100" fillId="0" borderId="83" xfId="0" applyFont="1" applyBorder="1" applyAlignment="1">
      <alignment horizontal="center"/>
    </xf>
    <xf numFmtId="0" fontId="100" fillId="0" borderId="82" xfId="0" applyFont="1" applyBorder="1" applyAlignment="1">
      <alignment horizontal="center"/>
    </xf>
    <xf numFmtId="0" fontId="100" fillId="0" borderId="81" xfId="0" applyFont="1" applyBorder="1" applyAlignment="1">
      <alignment horizontal="center"/>
    </xf>
    <xf numFmtId="0" fontId="100" fillId="0" borderId="83" xfId="0" applyFont="1" applyBorder="1" applyAlignment="1">
      <alignment horizontal="center" wrapText="1"/>
    </xf>
    <xf numFmtId="0" fontId="27" fillId="0" borderId="83" xfId="0" applyFont="1" applyBorder="1" applyAlignment="1">
      <alignment horizontal="center" vertical="center" wrapText="1"/>
    </xf>
    <xf numFmtId="0" fontId="27" fillId="0" borderId="83" xfId="0" applyFont="1" applyBorder="1" applyAlignment="1">
      <alignment horizontal="center" vertical="center"/>
    </xf>
    <xf numFmtId="0" fontId="27" fillId="0" borderId="82" xfId="0" applyFont="1" applyBorder="1" applyAlignment="1">
      <alignment horizontal="center" vertical="center"/>
    </xf>
    <xf numFmtId="0" fontId="173" fillId="0" borderId="72" xfId="0" applyFont="1" applyBorder="1" applyAlignment="1">
      <alignment horizontal="center" vertical="center"/>
    </xf>
    <xf numFmtId="0" fontId="173" fillId="0" borderId="70" xfId="0" applyFont="1" applyBorder="1" applyAlignment="1">
      <alignment horizontal="center" vertical="center"/>
    </xf>
    <xf numFmtId="0" fontId="173" fillId="0" borderId="71" xfId="0" applyFont="1" applyBorder="1" applyAlignment="1">
      <alignment horizontal="center" vertical="center"/>
    </xf>
    <xf numFmtId="0" fontId="100" fillId="0" borderId="70" xfId="0" applyFont="1" applyBorder="1" applyAlignment="1">
      <alignment horizontal="center" vertical="center" wrapText="1"/>
    </xf>
    <xf numFmtId="0" fontId="100" fillId="0" borderId="83" xfId="0" applyFont="1" applyBorder="1" applyAlignment="1">
      <alignment horizontal="center" vertical="center" wrapText="1"/>
    </xf>
    <xf numFmtId="0" fontId="101" fillId="28" borderId="81" xfId="0" applyFont="1" applyFill="1" applyBorder="1" applyAlignment="1">
      <alignment horizontal="left" vertical="center"/>
    </xf>
    <xf numFmtId="0" fontId="101" fillId="28" borderId="83" xfId="0" applyFont="1" applyFill="1" applyBorder="1" applyAlignment="1">
      <alignment horizontal="left" vertical="center"/>
    </xf>
    <xf numFmtId="0" fontId="101" fillId="28" borderId="82" xfId="0" applyFont="1" applyFill="1" applyBorder="1" applyAlignment="1">
      <alignment horizontal="left" vertical="center"/>
    </xf>
    <xf numFmtId="0" fontId="69" fillId="28" borderId="97" xfId="0" applyFont="1" applyFill="1" applyBorder="1" applyAlignment="1">
      <alignment horizontal="left"/>
    </xf>
    <xf numFmtId="0" fontId="69" fillId="28" borderId="0" xfId="0" applyFont="1" applyFill="1" applyAlignment="1">
      <alignment horizontal="left"/>
    </xf>
    <xf numFmtId="0" fontId="69" fillId="28" borderId="98" xfId="0" applyFont="1" applyFill="1" applyBorder="1" applyAlignment="1">
      <alignment horizontal="left"/>
    </xf>
    <xf numFmtId="0" fontId="51" fillId="0" borderId="83" xfId="0" applyFont="1" applyBorder="1" applyAlignment="1">
      <alignment horizontal="justify" wrapText="1"/>
    </xf>
    <xf numFmtId="0" fontId="51" fillId="0" borderId="83" xfId="0" applyFont="1" applyBorder="1" applyAlignment="1">
      <alignment horizontal="justify"/>
    </xf>
    <xf numFmtId="0" fontId="51" fillId="0" borderId="82" xfId="0" applyFont="1" applyBorder="1" applyAlignment="1">
      <alignment horizontal="justify"/>
    </xf>
    <xf numFmtId="0" fontId="100" fillId="0" borderId="82" xfId="0" applyFont="1" applyBorder="1" applyAlignment="1">
      <alignment horizontal="center" vertical="center" wrapText="1"/>
    </xf>
    <xf numFmtId="0" fontId="28" fillId="0" borderId="81" xfId="0" applyFont="1" applyBorder="1" applyAlignment="1">
      <alignment horizontal="center" vertical="center"/>
    </xf>
    <xf numFmtId="0" fontId="28" fillId="0" borderId="82" xfId="0" applyFont="1" applyBorder="1" applyAlignment="1">
      <alignment horizontal="center" vertical="center"/>
    </xf>
    <xf numFmtId="0" fontId="53" fillId="0" borderId="84" xfId="0" applyFont="1" applyBorder="1" applyAlignment="1">
      <alignment horizontal="center" vertical="center"/>
    </xf>
    <xf numFmtId="0" fontId="53" fillId="0" borderId="102" xfId="0" applyFont="1" applyBorder="1" applyAlignment="1">
      <alignment horizontal="center" vertical="center"/>
    </xf>
    <xf numFmtId="0" fontId="53" fillId="0" borderId="69" xfId="0" applyFont="1" applyBorder="1" applyAlignment="1">
      <alignment horizontal="center" vertical="center"/>
    </xf>
    <xf numFmtId="0" fontId="101" fillId="0" borderId="81" xfId="0" applyFont="1" applyBorder="1" applyAlignment="1">
      <alignment horizontal="center" vertical="center"/>
    </xf>
    <xf numFmtId="0" fontId="101" fillId="0" borderId="83" xfId="0" applyFont="1" applyBorder="1" applyAlignment="1">
      <alignment horizontal="center" vertical="center"/>
    </xf>
    <xf numFmtId="0" fontId="101" fillId="0" borderId="82" xfId="0" applyFont="1" applyBorder="1" applyAlignment="1">
      <alignment horizontal="center" vertical="center"/>
    </xf>
    <xf numFmtId="17" fontId="28" fillId="35" borderId="81" xfId="0" applyNumberFormat="1" applyFont="1" applyFill="1" applyBorder="1" applyAlignment="1">
      <alignment horizontal="center" vertical="center"/>
    </xf>
    <xf numFmtId="17" fontId="28" fillId="35" borderId="83" xfId="0" applyNumberFormat="1" applyFont="1" applyFill="1" applyBorder="1" applyAlignment="1">
      <alignment horizontal="center" vertical="center"/>
    </xf>
    <xf numFmtId="17" fontId="28" fillId="35" borderId="82" xfId="0" applyNumberFormat="1" applyFont="1" applyFill="1" applyBorder="1" applyAlignment="1">
      <alignment horizontal="center" vertical="center"/>
    </xf>
    <xf numFmtId="0" fontId="86" fillId="0" borderId="98" xfId="0" applyFont="1" applyBorder="1" applyAlignment="1">
      <alignment horizontal="left" vertical="center" wrapText="1"/>
    </xf>
    <xf numFmtId="0" fontId="86" fillId="0" borderId="102" xfId="0" applyFont="1" applyBorder="1" applyAlignment="1">
      <alignment horizontal="left" vertical="center" wrapText="1"/>
    </xf>
    <xf numFmtId="0" fontId="86" fillId="0" borderId="97" xfId="0" applyFont="1" applyBorder="1" applyAlignment="1">
      <alignment horizontal="left" vertical="center" wrapText="1"/>
    </xf>
    <xf numFmtId="0" fontId="53" fillId="0" borderId="98" xfId="0" applyFont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167" fillId="0" borderId="0" xfId="0" applyFont="1" applyAlignment="1">
      <alignment horizontal="center"/>
    </xf>
    <xf numFmtId="0" fontId="28" fillId="35" borderId="81" xfId="0" applyFont="1" applyFill="1" applyBorder="1" applyAlignment="1">
      <alignment horizontal="center" vertical="center"/>
    </xf>
    <xf numFmtId="0" fontId="28" fillId="35" borderId="83" xfId="0" applyFont="1" applyFill="1" applyBorder="1" applyAlignment="1">
      <alignment horizontal="center" vertical="center"/>
    </xf>
    <xf numFmtId="0" fontId="28" fillId="35" borderId="82" xfId="0" applyFont="1" applyFill="1" applyBorder="1" applyAlignment="1">
      <alignment horizontal="center" vertical="center"/>
    </xf>
    <xf numFmtId="0" fontId="53" fillId="29" borderId="74" xfId="0" applyFont="1" applyFill="1" applyBorder="1" applyAlignment="1">
      <alignment horizontal="center" vertical="center"/>
    </xf>
    <xf numFmtId="0" fontId="53" fillId="29" borderId="76" xfId="0" applyFont="1" applyFill="1" applyBorder="1" applyAlignment="1">
      <alignment horizontal="center" vertical="center"/>
    </xf>
    <xf numFmtId="0" fontId="53" fillId="29" borderId="75" xfId="0" applyFont="1" applyFill="1" applyBorder="1" applyAlignment="1">
      <alignment horizontal="center" vertical="center"/>
    </xf>
    <xf numFmtId="0" fontId="114" fillId="28" borderId="80" xfId="0" applyFont="1" applyFill="1" applyBorder="1" applyAlignment="1">
      <alignment horizontal="left" vertical="center"/>
    </xf>
    <xf numFmtId="49" fontId="95" fillId="0" borderId="0" xfId="160" quotePrefix="1" applyNumberFormat="1" applyFont="1" applyAlignment="1">
      <alignment horizontal="right" vertical="center"/>
    </xf>
    <xf numFmtId="188" fontId="112" fillId="28" borderId="104" xfId="160" applyNumberFormat="1" applyFont="1" applyFill="1" applyBorder="1" applyAlignment="1">
      <alignment horizontal="left" vertical="center" wrapText="1"/>
    </xf>
    <xf numFmtId="0" fontId="53" fillId="29" borderId="83" xfId="0" applyFont="1" applyFill="1" applyBorder="1" applyAlignment="1">
      <alignment horizontal="center" vertical="center"/>
    </xf>
    <xf numFmtId="0" fontId="101" fillId="25" borderId="73" xfId="0" applyFont="1" applyFill="1" applyBorder="1" applyAlignment="1">
      <alignment horizontal="center" vertical="center"/>
    </xf>
    <xf numFmtId="0" fontId="145" fillId="46" borderId="73" xfId="0" applyFont="1" applyFill="1" applyBorder="1" applyAlignment="1">
      <alignment horizontal="left" vertical="center"/>
    </xf>
    <xf numFmtId="0" fontId="145" fillId="46" borderId="73" xfId="0" applyFont="1" applyFill="1" applyBorder="1" applyAlignment="1">
      <alignment horizontal="center" vertical="center"/>
    </xf>
    <xf numFmtId="0" fontId="100" fillId="0" borderId="73" xfId="0" applyFont="1" applyBorder="1" applyAlignment="1">
      <alignment horizontal="center" vertical="center"/>
    </xf>
    <xf numFmtId="0" fontId="101" fillId="35" borderId="73" xfId="0" applyFont="1" applyFill="1" applyBorder="1" applyAlignment="1">
      <alignment horizontal="center" vertical="center"/>
    </xf>
    <xf numFmtId="14" fontId="100" fillId="0" borderId="73" xfId="0" applyNumberFormat="1" applyFont="1" applyBorder="1" applyAlignment="1">
      <alignment horizontal="center" vertical="center"/>
    </xf>
    <xf numFmtId="0" fontId="146" fillId="35" borderId="73" xfId="0" applyFont="1" applyFill="1" applyBorder="1" applyAlignment="1">
      <alignment horizontal="center" vertical="center"/>
    </xf>
    <xf numFmtId="0" fontId="100" fillId="0" borderId="0" xfId="0" applyFont="1" applyAlignment="1">
      <alignment horizontal="left"/>
    </xf>
    <xf numFmtId="0" fontId="100" fillId="0" borderId="0" xfId="0" applyFont="1" applyAlignment="1">
      <alignment horizontal="center"/>
    </xf>
    <xf numFmtId="0" fontId="146" fillId="35" borderId="73" xfId="0" applyFont="1" applyFill="1" applyBorder="1" applyAlignment="1">
      <alignment horizontal="center" vertical="center" wrapText="1"/>
    </xf>
  </cellXfs>
  <cellStyles count="5884">
    <cellStyle name="20% - Accent1" xfId="6" xr:uid="{00000000-0005-0000-0000-000000000000}"/>
    <cellStyle name="20% - Accent2" xfId="7" xr:uid="{00000000-0005-0000-0000-000001000000}"/>
    <cellStyle name="20% - Accent3" xfId="8" xr:uid="{00000000-0005-0000-0000-000002000000}"/>
    <cellStyle name="20% - Accent4" xfId="9" xr:uid="{00000000-0005-0000-0000-000003000000}"/>
    <cellStyle name="20% - Accent5" xfId="10" xr:uid="{00000000-0005-0000-0000-000004000000}"/>
    <cellStyle name="20% - Accent6" xfId="11" xr:uid="{00000000-0005-0000-0000-000005000000}"/>
    <cellStyle name="20% - Ênfase1 2" xfId="176" xr:uid="{00000000-0005-0000-0000-000006000000}"/>
    <cellStyle name="20% - Ênfase2 2" xfId="177" xr:uid="{00000000-0005-0000-0000-000007000000}"/>
    <cellStyle name="20% - Ênfase3 2" xfId="178" xr:uid="{00000000-0005-0000-0000-000008000000}"/>
    <cellStyle name="20% - Ênfase4 2" xfId="179" xr:uid="{00000000-0005-0000-0000-000009000000}"/>
    <cellStyle name="20% - Ênfase5 2" xfId="180" xr:uid="{00000000-0005-0000-0000-00000A000000}"/>
    <cellStyle name="20% - Ênfase6 2" xfId="181" xr:uid="{00000000-0005-0000-0000-00000B000000}"/>
    <cellStyle name="40% - Accent1" xfId="12" xr:uid="{00000000-0005-0000-0000-00000C000000}"/>
    <cellStyle name="40% - Accent2" xfId="13" xr:uid="{00000000-0005-0000-0000-00000D000000}"/>
    <cellStyle name="40% - Accent3" xfId="14" xr:uid="{00000000-0005-0000-0000-00000E000000}"/>
    <cellStyle name="40% - Accent4" xfId="15" xr:uid="{00000000-0005-0000-0000-00000F000000}"/>
    <cellStyle name="40% - Accent5" xfId="16" xr:uid="{00000000-0005-0000-0000-000010000000}"/>
    <cellStyle name="40% - Accent6" xfId="17" xr:uid="{00000000-0005-0000-0000-000011000000}"/>
    <cellStyle name="40% - Ênfase1 2" xfId="182" xr:uid="{00000000-0005-0000-0000-000012000000}"/>
    <cellStyle name="40% - Ênfase2 2" xfId="183" xr:uid="{00000000-0005-0000-0000-000013000000}"/>
    <cellStyle name="40% - Ênfase3 2" xfId="184" xr:uid="{00000000-0005-0000-0000-000014000000}"/>
    <cellStyle name="40% - Ênfase4 2" xfId="185" xr:uid="{00000000-0005-0000-0000-000015000000}"/>
    <cellStyle name="40% - Ênfase5 2" xfId="186" xr:uid="{00000000-0005-0000-0000-000016000000}"/>
    <cellStyle name="40% - Ênfase6 2" xfId="187" xr:uid="{00000000-0005-0000-0000-000017000000}"/>
    <cellStyle name="60% - Accent1" xfId="18" xr:uid="{00000000-0005-0000-0000-000018000000}"/>
    <cellStyle name="60% - Accent2" xfId="19" xr:uid="{00000000-0005-0000-0000-000019000000}"/>
    <cellStyle name="60% - Accent3" xfId="20" xr:uid="{00000000-0005-0000-0000-00001A000000}"/>
    <cellStyle name="60% - Accent4" xfId="21" xr:uid="{00000000-0005-0000-0000-00001B000000}"/>
    <cellStyle name="60% - Accent5" xfId="22" xr:uid="{00000000-0005-0000-0000-00001C000000}"/>
    <cellStyle name="60% - Accent6" xfId="23" xr:uid="{00000000-0005-0000-0000-00001D000000}"/>
    <cellStyle name="60% - Ênfase1 2" xfId="188" xr:uid="{00000000-0005-0000-0000-00001E000000}"/>
    <cellStyle name="60% - Ênfase2 2" xfId="189" xr:uid="{00000000-0005-0000-0000-00001F000000}"/>
    <cellStyle name="60% - Ênfase3 2" xfId="190" xr:uid="{00000000-0005-0000-0000-000020000000}"/>
    <cellStyle name="60% - Ênfase4 2" xfId="191" xr:uid="{00000000-0005-0000-0000-000021000000}"/>
    <cellStyle name="60% - Ênfase5 2" xfId="192" xr:uid="{00000000-0005-0000-0000-000022000000}"/>
    <cellStyle name="60% - Ênfase6 2" xfId="193" xr:uid="{00000000-0005-0000-0000-000023000000}"/>
    <cellStyle name="Accent 1 5" xfId="5742" xr:uid="{00000000-0005-0000-0000-000024000000}"/>
    <cellStyle name="Accent 1 6" xfId="5743" xr:uid="{00000000-0005-0000-0000-000025000000}"/>
    <cellStyle name="Accent 2 6" xfId="5744" xr:uid="{00000000-0005-0000-0000-000026000000}"/>
    <cellStyle name="Accent 2 7" xfId="5745" xr:uid="{00000000-0005-0000-0000-000027000000}"/>
    <cellStyle name="Accent 3 7" xfId="5746" xr:uid="{00000000-0005-0000-0000-000028000000}"/>
    <cellStyle name="Accent 3 8" xfId="5747" xr:uid="{00000000-0005-0000-0000-000029000000}"/>
    <cellStyle name="Accent 4" xfId="5748" xr:uid="{00000000-0005-0000-0000-00002A000000}"/>
    <cellStyle name="Accent 5" xfId="5749" xr:uid="{00000000-0005-0000-0000-00002B000000}"/>
    <cellStyle name="Accent1" xfId="24" xr:uid="{00000000-0005-0000-0000-00002C000000}"/>
    <cellStyle name="Accent2" xfId="25" xr:uid="{00000000-0005-0000-0000-00002D000000}"/>
    <cellStyle name="Accent3" xfId="26" xr:uid="{00000000-0005-0000-0000-00002E000000}"/>
    <cellStyle name="Accent4" xfId="27" xr:uid="{00000000-0005-0000-0000-00002F000000}"/>
    <cellStyle name="Accent5" xfId="28" xr:uid="{00000000-0005-0000-0000-000030000000}"/>
    <cellStyle name="Accent6" xfId="29" xr:uid="{00000000-0005-0000-0000-000031000000}"/>
    <cellStyle name="asd" xfId="30" xr:uid="{00000000-0005-0000-0000-000032000000}"/>
    <cellStyle name="asd 2" xfId="194" xr:uid="{00000000-0005-0000-0000-000033000000}"/>
    <cellStyle name="asd 2 2" xfId="3091" xr:uid="{00000000-0005-0000-0000-000034000000}"/>
    <cellStyle name="asd 3" xfId="3056" xr:uid="{00000000-0005-0000-0000-000035000000}"/>
    <cellStyle name="Bad" xfId="31" xr:uid="{00000000-0005-0000-0000-000036000000}"/>
    <cellStyle name="Bad 8" xfId="5750" xr:uid="{00000000-0005-0000-0000-000037000000}"/>
    <cellStyle name="Bad 9" xfId="5751" xr:uid="{00000000-0005-0000-0000-000038000000}"/>
    <cellStyle name="Bom 2" xfId="195" xr:uid="{00000000-0005-0000-0000-000039000000}"/>
    <cellStyle name="CABEÇALHO" xfId="118" xr:uid="{00000000-0005-0000-0000-00003A000000}"/>
    <cellStyle name="Cabeçalho 1" xfId="196" xr:uid="{00000000-0005-0000-0000-00003B000000}"/>
    <cellStyle name="CABEÇALHO 10" xfId="742" xr:uid="{00000000-0005-0000-0000-00003C000000}"/>
    <cellStyle name="CABEÇALHO 10 2" xfId="1079" xr:uid="{00000000-0005-0000-0000-00003D000000}"/>
    <cellStyle name="CABEÇALHO 10 2 2" xfId="1846" xr:uid="{00000000-0005-0000-0000-00003E000000}"/>
    <cellStyle name="CABEÇALHO 10 2 2 2" xfId="4542" xr:uid="{00000000-0005-0000-0000-00003F000000}"/>
    <cellStyle name="CABEÇALHO 10 2 3" xfId="3776" xr:uid="{00000000-0005-0000-0000-000040000000}"/>
    <cellStyle name="CABEÇALHO 10 3" xfId="1164" xr:uid="{00000000-0005-0000-0000-000041000000}"/>
    <cellStyle name="CABEÇALHO 10 3 2" xfId="1931" xr:uid="{00000000-0005-0000-0000-000042000000}"/>
    <cellStyle name="CABEÇALHO 10 3 2 2" xfId="4627" xr:uid="{00000000-0005-0000-0000-000043000000}"/>
    <cellStyle name="CABEÇALHO 10 3 3" xfId="3861" xr:uid="{00000000-0005-0000-0000-000044000000}"/>
    <cellStyle name="CABEÇALHO 10 4" xfId="1509" xr:uid="{00000000-0005-0000-0000-000045000000}"/>
    <cellStyle name="CABEÇALHO 10 4 2" xfId="4205" xr:uid="{00000000-0005-0000-0000-000046000000}"/>
    <cellStyle name="CABEÇALHO 10 5" xfId="3439" xr:uid="{00000000-0005-0000-0000-000047000000}"/>
    <cellStyle name="CABEÇALHO 11" xfId="603" xr:uid="{00000000-0005-0000-0000-000048000000}"/>
    <cellStyle name="CABEÇALHO 11 2" xfId="940" xr:uid="{00000000-0005-0000-0000-000049000000}"/>
    <cellStyle name="CABEÇALHO 11 2 2" xfId="1707" xr:uid="{00000000-0005-0000-0000-00004A000000}"/>
    <cellStyle name="CABEÇALHO 11 2 2 2" xfId="4403" xr:uid="{00000000-0005-0000-0000-00004B000000}"/>
    <cellStyle name="CABEÇALHO 11 2 3" xfId="3637" xr:uid="{00000000-0005-0000-0000-00004C000000}"/>
    <cellStyle name="CABEÇALHO 11 3" xfId="1145" xr:uid="{00000000-0005-0000-0000-00004D000000}"/>
    <cellStyle name="CABEÇALHO 11 3 2" xfId="1912" xr:uid="{00000000-0005-0000-0000-00004E000000}"/>
    <cellStyle name="CABEÇALHO 11 3 2 2" xfId="4608" xr:uid="{00000000-0005-0000-0000-00004F000000}"/>
    <cellStyle name="CABEÇALHO 11 3 3" xfId="3842" xr:uid="{00000000-0005-0000-0000-000050000000}"/>
    <cellStyle name="CABEÇALHO 11 4" xfId="1370" xr:uid="{00000000-0005-0000-0000-000051000000}"/>
    <cellStyle name="CABEÇALHO 11 4 2" xfId="4066" xr:uid="{00000000-0005-0000-0000-000052000000}"/>
    <cellStyle name="CABEÇALHO 11 5" xfId="3300" xr:uid="{00000000-0005-0000-0000-000053000000}"/>
    <cellStyle name="CABEÇALHO 12" xfId="589" xr:uid="{00000000-0005-0000-0000-000054000000}"/>
    <cellStyle name="CABEÇALHO 12 2" xfId="926" xr:uid="{00000000-0005-0000-0000-000055000000}"/>
    <cellStyle name="CABEÇALHO 12 2 2" xfId="1693" xr:uid="{00000000-0005-0000-0000-000056000000}"/>
    <cellStyle name="CABEÇALHO 12 2 2 2" xfId="4389" xr:uid="{00000000-0005-0000-0000-000057000000}"/>
    <cellStyle name="CABEÇALHO 12 2 3" xfId="3623" xr:uid="{00000000-0005-0000-0000-000058000000}"/>
    <cellStyle name="CABEÇALHO 12 3" xfId="1132" xr:uid="{00000000-0005-0000-0000-000059000000}"/>
    <cellStyle name="CABEÇALHO 12 3 2" xfId="1899" xr:uid="{00000000-0005-0000-0000-00005A000000}"/>
    <cellStyle name="CABEÇALHO 12 3 2 2" xfId="4595" xr:uid="{00000000-0005-0000-0000-00005B000000}"/>
    <cellStyle name="CABEÇALHO 12 3 3" xfId="3829" xr:uid="{00000000-0005-0000-0000-00005C000000}"/>
    <cellStyle name="CABEÇALHO 12 4" xfId="1356" xr:uid="{00000000-0005-0000-0000-00005D000000}"/>
    <cellStyle name="CABEÇALHO 12 4 2" xfId="4052" xr:uid="{00000000-0005-0000-0000-00005E000000}"/>
    <cellStyle name="CABEÇALHO 12 5" xfId="3286" xr:uid="{00000000-0005-0000-0000-00005F000000}"/>
    <cellStyle name="CABEÇALHO 13" xfId="601" xr:uid="{00000000-0005-0000-0000-000060000000}"/>
    <cellStyle name="CABEÇALHO 13 2" xfId="938" xr:uid="{00000000-0005-0000-0000-000061000000}"/>
    <cellStyle name="CABEÇALHO 13 2 2" xfId="1705" xr:uid="{00000000-0005-0000-0000-000062000000}"/>
    <cellStyle name="CABEÇALHO 13 2 2 2" xfId="4401" xr:uid="{00000000-0005-0000-0000-000063000000}"/>
    <cellStyle name="CABEÇALHO 13 2 3" xfId="3635" xr:uid="{00000000-0005-0000-0000-000064000000}"/>
    <cellStyle name="CABEÇALHO 13 3" xfId="1143" xr:uid="{00000000-0005-0000-0000-000065000000}"/>
    <cellStyle name="CABEÇALHO 13 3 2" xfId="1910" xr:uid="{00000000-0005-0000-0000-000066000000}"/>
    <cellStyle name="CABEÇALHO 13 3 2 2" xfId="4606" xr:uid="{00000000-0005-0000-0000-000067000000}"/>
    <cellStyle name="CABEÇALHO 13 3 3" xfId="3840" xr:uid="{00000000-0005-0000-0000-000068000000}"/>
    <cellStyle name="CABEÇALHO 13 4" xfId="1368" xr:uid="{00000000-0005-0000-0000-000069000000}"/>
    <cellStyle name="CABEÇALHO 13 4 2" xfId="4064" xr:uid="{00000000-0005-0000-0000-00006A000000}"/>
    <cellStyle name="CABEÇALHO 13 5" xfId="3298" xr:uid="{00000000-0005-0000-0000-00006B000000}"/>
    <cellStyle name="CABEÇALHO 14" xfId="753" xr:uid="{00000000-0005-0000-0000-00006C000000}"/>
    <cellStyle name="CABEÇALHO 14 2" xfId="1090" xr:uid="{00000000-0005-0000-0000-00006D000000}"/>
    <cellStyle name="CABEÇALHO 14 2 2" xfId="1857" xr:uid="{00000000-0005-0000-0000-00006E000000}"/>
    <cellStyle name="CABEÇALHO 14 2 2 2" xfId="4553" xr:uid="{00000000-0005-0000-0000-00006F000000}"/>
    <cellStyle name="CABEÇALHO 14 2 3" xfId="3787" xr:uid="{00000000-0005-0000-0000-000070000000}"/>
    <cellStyle name="CABEÇALHO 14 3" xfId="1175" xr:uid="{00000000-0005-0000-0000-000071000000}"/>
    <cellStyle name="CABEÇALHO 14 3 2" xfId="1942" xr:uid="{00000000-0005-0000-0000-000072000000}"/>
    <cellStyle name="CABEÇALHO 14 3 2 2" xfId="4638" xr:uid="{00000000-0005-0000-0000-000073000000}"/>
    <cellStyle name="CABEÇALHO 14 3 3" xfId="3872" xr:uid="{00000000-0005-0000-0000-000074000000}"/>
    <cellStyle name="CABEÇALHO 14 4" xfId="1520" xr:uid="{00000000-0005-0000-0000-000075000000}"/>
    <cellStyle name="CABEÇALHO 14 4 2" xfId="4216" xr:uid="{00000000-0005-0000-0000-000076000000}"/>
    <cellStyle name="CABEÇALHO 14 5" xfId="3450" xr:uid="{00000000-0005-0000-0000-000077000000}"/>
    <cellStyle name="CABEÇALHO 15" xfId="751" xr:uid="{00000000-0005-0000-0000-000078000000}"/>
    <cellStyle name="CABEÇALHO 15 2" xfId="1088" xr:uid="{00000000-0005-0000-0000-000079000000}"/>
    <cellStyle name="CABEÇALHO 15 2 2" xfId="1855" xr:uid="{00000000-0005-0000-0000-00007A000000}"/>
    <cellStyle name="CABEÇALHO 15 2 2 2" xfId="4551" xr:uid="{00000000-0005-0000-0000-00007B000000}"/>
    <cellStyle name="CABEÇALHO 15 2 3" xfId="3785" xr:uid="{00000000-0005-0000-0000-00007C000000}"/>
    <cellStyle name="CABEÇALHO 15 3" xfId="1173" xr:uid="{00000000-0005-0000-0000-00007D000000}"/>
    <cellStyle name="CABEÇALHO 15 3 2" xfId="1940" xr:uid="{00000000-0005-0000-0000-00007E000000}"/>
    <cellStyle name="CABEÇALHO 15 3 2 2" xfId="4636" xr:uid="{00000000-0005-0000-0000-00007F000000}"/>
    <cellStyle name="CABEÇALHO 15 3 3" xfId="3870" xr:uid="{00000000-0005-0000-0000-000080000000}"/>
    <cellStyle name="CABEÇALHO 15 4" xfId="1518" xr:uid="{00000000-0005-0000-0000-000081000000}"/>
    <cellStyle name="CABEÇALHO 15 4 2" xfId="4214" xr:uid="{00000000-0005-0000-0000-000082000000}"/>
    <cellStyle name="CABEÇALHO 15 5" xfId="3448" xr:uid="{00000000-0005-0000-0000-000083000000}"/>
    <cellStyle name="CABEÇALHO 16" xfId="574" xr:uid="{00000000-0005-0000-0000-000084000000}"/>
    <cellStyle name="CABEÇALHO 16 2" xfId="911" xr:uid="{00000000-0005-0000-0000-000085000000}"/>
    <cellStyle name="CABEÇALHO 16 2 2" xfId="1678" xr:uid="{00000000-0005-0000-0000-000086000000}"/>
    <cellStyle name="CABEÇALHO 16 2 2 2" xfId="4374" xr:uid="{00000000-0005-0000-0000-000087000000}"/>
    <cellStyle name="CABEÇALHO 16 2 3" xfId="3608" xr:uid="{00000000-0005-0000-0000-000088000000}"/>
    <cellStyle name="CABEÇALHO 16 3" xfId="1119" xr:uid="{00000000-0005-0000-0000-000089000000}"/>
    <cellStyle name="CABEÇALHO 16 3 2" xfId="1886" xr:uid="{00000000-0005-0000-0000-00008A000000}"/>
    <cellStyle name="CABEÇALHO 16 3 2 2" xfId="4582" xr:uid="{00000000-0005-0000-0000-00008B000000}"/>
    <cellStyle name="CABEÇALHO 16 3 3" xfId="3816" xr:uid="{00000000-0005-0000-0000-00008C000000}"/>
    <cellStyle name="CABEÇALHO 16 4" xfId="1341" xr:uid="{00000000-0005-0000-0000-00008D000000}"/>
    <cellStyle name="CABEÇALHO 16 4 2" xfId="4037" xr:uid="{00000000-0005-0000-0000-00008E000000}"/>
    <cellStyle name="CABEÇALHO 16 5" xfId="3271" xr:uid="{00000000-0005-0000-0000-00008F000000}"/>
    <cellStyle name="CABEÇALHO 17" xfId="758" xr:uid="{00000000-0005-0000-0000-000090000000}"/>
    <cellStyle name="CABEÇALHO 17 2" xfId="1095" xr:uid="{00000000-0005-0000-0000-000091000000}"/>
    <cellStyle name="CABEÇALHO 17 2 2" xfId="1862" xr:uid="{00000000-0005-0000-0000-000092000000}"/>
    <cellStyle name="CABEÇALHO 17 2 2 2" xfId="4558" xr:uid="{00000000-0005-0000-0000-000093000000}"/>
    <cellStyle name="CABEÇALHO 17 2 3" xfId="3792" xr:uid="{00000000-0005-0000-0000-000094000000}"/>
    <cellStyle name="CABEÇALHO 17 3" xfId="1180" xr:uid="{00000000-0005-0000-0000-000095000000}"/>
    <cellStyle name="CABEÇALHO 17 3 2" xfId="1947" xr:uid="{00000000-0005-0000-0000-000096000000}"/>
    <cellStyle name="CABEÇALHO 17 3 2 2" xfId="4643" xr:uid="{00000000-0005-0000-0000-000097000000}"/>
    <cellStyle name="CABEÇALHO 17 3 3" xfId="3877" xr:uid="{00000000-0005-0000-0000-000098000000}"/>
    <cellStyle name="CABEÇALHO 17 4" xfId="1525" xr:uid="{00000000-0005-0000-0000-000099000000}"/>
    <cellStyle name="CABEÇALHO 17 4 2" xfId="4221" xr:uid="{00000000-0005-0000-0000-00009A000000}"/>
    <cellStyle name="CABEÇALHO 17 5" xfId="3455" xr:uid="{00000000-0005-0000-0000-00009B000000}"/>
    <cellStyle name="CABEÇALHO 18" xfId="762" xr:uid="{00000000-0005-0000-0000-00009C000000}"/>
    <cellStyle name="CABEÇALHO 18 2" xfId="1099" xr:uid="{00000000-0005-0000-0000-00009D000000}"/>
    <cellStyle name="CABEÇALHO 18 2 2" xfId="1866" xr:uid="{00000000-0005-0000-0000-00009E000000}"/>
    <cellStyle name="CABEÇALHO 18 2 2 2" xfId="4562" xr:uid="{00000000-0005-0000-0000-00009F000000}"/>
    <cellStyle name="CABEÇALHO 18 2 3" xfId="3796" xr:uid="{00000000-0005-0000-0000-0000A0000000}"/>
    <cellStyle name="CABEÇALHO 18 3" xfId="1184" xr:uid="{00000000-0005-0000-0000-0000A1000000}"/>
    <cellStyle name="CABEÇALHO 18 3 2" xfId="1951" xr:uid="{00000000-0005-0000-0000-0000A2000000}"/>
    <cellStyle name="CABEÇALHO 18 3 2 2" xfId="4647" xr:uid="{00000000-0005-0000-0000-0000A3000000}"/>
    <cellStyle name="CABEÇALHO 18 3 3" xfId="3881" xr:uid="{00000000-0005-0000-0000-0000A4000000}"/>
    <cellStyle name="CABEÇALHO 18 4" xfId="1529" xr:uid="{00000000-0005-0000-0000-0000A5000000}"/>
    <cellStyle name="CABEÇALHO 18 4 2" xfId="4225" xr:uid="{00000000-0005-0000-0000-0000A6000000}"/>
    <cellStyle name="CABEÇALHO 18 5" xfId="3459" xr:uid="{00000000-0005-0000-0000-0000A7000000}"/>
    <cellStyle name="CABEÇALHO 19" xfId="744" xr:uid="{00000000-0005-0000-0000-0000A8000000}"/>
    <cellStyle name="CABEÇALHO 19 2" xfId="1081" xr:uid="{00000000-0005-0000-0000-0000A9000000}"/>
    <cellStyle name="CABEÇALHO 19 2 2" xfId="1848" xr:uid="{00000000-0005-0000-0000-0000AA000000}"/>
    <cellStyle name="CABEÇALHO 19 2 2 2" xfId="4544" xr:uid="{00000000-0005-0000-0000-0000AB000000}"/>
    <cellStyle name="CABEÇALHO 19 2 3" xfId="3778" xr:uid="{00000000-0005-0000-0000-0000AC000000}"/>
    <cellStyle name="CABEÇALHO 19 3" xfId="1166" xr:uid="{00000000-0005-0000-0000-0000AD000000}"/>
    <cellStyle name="CABEÇALHO 19 3 2" xfId="1933" xr:uid="{00000000-0005-0000-0000-0000AE000000}"/>
    <cellStyle name="CABEÇALHO 19 3 2 2" xfId="4629" xr:uid="{00000000-0005-0000-0000-0000AF000000}"/>
    <cellStyle name="CABEÇALHO 19 3 3" xfId="3863" xr:uid="{00000000-0005-0000-0000-0000B0000000}"/>
    <cellStyle name="CABEÇALHO 19 4" xfId="1511" xr:uid="{00000000-0005-0000-0000-0000B1000000}"/>
    <cellStyle name="CABEÇALHO 19 4 2" xfId="4207" xr:uid="{00000000-0005-0000-0000-0000B2000000}"/>
    <cellStyle name="CABEÇALHO 19 5" xfId="3441" xr:uid="{00000000-0005-0000-0000-0000B3000000}"/>
    <cellStyle name="Cabeçalho 2" xfId="197" xr:uid="{00000000-0005-0000-0000-0000B4000000}"/>
    <cellStyle name="CABEÇALHO 20" xfId="764" xr:uid="{00000000-0005-0000-0000-0000B5000000}"/>
    <cellStyle name="CABEÇALHO 20 2" xfId="1101" xr:uid="{00000000-0005-0000-0000-0000B6000000}"/>
    <cellStyle name="CABEÇALHO 20 2 2" xfId="1868" xr:uid="{00000000-0005-0000-0000-0000B7000000}"/>
    <cellStyle name="CABEÇALHO 20 2 2 2" xfId="4564" xr:uid="{00000000-0005-0000-0000-0000B8000000}"/>
    <cellStyle name="CABEÇALHO 20 2 3" xfId="3798" xr:uid="{00000000-0005-0000-0000-0000B9000000}"/>
    <cellStyle name="CABEÇALHO 20 3" xfId="1186" xr:uid="{00000000-0005-0000-0000-0000BA000000}"/>
    <cellStyle name="CABEÇALHO 20 3 2" xfId="1953" xr:uid="{00000000-0005-0000-0000-0000BB000000}"/>
    <cellStyle name="CABEÇALHO 20 3 2 2" xfId="4649" xr:uid="{00000000-0005-0000-0000-0000BC000000}"/>
    <cellStyle name="CABEÇALHO 20 3 3" xfId="3883" xr:uid="{00000000-0005-0000-0000-0000BD000000}"/>
    <cellStyle name="CABEÇALHO 20 4" xfId="1531" xr:uid="{00000000-0005-0000-0000-0000BE000000}"/>
    <cellStyle name="CABEÇALHO 20 4 2" xfId="4227" xr:uid="{00000000-0005-0000-0000-0000BF000000}"/>
    <cellStyle name="CABEÇALHO 20 5" xfId="3461" xr:uid="{00000000-0005-0000-0000-0000C0000000}"/>
    <cellStyle name="CABEÇALHO 21" xfId="756" xr:uid="{00000000-0005-0000-0000-0000C1000000}"/>
    <cellStyle name="CABEÇALHO 21 2" xfId="1093" xr:uid="{00000000-0005-0000-0000-0000C2000000}"/>
    <cellStyle name="CABEÇALHO 21 2 2" xfId="1860" xr:uid="{00000000-0005-0000-0000-0000C3000000}"/>
    <cellStyle name="CABEÇALHO 21 2 2 2" xfId="4556" xr:uid="{00000000-0005-0000-0000-0000C4000000}"/>
    <cellStyle name="CABEÇALHO 21 2 3" xfId="3790" xr:uid="{00000000-0005-0000-0000-0000C5000000}"/>
    <cellStyle name="CABEÇALHO 21 3" xfId="1178" xr:uid="{00000000-0005-0000-0000-0000C6000000}"/>
    <cellStyle name="CABEÇALHO 21 3 2" xfId="1945" xr:uid="{00000000-0005-0000-0000-0000C7000000}"/>
    <cellStyle name="CABEÇALHO 21 3 2 2" xfId="4641" xr:uid="{00000000-0005-0000-0000-0000C8000000}"/>
    <cellStyle name="CABEÇALHO 21 3 3" xfId="3875" xr:uid="{00000000-0005-0000-0000-0000C9000000}"/>
    <cellStyle name="CABEÇALHO 21 4" xfId="1523" xr:uid="{00000000-0005-0000-0000-0000CA000000}"/>
    <cellStyle name="CABEÇALHO 21 4 2" xfId="4219" xr:uid="{00000000-0005-0000-0000-0000CB000000}"/>
    <cellStyle name="CABEÇALHO 21 5" xfId="3453" xr:uid="{00000000-0005-0000-0000-0000CC000000}"/>
    <cellStyle name="CABEÇALHO 22" xfId="765" xr:uid="{00000000-0005-0000-0000-0000CD000000}"/>
    <cellStyle name="CABEÇALHO 22 2" xfId="1102" xr:uid="{00000000-0005-0000-0000-0000CE000000}"/>
    <cellStyle name="CABEÇALHO 22 2 2" xfId="1869" xr:uid="{00000000-0005-0000-0000-0000CF000000}"/>
    <cellStyle name="CABEÇALHO 22 2 2 2" xfId="4565" xr:uid="{00000000-0005-0000-0000-0000D0000000}"/>
    <cellStyle name="CABEÇALHO 22 2 3" xfId="3799" xr:uid="{00000000-0005-0000-0000-0000D1000000}"/>
    <cellStyle name="CABEÇALHO 22 3" xfId="1187" xr:uid="{00000000-0005-0000-0000-0000D2000000}"/>
    <cellStyle name="CABEÇALHO 22 3 2" xfId="1954" xr:uid="{00000000-0005-0000-0000-0000D3000000}"/>
    <cellStyle name="CABEÇALHO 22 3 2 2" xfId="4650" xr:uid="{00000000-0005-0000-0000-0000D4000000}"/>
    <cellStyle name="CABEÇALHO 22 3 3" xfId="3884" xr:uid="{00000000-0005-0000-0000-0000D5000000}"/>
    <cellStyle name="CABEÇALHO 22 4" xfId="1532" xr:uid="{00000000-0005-0000-0000-0000D6000000}"/>
    <cellStyle name="CABEÇALHO 22 4 2" xfId="4228" xr:uid="{00000000-0005-0000-0000-0000D7000000}"/>
    <cellStyle name="CABEÇALHO 22 5" xfId="3462" xr:uid="{00000000-0005-0000-0000-0000D8000000}"/>
    <cellStyle name="CABEÇALHO 23" xfId="739" xr:uid="{00000000-0005-0000-0000-0000D9000000}"/>
    <cellStyle name="CABEÇALHO 23 2" xfId="1076" xr:uid="{00000000-0005-0000-0000-0000DA000000}"/>
    <cellStyle name="CABEÇALHO 23 2 2" xfId="1843" xr:uid="{00000000-0005-0000-0000-0000DB000000}"/>
    <cellStyle name="CABEÇALHO 23 2 2 2" xfId="4539" xr:uid="{00000000-0005-0000-0000-0000DC000000}"/>
    <cellStyle name="CABEÇALHO 23 2 3" xfId="3773" xr:uid="{00000000-0005-0000-0000-0000DD000000}"/>
    <cellStyle name="CABEÇALHO 23 3" xfId="1161" xr:uid="{00000000-0005-0000-0000-0000DE000000}"/>
    <cellStyle name="CABEÇALHO 23 3 2" xfId="1928" xr:uid="{00000000-0005-0000-0000-0000DF000000}"/>
    <cellStyle name="CABEÇALHO 23 3 2 2" xfId="4624" xr:uid="{00000000-0005-0000-0000-0000E0000000}"/>
    <cellStyle name="CABEÇALHO 23 3 3" xfId="3858" xr:uid="{00000000-0005-0000-0000-0000E1000000}"/>
    <cellStyle name="CABEÇALHO 23 4" xfId="1506" xr:uid="{00000000-0005-0000-0000-0000E2000000}"/>
    <cellStyle name="CABEÇALHO 23 4 2" xfId="4202" xr:uid="{00000000-0005-0000-0000-0000E3000000}"/>
    <cellStyle name="CABEÇALHO 23 5" xfId="3436" xr:uid="{00000000-0005-0000-0000-0000E4000000}"/>
    <cellStyle name="CABEÇALHO 24" xfId="611" xr:uid="{00000000-0005-0000-0000-0000E5000000}"/>
    <cellStyle name="CABEÇALHO 24 2" xfId="948" xr:uid="{00000000-0005-0000-0000-0000E6000000}"/>
    <cellStyle name="CABEÇALHO 24 2 2" xfId="1715" xr:uid="{00000000-0005-0000-0000-0000E7000000}"/>
    <cellStyle name="CABEÇALHO 24 2 2 2" xfId="4411" xr:uid="{00000000-0005-0000-0000-0000E8000000}"/>
    <cellStyle name="CABEÇALHO 24 2 3" xfId="3645" xr:uid="{00000000-0005-0000-0000-0000E9000000}"/>
    <cellStyle name="CABEÇALHO 24 3" xfId="1152" xr:uid="{00000000-0005-0000-0000-0000EA000000}"/>
    <cellStyle name="CABEÇALHO 24 3 2" xfId="1919" xr:uid="{00000000-0005-0000-0000-0000EB000000}"/>
    <cellStyle name="CABEÇALHO 24 3 2 2" xfId="4615" xr:uid="{00000000-0005-0000-0000-0000EC000000}"/>
    <cellStyle name="CABEÇALHO 24 3 3" xfId="3849" xr:uid="{00000000-0005-0000-0000-0000ED000000}"/>
    <cellStyle name="CABEÇALHO 24 4" xfId="1378" xr:uid="{00000000-0005-0000-0000-0000EE000000}"/>
    <cellStyle name="CABEÇALHO 24 4 2" xfId="4074" xr:uid="{00000000-0005-0000-0000-0000EF000000}"/>
    <cellStyle name="CABEÇALHO 24 5" xfId="3308" xr:uid="{00000000-0005-0000-0000-0000F0000000}"/>
    <cellStyle name="CABEÇALHO 25" xfId="586" xr:uid="{00000000-0005-0000-0000-0000F1000000}"/>
    <cellStyle name="CABEÇALHO 25 2" xfId="923" xr:uid="{00000000-0005-0000-0000-0000F2000000}"/>
    <cellStyle name="CABEÇALHO 25 2 2" xfId="1690" xr:uid="{00000000-0005-0000-0000-0000F3000000}"/>
    <cellStyle name="CABEÇALHO 25 2 2 2" xfId="4386" xr:uid="{00000000-0005-0000-0000-0000F4000000}"/>
    <cellStyle name="CABEÇALHO 25 2 3" xfId="3620" xr:uid="{00000000-0005-0000-0000-0000F5000000}"/>
    <cellStyle name="CABEÇALHO 25 3" xfId="1129" xr:uid="{00000000-0005-0000-0000-0000F6000000}"/>
    <cellStyle name="CABEÇALHO 25 3 2" xfId="1896" xr:uid="{00000000-0005-0000-0000-0000F7000000}"/>
    <cellStyle name="CABEÇALHO 25 3 2 2" xfId="4592" xr:uid="{00000000-0005-0000-0000-0000F8000000}"/>
    <cellStyle name="CABEÇALHO 25 3 3" xfId="3826" xr:uid="{00000000-0005-0000-0000-0000F9000000}"/>
    <cellStyle name="CABEÇALHO 25 4" xfId="1353" xr:uid="{00000000-0005-0000-0000-0000FA000000}"/>
    <cellStyle name="CABEÇALHO 25 4 2" xfId="4049" xr:uid="{00000000-0005-0000-0000-0000FB000000}"/>
    <cellStyle name="CABEÇALHO 25 5" xfId="3283" xr:uid="{00000000-0005-0000-0000-0000FC000000}"/>
    <cellStyle name="CABEÇALHO 26" xfId="745" xr:uid="{00000000-0005-0000-0000-0000FD000000}"/>
    <cellStyle name="CABEÇALHO 26 2" xfId="1082" xr:uid="{00000000-0005-0000-0000-0000FE000000}"/>
    <cellStyle name="CABEÇALHO 26 2 2" xfId="1849" xr:uid="{00000000-0005-0000-0000-0000FF000000}"/>
    <cellStyle name="CABEÇALHO 26 2 2 2" xfId="4545" xr:uid="{00000000-0005-0000-0000-000000010000}"/>
    <cellStyle name="CABEÇALHO 26 2 3" xfId="3779" xr:uid="{00000000-0005-0000-0000-000001010000}"/>
    <cellStyle name="CABEÇALHO 26 3" xfId="1167" xr:uid="{00000000-0005-0000-0000-000002010000}"/>
    <cellStyle name="CABEÇALHO 26 3 2" xfId="1934" xr:uid="{00000000-0005-0000-0000-000003010000}"/>
    <cellStyle name="CABEÇALHO 26 3 2 2" xfId="4630" xr:uid="{00000000-0005-0000-0000-000004010000}"/>
    <cellStyle name="CABEÇALHO 26 3 3" xfId="3864" xr:uid="{00000000-0005-0000-0000-000005010000}"/>
    <cellStyle name="CABEÇALHO 26 4" xfId="1512" xr:uid="{00000000-0005-0000-0000-000006010000}"/>
    <cellStyle name="CABEÇALHO 26 4 2" xfId="4208" xr:uid="{00000000-0005-0000-0000-000007010000}"/>
    <cellStyle name="CABEÇALHO 26 5" xfId="3442" xr:uid="{00000000-0005-0000-0000-000008010000}"/>
    <cellStyle name="CABEÇALHO 27" xfId="608" xr:uid="{00000000-0005-0000-0000-000009010000}"/>
    <cellStyle name="CABEÇALHO 27 2" xfId="945" xr:uid="{00000000-0005-0000-0000-00000A010000}"/>
    <cellStyle name="CABEÇALHO 27 2 2" xfId="1712" xr:uid="{00000000-0005-0000-0000-00000B010000}"/>
    <cellStyle name="CABEÇALHO 27 2 2 2" xfId="4408" xr:uid="{00000000-0005-0000-0000-00000C010000}"/>
    <cellStyle name="CABEÇALHO 27 2 3" xfId="3642" xr:uid="{00000000-0005-0000-0000-00000D010000}"/>
    <cellStyle name="CABEÇALHO 27 3" xfId="1149" xr:uid="{00000000-0005-0000-0000-00000E010000}"/>
    <cellStyle name="CABEÇALHO 27 3 2" xfId="1916" xr:uid="{00000000-0005-0000-0000-00000F010000}"/>
    <cellStyle name="CABEÇALHO 27 3 2 2" xfId="4612" xr:uid="{00000000-0005-0000-0000-000010010000}"/>
    <cellStyle name="CABEÇALHO 27 3 3" xfId="3846" xr:uid="{00000000-0005-0000-0000-000011010000}"/>
    <cellStyle name="CABEÇALHO 27 4" xfId="1375" xr:uid="{00000000-0005-0000-0000-000012010000}"/>
    <cellStyle name="CABEÇALHO 27 4 2" xfId="4071" xr:uid="{00000000-0005-0000-0000-000013010000}"/>
    <cellStyle name="CABEÇALHO 27 5" xfId="3305" xr:uid="{00000000-0005-0000-0000-000014010000}"/>
    <cellStyle name="CABEÇALHO 28" xfId="592" xr:uid="{00000000-0005-0000-0000-000015010000}"/>
    <cellStyle name="CABEÇALHO 28 2" xfId="929" xr:uid="{00000000-0005-0000-0000-000016010000}"/>
    <cellStyle name="CABEÇALHO 28 2 2" xfId="1696" xr:uid="{00000000-0005-0000-0000-000017010000}"/>
    <cellStyle name="CABEÇALHO 28 2 2 2" xfId="4392" xr:uid="{00000000-0005-0000-0000-000018010000}"/>
    <cellStyle name="CABEÇALHO 28 2 3" xfId="3626" xr:uid="{00000000-0005-0000-0000-000019010000}"/>
    <cellStyle name="CABEÇALHO 28 3" xfId="1135" xr:uid="{00000000-0005-0000-0000-00001A010000}"/>
    <cellStyle name="CABEÇALHO 28 3 2" xfId="1902" xr:uid="{00000000-0005-0000-0000-00001B010000}"/>
    <cellStyle name="CABEÇALHO 28 3 2 2" xfId="4598" xr:uid="{00000000-0005-0000-0000-00001C010000}"/>
    <cellStyle name="CABEÇALHO 28 3 3" xfId="3832" xr:uid="{00000000-0005-0000-0000-00001D010000}"/>
    <cellStyle name="CABEÇALHO 28 4" xfId="1359" xr:uid="{00000000-0005-0000-0000-00001E010000}"/>
    <cellStyle name="CABEÇALHO 28 4 2" xfId="4055" xr:uid="{00000000-0005-0000-0000-00001F010000}"/>
    <cellStyle name="CABEÇALHO 28 5" xfId="3289" xr:uid="{00000000-0005-0000-0000-000020010000}"/>
    <cellStyle name="CABEÇALHO 29" xfId="593" xr:uid="{00000000-0005-0000-0000-000021010000}"/>
    <cellStyle name="CABEÇALHO 29 2" xfId="930" xr:uid="{00000000-0005-0000-0000-000022010000}"/>
    <cellStyle name="CABEÇALHO 29 2 2" xfId="1697" xr:uid="{00000000-0005-0000-0000-000023010000}"/>
    <cellStyle name="CABEÇALHO 29 2 2 2" xfId="4393" xr:uid="{00000000-0005-0000-0000-000024010000}"/>
    <cellStyle name="CABEÇALHO 29 2 3" xfId="3627" xr:uid="{00000000-0005-0000-0000-000025010000}"/>
    <cellStyle name="CABEÇALHO 29 3" xfId="1136" xr:uid="{00000000-0005-0000-0000-000026010000}"/>
    <cellStyle name="CABEÇALHO 29 3 2" xfId="1903" xr:uid="{00000000-0005-0000-0000-000027010000}"/>
    <cellStyle name="CABEÇALHO 29 3 2 2" xfId="4599" xr:uid="{00000000-0005-0000-0000-000028010000}"/>
    <cellStyle name="CABEÇALHO 29 3 3" xfId="3833" xr:uid="{00000000-0005-0000-0000-000029010000}"/>
    <cellStyle name="CABEÇALHO 29 4" xfId="1360" xr:uid="{00000000-0005-0000-0000-00002A010000}"/>
    <cellStyle name="CABEÇALHO 29 4 2" xfId="4056" xr:uid="{00000000-0005-0000-0000-00002B010000}"/>
    <cellStyle name="CABEÇALHO 29 5" xfId="3290" xr:uid="{00000000-0005-0000-0000-00002C010000}"/>
    <cellStyle name="CABEÇALHO 3" xfId="441" xr:uid="{00000000-0005-0000-0000-00002D010000}"/>
    <cellStyle name="CABEÇALHO 3 10" xfId="602" xr:uid="{00000000-0005-0000-0000-00002E010000}"/>
    <cellStyle name="CABEÇALHO 3 10 2" xfId="939" xr:uid="{00000000-0005-0000-0000-00002F010000}"/>
    <cellStyle name="CABEÇALHO 3 10 2 2" xfId="1706" xr:uid="{00000000-0005-0000-0000-000030010000}"/>
    <cellStyle name="CABEÇALHO 3 10 2 2 2" xfId="4402" xr:uid="{00000000-0005-0000-0000-000031010000}"/>
    <cellStyle name="CABEÇALHO 3 10 2 3" xfId="3636" xr:uid="{00000000-0005-0000-0000-000032010000}"/>
    <cellStyle name="CABEÇALHO 3 10 3" xfId="1144" xr:uid="{00000000-0005-0000-0000-000033010000}"/>
    <cellStyle name="CABEÇALHO 3 10 3 2" xfId="1911" xr:uid="{00000000-0005-0000-0000-000034010000}"/>
    <cellStyle name="CABEÇALHO 3 10 3 2 2" xfId="4607" xr:uid="{00000000-0005-0000-0000-000035010000}"/>
    <cellStyle name="CABEÇALHO 3 10 3 3" xfId="3841" xr:uid="{00000000-0005-0000-0000-000036010000}"/>
    <cellStyle name="CABEÇALHO 3 10 4" xfId="1369" xr:uid="{00000000-0005-0000-0000-000037010000}"/>
    <cellStyle name="CABEÇALHO 3 10 4 2" xfId="4065" xr:uid="{00000000-0005-0000-0000-000038010000}"/>
    <cellStyle name="CABEÇALHO 3 10 5" xfId="3299" xr:uid="{00000000-0005-0000-0000-000039010000}"/>
    <cellStyle name="CABEÇALHO 3 11" xfId="587" xr:uid="{00000000-0005-0000-0000-00003A010000}"/>
    <cellStyle name="CABEÇALHO 3 11 2" xfId="924" xr:uid="{00000000-0005-0000-0000-00003B010000}"/>
    <cellStyle name="CABEÇALHO 3 11 2 2" xfId="1691" xr:uid="{00000000-0005-0000-0000-00003C010000}"/>
    <cellStyle name="CABEÇALHO 3 11 2 2 2" xfId="4387" xr:uid="{00000000-0005-0000-0000-00003D010000}"/>
    <cellStyle name="CABEÇALHO 3 11 2 3" xfId="3621" xr:uid="{00000000-0005-0000-0000-00003E010000}"/>
    <cellStyle name="CABEÇALHO 3 11 3" xfId="1130" xr:uid="{00000000-0005-0000-0000-00003F010000}"/>
    <cellStyle name="CABEÇALHO 3 11 3 2" xfId="1897" xr:uid="{00000000-0005-0000-0000-000040010000}"/>
    <cellStyle name="CABEÇALHO 3 11 3 2 2" xfId="4593" xr:uid="{00000000-0005-0000-0000-000041010000}"/>
    <cellStyle name="CABEÇALHO 3 11 3 3" xfId="3827" xr:uid="{00000000-0005-0000-0000-000042010000}"/>
    <cellStyle name="CABEÇALHO 3 11 4" xfId="1354" xr:uid="{00000000-0005-0000-0000-000043010000}"/>
    <cellStyle name="CABEÇALHO 3 11 4 2" xfId="4050" xr:uid="{00000000-0005-0000-0000-000044010000}"/>
    <cellStyle name="CABEÇALHO 3 11 5" xfId="3284" xr:uid="{00000000-0005-0000-0000-000045010000}"/>
    <cellStyle name="CABEÇALHO 3 12" xfId="607" xr:uid="{00000000-0005-0000-0000-000046010000}"/>
    <cellStyle name="CABEÇALHO 3 12 2" xfId="944" xr:uid="{00000000-0005-0000-0000-000047010000}"/>
    <cellStyle name="CABEÇALHO 3 12 2 2" xfId="1711" xr:uid="{00000000-0005-0000-0000-000048010000}"/>
    <cellStyle name="CABEÇALHO 3 12 2 2 2" xfId="4407" xr:uid="{00000000-0005-0000-0000-000049010000}"/>
    <cellStyle name="CABEÇALHO 3 12 2 3" xfId="3641" xr:uid="{00000000-0005-0000-0000-00004A010000}"/>
    <cellStyle name="CABEÇALHO 3 12 3" xfId="1148" xr:uid="{00000000-0005-0000-0000-00004B010000}"/>
    <cellStyle name="CABEÇALHO 3 12 3 2" xfId="1915" xr:uid="{00000000-0005-0000-0000-00004C010000}"/>
    <cellStyle name="CABEÇALHO 3 12 3 2 2" xfId="4611" xr:uid="{00000000-0005-0000-0000-00004D010000}"/>
    <cellStyle name="CABEÇALHO 3 12 3 3" xfId="3845" xr:uid="{00000000-0005-0000-0000-00004E010000}"/>
    <cellStyle name="CABEÇALHO 3 12 4" xfId="1374" xr:uid="{00000000-0005-0000-0000-00004F010000}"/>
    <cellStyle name="CABEÇALHO 3 12 4 2" xfId="4070" xr:uid="{00000000-0005-0000-0000-000050010000}"/>
    <cellStyle name="CABEÇALHO 3 12 5" xfId="3304" xr:uid="{00000000-0005-0000-0000-000051010000}"/>
    <cellStyle name="CABEÇALHO 3 13" xfId="738" xr:uid="{00000000-0005-0000-0000-000052010000}"/>
    <cellStyle name="CABEÇALHO 3 13 2" xfId="1075" xr:uid="{00000000-0005-0000-0000-000053010000}"/>
    <cellStyle name="CABEÇALHO 3 13 2 2" xfId="1842" xr:uid="{00000000-0005-0000-0000-000054010000}"/>
    <cellStyle name="CABEÇALHO 3 13 2 2 2" xfId="4538" xr:uid="{00000000-0005-0000-0000-000055010000}"/>
    <cellStyle name="CABEÇALHO 3 13 2 3" xfId="3772" xr:uid="{00000000-0005-0000-0000-000056010000}"/>
    <cellStyle name="CABEÇALHO 3 13 3" xfId="1160" xr:uid="{00000000-0005-0000-0000-000057010000}"/>
    <cellStyle name="CABEÇALHO 3 13 3 2" xfId="1927" xr:uid="{00000000-0005-0000-0000-000058010000}"/>
    <cellStyle name="CABEÇALHO 3 13 3 2 2" xfId="4623" xr:uid="{00000000-0005-0000-0000-000059010000}"/>
    <cellStyle name="CABEÇALHO 3 13 3 3" xfId="3857" xr:uid="{00000000-0005-0000-0000-00005A010000}"/>
    <cellStyle name="CABEÇALHO 3 13 4" xfId="1505" xr:uid="{00000000-0005-0000-0000-00005B010000}"/>
    <cellStyle name="CABEÇALHO 3 13 4 2" xfId="4201" xr:uid="{00000000-0005-0000-0000-00005C010000}"/>
    <cellStyle name="CABEÇALHO 3 13 5" xfId="3435" xr:uid="{00000000-0005-0000-0000-00005D010000}"/>
    <cellStyle name="CABEÇALHO 3 14" xfId="600" xr:uid="{00000000-0005-0000-0000-00005E010000}"/>
    <cellStyle name="CABEÇALHO 3 14 2" xfId="937" xr:uid="{00000000-0005-0000-0000-00005F010000}"/>
    <cellStyle name="CABEÇALHO 3 14 2 2" xfId="1704" xr:uid="{00000000-0005-0000-0000-000060010000}"/>
    <cellStyle name="CABEÇALHO 3 14 2 2 2" xfId="4400" xr:uid="{00000000-0005-0000-0000-000061010000}"/>
    <cellStyle name="CABEÇALHO 3 14 2 3" xfId="3634" xr:uid="{00000000-0005-0000-0000-000062010000}"/>
    <cellStyle name="CABEÇALHO 3 14 3" xfId="1142" xr:uid="{00000000-0005-0000-0000-000063010000}"/>
    <cellStyle name="CABEÇALHO 3 14 3 2" xfId="1909" xr:uid="{00000000-0005-0000-0000-000064010000}"/>
    <cellStyle name="CABEÇALHO 3 14 3 2 2" xfId="4605" xr:uid="{00000000-0005-0000-0000-000065010000}"/>
    <cellStyle name="CABEÇALHO 3 14 3 3" xfId="3839" xr:uid="{00000000-0005-0000-0000-000066010000}"/>
    <cellStyle name="CABEÇALHO 3 14 4" xfId="1367" xr:uid="{00000000-0005-0000-0000-000067010000}"/>
    <cellStyle name="CABEÇALHO 3 14 4 2" xfId="4063" xr:uid="{00000000-0005-0000-0000-000068010000}"/>
    <cellStyle name="CABEÇALHO 3 14 5" xfId="3297" xr:uid="{00000000-0005-0000-0000-000069010000}"/>
    <cellStyle name="CABEÇALHO 3 15" xfId="746" xr:uid="{00000000-0005-0000-0000-00006A010000}"/>
    <cellStyle name="CABEÇALHO 3 15 2" xfId="1083" xr:uid="{00000000-0005-0000-0000-00006B010000}"/>
    <cellStyle name="CABEÇALHO 3 15 2 2" xfId="1850" xr:uid="{00000000-0005-0000-0000-00006C010000}"/>
    <cellStyle name="CABEÇALHO 3 15 2 2 2" xfId="4546" xr:uid="{00000000-0005-0000-0000-00006D010000}"/>
    <cellStyle name="CABEÇALHO 3 15 2 3" xfId="3780" xr:uid="{00000000-0005-0000-0000-00006E010000}"/>
    <cellStyle name="CABEÇALHO 3 15 3" xfId="1168" xr:uid="{00000000-0005-0000-0000-00006F010000}"/>
    <cellStyle name="CABEÇALHO 3 15 3 2" xfId="1935" xr:uid="{00000000-0005-0000-0000-000070010000}"/>
    <cellStyle name="CABEÇALHO 3 15 3 2 2" xfId="4631" xr:uid="{00000000-0005-0000-0000-000071010000}"/>
    <cellStyle name="CABEÇALHO 3 15 3 3" xfId="3865" xr:uid="{00000000-0005-0000-0000-000072010000}"/>
    <cellStyle name="CABEÇALHO 3 15 4" xfId="1513" xr:uid="{00000000-0005-0000-0000-000073010000}"/>
    <cellStyle name="CABEÇALHO 3 15 4 2" xfId="4209" xr:uid="{00000000-0005-0000-0000-000074010000}"/>
    <cellStyle name="CABEÇALHO 3 15 5" xfId="3443" xr:uid="{00000000-0005-0000-0000-000075010000}"/>
    <cellStyle name="CABEÇALHO 3 16" xfId="566" xr:uid="{00000000-0005-0000-0000-000076010000}"/>
    <cellStyle name="CABEÇALHO 3 16 2" xfId="903" xr:uid="{00000000-0005-0000-0000-000077010000}"/>
    <cellStyle name="CABEÇALHO 3 16 2 2" xfId="1670" xr:uid="{00000000-0005-0000-0000-000078010000}"/>
    <cellStyle name="CABEÇALHO 3 16 2 2 2" xfId="4366" xr:uid="{00000000-0005-0000-0000-000079010000}"/>
    <cellStyle name="CABEÇALHO 3 16 2 3" xfId="3600" xr:uid="{00000000-0005-0000-0000-00007A010000}"/>
    <cellStyle name="CABEÇALHO 3 16 3" xfId="1112" xr:uid="{00000000-0005-0000-0000-00007B010000}"/>
    <cellStyle name="CABEÇALHO 3 16 3 2" xfId="1879" xr:uid="{00000000-0005-0000-0000-00007C010000}"/>
    <cellStyle name="CABEÇALHO 3 16 3 2 2" xfId="4575" xr:uid="{00000000-0005-0000-0000-00007D010000}"/>
    <cellStyle name="CABEÇALHO 3 16 3 3" xfId="3809" xr:uid="{00000000-0005-0000-0000-00007E010000}"/>
    <cellStyle name="CABEÇALHO 3 16 4" xfId="1333" xr:uid="{00000000-0005-0000-0000-00007F010000}"/>
    <cellStyle name="CABEÇALHO 3 16 4 2" xfId="4029" xr:uid="{00000000-0005-0000-0000-000080010000}"/>
    <cellStyle name="CABEÇALHO 3 16 5" xfId="3263" xr:uid="{00000000-0005-0000-0000-000081010000}"/>
    <cellStyle name="CABEÇALHO 3 17" xfId="578" xr:uid="{00000000-0005-0000-0000-000082010000}"/>
    <cellStyle name="CABEÇALHO 3 17 2" xfId="915" xr:uid="{00000000-0005-0000-0000-000083010000}"/>
    <cellStyle name="CABEÇALHO 3 17 2 2" xfId="1682" xr:uid="{00000000-0005-0000-0000-000084010000}"/>
    <cellStyle name="CABEÇALHO 3 17 2 2 2" xfId="4378" xr:uid="{00000000-0005-0000-0000-000085010000}"/>
    <cellStyle name="CABEÇALHO 3 17 2 3" xfId="3612" xr:uid="{00000000-0005-0000-0000-000086010000}"/>
    <cellStyle name="CABEÇALHO 3 17 3" xfId="1122" xr:uid="{00000000-0005-0000-0000-000087010000}"/>
    <cellStyle name="CABEÇALHO 3 17 3 2" xfId="1889" xr:uid="{00000000-0005-0000-0000-000088010000}"/>
    <cellStyle name="CABEÇALHO 3 17 3 2 2" xfId="4585" xr:uid="{00000000-0005-0000-0000-000089010000}"/>
    <cellStyle name="CABEÇALHO 3 17 3 3" xfId="3819" xr:uid="{00000000-0005-0000-0000-00008A010000}"/>
    <cellStyle name="CABEÇALHO 3 17 4" xfId="1345" xr:uid="{00000000-0005-0000-0000-00008B010000}"/>
    <cellStyle name="CABEÇALHO 3 17 4 2" xfId="4041" xr:uid="{00000000-0005-0000-0000-00008C010000}"/>
    <cellStyle name="CABEÇALHO 3 17 5" xfId="3275" xr:uid="{00000000-0005-0000-0000-00008D010000}"/>
    <cellStyle name="CABEÇALHO 3 18" xfId="779" xr:uid="{00000000-0005-0000-0000-00008E010000}"/>
    <cellStyle name="CABEÇALHO 3 18 2" xfId="1546" xr:uid="{00000000-0005-0000-0000-00008F010000}"/>
    <cellStyle name="CABEÇALHO 3 18 2 2" xfId="4242" xr:uid="{00000000-0005-0000-0000-000090010000}"/>
    <cellStyle name="CABEÇALHO 3 18 3" xfId="3476" xr:uid="{00000000-0005-0000-0000-000091010000}"/>
    <cellStyle name="CABEÇALHO 3 19" xfId="1104" xr:uid="{00000000-0005-0000-0000-000092010000}"/>
    <cellStyle name="CABEÇALHO 3 19 2" xfId="1871" xr:uid="{00000000-0005-0000-0000-000093010000}"/>
    <cellStyle name="CABEÇALHO 3 19 2 2" xfId="4567" xr:uid="{00000000-0005-0000-0000-000094010000}"/>
    <cellStyle name="CABEÇALHO 3 19 3" xfId="3801" xr:uid="{00000000-0005-0000-0000-000095010000}"/>
    <cellStyle name="CABEÇALHO 3 2" xfId="560" xr:uid="{00000000-0005-0000-0000-000096010000}"/>
    <cellStyle name="CABEÇALHO 3 2 10" xfId="1108" xr:uid="{00000000-0005-0000-0000-000097010000}"/>
    <cellStyle name="CABEÇALHO 3 2 10 2" xfId="1875" xr:uid="{00000000-0005-0000-0000-000098010000}"/>
    <cellStyle name="CABEÇALHO 3 2 10 2 2" xfId="4571" xr:uid="{00000000-0005-0000-0000-000099010000}"/>
    <cellStyle name="CABEÇALHO 3 2 10 3" xfId="3805" xr:uid="{00000000-0005-0000-0000-00009A010000}"/>
    <cellStyle name="CABEÇALHO 3 2 11" xfId="1328" xr:uid="{00000000-0005-0000-0000-00009B010000}"/>
    <cellStyle name="CABEÇALHO 3 2 11 2" xfId="4024" xr:uid="{00000000-0005-0000-0000-00009C010000}"/>
    <cellStyle name="CABEÇALHO 3 2 12" xfId="3258" xr:uid="{00000000-0005-0000-0000-00009D010000}"/>
    <cellStyle name="CABEÇALHO 3 2 2" xfId="749" xr:uid="{00000000-0005-0000-0000-00009E010000}"/>
    <cellStyle name="CABEÇALHO 3 2 2 2" xfId="1086" xr:uid="{00000000-0005-0000-0000-00009F010000}"/>
    <cellStyle name="CABEÇALHO 3 2 2 2 2" xfId="1853" xr:uid="{00000000-0005-0000-0000-0000A0010000}"/>
    <cellStyle name="CABEÇALHO 3 2 2 2 2 2" xfId="4549" xr:uid="{00000000-0005-0000-0000-0000A1010000}"/>
    <cellStyle name="CABEÇALHO 3 2 2 2 3" xfId="3783" xr:uid="{00000000-0005-0000-0000-0000A2010000}"/>
    <cellStyle name="CABEÇALHO 3 2 2 3" xfId="1171" xr:uid="{00000000-0005-0000-0000-0000A3010000}"/>
    <cellStyle name="CABEÇALHO 3 2 2 3 2" xfId="1938" xr:uid="{00000000-0005-0000-0000-0000A4010000}"/>
    <cellStyle name="CABEÇALHO 3 2 2 3 2 2" xfId="4634" xr:uid="{00000000-0005-0000-0000-0000A5010000}"/>
    <cellStyle name="CABEÇALHO 3 2 2 3 3" xfId="3868" xr:uid="{00000000-0005-0000-0000-0000A6010000}"/>
    <cellStyle name="CABEÇALHO 3 2 2 4" xfId="1516" xr:uid="{00000000-0005-0000-0000-0000A7010000}"/>
    <cellStyle name="CABEÇALHO 3 2 2 4 2" xfId="4212" xr:uid="{00000000-0005-0000-0000-0000A8010000}"/>
    <cellStyle name="CABEÇALHO 3 2 2 5" xfId="3446" xr:uid="{00000000-0005-0000-0000-0000A9010000}"/>
    <cellStyle name="CABEÇALHO 3 2 3" xfId="580" xr:uid="{00000000-0005-0000-0000-0000AA010000}"/>
    <cellStyle name="CABEÇALHO 3 2 3 2" xfId="917" xr:uid="{00000000-0005-0000-0000-0000AB010000}"/>
    <cellStyle name="CABEÇALHO 3 2 3 2 2" xfId="1684" xr:uid="{00000000-0005-0000-0000-0000AC010000}"/>
    <cellStyle name="CABEÇALHO 3 2 3 2 2 2" xfId="4380" xr:uid="{00000000-0005-0000-0000-0000AD010000}"/>
    <cellStyle name="CABEÇALHO 3 2 3 2 3" xfId="3614" xr:uid="{00000000-0005-0000-0000-0000AE010000}"/>
    <cellStyle name="CABEÇALHO 3 2 3 3" xfId="1124" xr:uid="{00000000-0005-0000-0000-0000AF010000}"/>
    <cellStyle name="CABEÇALHO 3 2 3 3 2" xfId="1891" xr:uid="{00000000-0005-0000-0000-0000B0010000}"/>
    <cellStyle name="CABEÇALHO 3 2 3 3 2 2" xfId="4587" xr:uid="{00000000-0005-0000-0000-0000B1010000}"/>
    <cellStyle name="CABEÇALHO 3 2 3 3 3" xfId="3821" xr:uid="{00000000-0005-0000-0000-0000B2010000}"/>
    <cellStyle name="CABEÇALHO 3 2 3 4" xfId="1347" xr:uid="{00000000-0005-0000-0000-0000B3010000}"/>
    <cellStyle name="CABEÇALHO 3 2 3 4 2" xfId="4043" xr:uid="{00000000-0005-0000-0000-0000B4010000}"/>
    <cellStyle name="CABEÇALHO 3 2 3 5" xfId="3277" xr:uid="{00000000-0005-0000-0000-0000B5010000}"/>
    <cellStyle name="CABEÇALHO 3 2 4" xfId="759" xr:uid="{00000000-0005-0000-0000-0000B6010000}"/>
    <cellStyle name="CABEÇALHO 3 2 4 2" xfId="1096" xr:uid="{00000000-0005-0000-0000-0000B7010000}"/>
    <cellStyle name="CABEÇALHO 3 2 4 2 2" xfId="1863" xr:uid="{00000000-0005-0000-0000-0000B8010000}"/>
    <cellStyle name="CABEÇALHO 3 2 4 2 2 2" xfId="4559" xr:uid="{00000000-0005-0000-0000-0000B9010000}"/>
    <cellStyle name="CABEÇALHO 3 2 4 2 3" xfId="3793" xr:uid="{00000000-0005-0000-0000-0000BA010000}"/>
    <cellStyle name="CABEÇALHO 3 2 4 3" xfId="1181" xr:uid="{00000000-0005-0000-0000-0000BB010000}"/>
    <cellStyle name="CABEÇALHO 3 2 4 3 2" xfId="1948" xr:uid="{00000000-0005-0000-0000-0000BC010000}"/>
    <cellStyle name="CABEÇALHO 3 2 4 3 2 2" xfId="4644" xr:uid="{00000000-0005-0000-0000-0000BD010000}"/>
    <cellStyle name="CABEÇALHO 3 2 4 3 3" xfId="3878" xr:uid="{00000000-0005-0000-0000-0000BE010000}"/>
    <cellStyle name="CABEÇALHO 3 2 4 4" xfId="1526" xr:uid="{00000000-0005-0000-0000-0000BF010000}"/>
    <cellStyle name="CABEÇALHO 3 2 4 4 2" xfId="4222" xr:uid="{00000000-0005-0000-0000-0000C0010000}"/>
    <cellStyle name="CABEÇALHO 3 2 4 5" xfId="3456" xr:uid="{00000000-0005-0000-0000-0000C1010000}"/>
    <cellStyle name="CABEÇALHO 3 2 5" xfId="757" xr:uid="{00000000-0005-0000-0000-0000C2010000}"/>
    <cellStyle name="CABEÇALHO 3 2 5 2" xfId="1094" xr:uid="{00000000-0005-0000-0000-0000C3010000}"/>
    <cellStyle name="CABEÇALHO 3 2 5 2 2" xfId="1861" xr:uid="{00000000-0005-0000-0000-0000C4010000}"/>
    <cellStyle name="CABEÇALHO 3 2 5 2 2 2" xfId="4557" xr:uid="{00000000-0005-0000-0000-0000C5010000}"/>
    <cellStyle name="CABEÇALHO 3 2 5 2 3" xfId="3791" xr:uid="{00000000-0005-0000-0000-0000C6010000}"/>
    <cellStyle name="CABEÇALHO 3 2 5 3" xfId="1179" xr:uid="{00000000-0005-0000-0000-0000C7010000}"/>
    <cellStyle name="CABEÇALHO 3 2 5 3 2" xfId="1946" xr:uid="{00000000-0005-0000-0000-0000C8010000}"/>
    <cellStyle name="CABEÇALHO 3 2 5 3 2 2" xfId="4642" xr:uid="{00000000-0005-0000-0000-0000C9010000}"/>
    <cellStyle name="CABEÇALHO 3 2 5 3 3" xfId="3876" xr:uid="{00000000-0005-0000-0000-0000CA010000}"/>
    <cellStyle name="CABEÇALHO 3 2 5 4" xfId="1524" xr:uid="{00000000-0005-0000-0000-0000CB010000}"/>
    <cellStyle name="CABEÇALHO 3 2 5 4 2" xfId="4220" xr:uid="{00000000-0005-0000-0000-0000CC010000}"/>
    <cellStyle name="CABEÇALHO 3 2 5 5" xfId="3454" xr:uid="{00000000-0005-0000-0000-0000CD010000}"/>
    <cellStyle name="CABEÇALHO 3 2 6" xfId="605" xr:uid="{00000000-0005-0000-0000-0000CE010000}"/>
    <cellStyle name="CABEÇALHO 3 2 6 2" xfId="942" xr:uid="{00000000-0005-0000-0000-0000CF010000}"/>
    <cellStyle name="CABEÇALHO 3 2 6 2 2" xfId="1709" xr:uid="{00000000-0005-0000-0000-0000D0010000}"/>
    <cellStyle name="CABEÇALHO 3 2 6 2 2 2" xfId="4405" xr:uid="{00000000-0005-0000-0000-0000D1010000}"/>
    <cellStyle name="CABEÇALHO 3 2 6 2 3" xfId="3639" xr:uid="{00000000-0005-0000-0000-0000D2010000}"/>
    <cellStyle name="CABEÇALHO 3 2 6 3" xfId="1147" xr:uid="{00000000-0005-0000-0000-0000D3010000}"/>
    <cellStyle name="CABEÇALHO 3 2 6 3 2" xfId="1914" xr:uid="{00000000-0005-0000-0000-0000D4010000}"/>
    <cellStyle name="CABEÇALHO 3 2 6 3 2 2" xfId="4610" xr:uid="{00000000-0005-0000-0000-0000D5010000}"/>
    <cellStyle name="CABEÇALHO 3 2 6 3 3" xfId="3844" xr:uid="{00000000-0005-0000-0000-0000D6010000}"/>
    <cellStyle name="CABEÇALHO 3 2 6 4" xfId="1372" xr:uid="{00000000-0005-0000-0000-0000D7010000}"/>
    <cellStyle name="CABEÇALHO 3 2 6 4 2" xfId="4068" xr:uid="{00000000-0005-0000-0000-0000D8010000}"/>
    <cellStyle name="CABEÇALHO 3 2 6 5" xfId="3302" xr:uid="{00000000-0005-0000-0000-0000D9010000}"/>
    <cellStyle name="CABEÇALHO 3 2 7" xfId="747" xr:uid="{00000000-0005-0000-0000-0000DA010000}"/>
    <cellStyle name="CABEÇALHO 3 2 7 2" xfId="1084" xr:uid="{00000000-0005-0000-0000-0000DB010000}"/>
    <cellStyle name="CABEÇALHO 3 2 7 2 2" xfId="1851" xr:uid="{00000000-0005-0000-0000-0000DC010000}"/>
    <cellStyle name="CABEÇALHO 3 2 7 2 2 2" xfId="4547" xr:uid="{00000000-0005-0000-0000-0000DD010000}"/>
    <cellStyle name="CABEÇALHO 3 2 7 2 3" xfId="3781" xr:uid="{00000000-0005-0000-0000-0000DE010000}"/>
    <cellStyle name="CABEÇALHO 3 2 7 3" xfId="1169" xr:uid="{00000000-0005-0000-0000-0000DF010000}"/>
    <cellStyle name="CABEÇALHO 3 2 7 3 2" xfId="1936" xr:uid="{00000000-0005-0000-0000-0000E0010000}"/>
    <cellStyle name="CABEÇALHO 3 2 7 3 2 2" xfId="4632" xr:uid="{00000000-0005-0000-0000-0000E1010000}"/>
    <cellStyle name="CABEÇALHO 3 2 7 3 3" xfId="3866" xr:uid="{00000000-0005-0000-0000-0000E2010000}"/>
    <cellStyle name="CABEÇALHO 3 2 7 4" xfId="1514" xr:uid="{00000000-0005-0000-0000-0000E3010000}"/>
    <cellStyle name="CABEÇALHO 3 2 7 4 2" xfId="4210" xr:uid="{00000000-0005-0000-0000-0000E4010000}"/>
    <cellStyle name="CABEÇALHO 3 2 7 5" xfId="3444" xr:uid="{00000000-0005-0000-0000-0000E5010000}"/>
    <cellStyle name="CABEÇALHO 3 2 8" xfId="595" xr:uid="{00000000-0005-0000-0000-0000E6010000}"/>
    <cellStyle name="CABEÇALHO 3 2 8 2" xfId="932" xr:uid="{00000000-0005-0000-0000-0000E7010000}"/>
    <cellStyle name="CABEÇALHO 3 2 8 2 2" xfId="1699" xr:uid="{00000000-0005-0000-0000-0000E8010000}"/>
    <cellStyle name="CABEÇALHO 3 2 8 2 2 2" xfId="4395" xr:uid="{00000000-0005-0000-0000-0000E9010000}"/>
    <cellStyle name="CABEÇALHO 3 2 8 2 3" xfId="3629" xr:uid="{00000000-0005-0000-0000-0000EA010000}"/>
    <cellStyle name="CABEÇALHO 3 2 8 3" xfId="1138" xr:uid="{00000000-0005-0000-0000-0000EB010000}"/>
    <cellStyle name="CABEÇALHO 3 2 8 3 2" xfId="1905" xr:uid="{00000000-0005-0000-0000-0000EC010000}"/>
    <cellStyle name="CABEÇALHO 3 2 8 3 2 2" xfId="4601" xr:uid="{00000000-0005-0000-0000-0000ED010000}"/>
    <cellStyle name="CABEÇALHO 3 2 8 3 3" xfId="3835" xr:uid="{00000000-0005-0000-0000-0000EE010000}"/>
    <cellStyle name="CABEÇALHO 3 2 8 4" xfId="1362" xr:uid="{00000000-0005-0000-0000-0000EF010000}"/>
    <cellStyle name="CABEÇALHO 3 2 8 4 2" xfId="4058" xr:uid="{00000000-0005-0000-0000-0000F0010000}"/>
    <cellStyle name="CABEÇALHO 3 2 8 5" xfId="3292" xr:uid="{00000000-0005-0000-0000-0000F1010000}"/>
    <cellStyle name="CABEÇALHO 3 2 9" xfId="898" xr:uid="{00000000-0005-0000-0000-0000F2010000}"/>
    <cellStyle name="CABEÇALHO 3 2 9 2" xfId="1665" xr:uid="{00000000-0005-0000-0000-0000F3010000}"/>
    <cellStyle name="CABEÇALHO 3 2 9 2 2" xfId="4361" xr:uid="{00000000-0005-0000-0000-0000F4010000}"/>
    <cellStyle name="CABEÇALHO 3 2 9 3" xfId="3595" xr:uid="{00000000-0005-0000-0000-0000F5010000}"/>
    <cellStyle name="CABEÇALHO 3 20" xfId="1189" xr:uid="{00000000-0005-0000-0000-0000F6010000}"/>
    <cellStyle name="CABEÇALHO 3 20 2" xfId="1956" xr:uid="{00000000-0005-0000-0000-0000F7010000}"/>
    <cellStyle name="CABEÇALHO 3 20 2 2" xfId="4652" xr:uid="{00000000-0005-0000-0000-0000F8010000}"/>
    <cellStyle name="CABEÇALHO 3 20 3" xfId="3886" xr:uid="{00000000-0005-0000-0000-0000F9010000}"/>
    <cellStyle name="CABEÇALHO 3 21" xfId="1190" xr:uid="{00000000-0005-0000-0000-0000FA010000}"/>
    <cellStyle name="CABEÇALHO 3 21 2" xfId="3887" xr:uid="{00000000-0005-0000-0000-0000FB010000}"/>
    <cellStyle name="CABEÇALHO 3 22" xfId="1964" xr:uid="{00000000-0005-0000-0000-0000FC010000}"/>
    <cellStyle name="CABEÇALHO 3 22 2" xfId="4660" xr:uid="{00000000-0005-0000-0000-0000FD010000}"/>
    <cellStyle name="CABEÇALHO 3 23" xfId="3140" xr:uid="{00000000-0005-0000-0000-0000FE010000}"/>
    <cellStyle name="CABEÇALHO 3 3" xfId="505" xr:uid="{00000000-0005-0000-0000-0000FF010000}"/>
    <cellStyle name="CABEÇALHO 3 3 10" xfId="1107" xr:uid="{00000000-0005-0000-0000-000000020000}"/>
    <cellStyle name="CABEÇALHO 3 3 10 2" xfId="1874" xr:uid="{00000000-0005-0000-0000-000001020000}"/>
    <cellStyle name="CABEÇALHO 3 3 10 2 2" xfId="4570" xr:uid="{00000000-0005-0000-0000-000002020000}"/>
    <cellStyle name="CABEÇALHO 3 3 10 3" xfId="3804" xr:uid="{00000000-0005-0000-0000-000003020000}"/>
    <cellStyle name="CABEÇALHO 3 3 11" xfId="1273" xr:uid="{00000000-0005-0000-0000-000004020000}"/>
    <cellStyle name="CABEÇALHO 3 3 11 2" xfId="3969" xr:uid="{00000000-0005-0000-0000-000005020000}"/>
    <cellStyle name="CABEÇALHO 3 3 12" xfId="3203" xr:uid="{00000000-0005-0000-0000-000006020000}"/>
    <cellStyle name="CABEÇALHO 3 3 2" xfId="741" xr:uid="{00000000-0005-0000-0000-000007020000}"/>
    <cellStyle name="CABEÇALHO 3 3 2 2" xfId="1078" xr:uid="{00000000-0005-0000-0000-000008020000}"/>
    <cellStyle name="CABEÇALHO 3 3 2 2 2" xfId="1845" xr:uid="{00000000-0005-0000-0000-000009020000}"/>
    <cellStyle name="CABEÇALHO 3 3 2 2 2 2" xfId="4541" xr:uid="{00000000-0005-0000-0000-00000A020000}"/>
    <cellStyle name="CABEÇALHO 3 3 2 2 3" xfId="3775" xr:uid="{00000000-0005-0000-0000-00000B020000}"/>
    <cellStyle name="CABEÇALHO 3 3 2 3" xfId="1163" xr:uid="{00000000-0005-0000-0000-00000C020000}"/>
    <cellStyle name="CABEÇALHO 3 3 2 3 2" xfId="1930" xr:uid="{00000000-0005-0000-0000-00000D020000}"/>
    <cellStyle name="CABEÇALHO 3 3 2 3 2 2" xfId="4626" xr:uid="{00000000-0005-0000-0000-00000E020000}"/>
    <cellStyle name="CABEÇALHO 3 3 2 3 3" xfId="3860" xr:uid="{00000000-0005-0000-0000-00000F020000}"/>
    <cellStyle name="CABEÇALHO 3 3 2 4" xfId="1508" xr:uid="{00000000-0005-0000-0000-000010020000}"/>
    <cellStyle name="CABEÇALHO 3 3 2 4 2" xfId="4204" xr:uid="{00000000-0005-0000-0000-000011020000}"/>
    <cellStyle name="CABEÇALHO 3 3 2 5" xfId="3438" xr:uid="{00000000-0005-0000-0000-000012020000}"/>
    <cellStyle name="CABEÇALHO 3 3 3" xfId="752" xr:uid="{00000000-0005-0000-0000-000013020000}"/>
    <cellStyle name="CABEÇALHO 3 3 3 2" xfId="1089" xr:uid="{00000000-0005-0000-0000-000014020000}"/>
    <cellStyle name="CABEÇALHO 3 3 3 2 2" xfId="1856" xr:uid="{00000000-0005-0000-0000-000015020000}"/>
    <cellStyle name="CABEÇALHO 3 3 3 2 2 2" xfId="4552" xr:uid="{00000000-0005-0000-0000-000016020000}"/>
    <cellStyle name="CABEÇALHO 3 3 3 2 3" xfId="3786" xr:uid="{00000000-0005-0000-0000-000017020000}"/>
    <cellStyle name="CABEÇALHO 3 3 3 3" xfId="1174" xr:uid="{00000000-0005-0000-0000-000018020000}"/>
    <cellStyle name="CABEÇALHO 3 3 3 3 2" xfId="1941" xr:uid="{00000000-0005-0000-0000-000019020000}"/>
    <cellStyle name="CABEÇALHO 3 3 3 3 2 2" xfId="4637" xr:uid="{00000000-0005-0000-0000-00001A020000}"/>
    <cellStyle name="CABEÇALHO 3 3 3 3 3" xfId="3871" xr:uid="{00000000-0005-0000-0000-00001B020000}"/>
    <cellStyle name="CABEÇALHO 3 3 3 4" xfId="1519" xr:uid="{00000000-0005-0000-0000-00001C020000}"/>
    <cellStyle name="CABEÇALHO 3 3 3 4 2" xfId="4215" xr:uid="{00000000-0005-0000-0000-00001D020000}"/>
    <cellStyle name="CABEÇALHO 3 3 3 5" xfId="3449" xr:uid="{00000000-0005-0000-0000-00001E020000}"/>
    <cellStyle name="CABEÇALHO 3 3 4" xfId="736" xr:uid="{00000000-0005-0000-0000-00001F020000}"/>
    <cellStyle name="CABEÇALHO 3 3 4 2" xfId="1073" xr:uid="{00000000-0005-0000-0000-000020020000}"/>
    <cellStyle name="CABEÇALHO 3 3 4 2 2" xfId="1840" xr:uid="{00000000-0005-0000-0000-000021020000}"/>
    <cellStyle name="CABEÇALHO 3 3 4 2 2 2" xfId="4536" xr:uid="{00000000-0005-0000-0000-000022020000}"/>
    <cellStyle name="CABEÇALHO 3 3 4 2 3" xfId="3770" xr:uid="{00000000-0005-0000-0000-000023020000}"/>
    <cellStyle name="CABEÇALHO 3 3 4 3" xfId="1158" xr:uid="{00000000-0005-0000-0000-000024020000}"/>
    <cellStyle name="CABEÇALHO 3 3 4 3 2" xfId="1925" xr:uid="{00000000-0005-0000-0000-000025020000}"/>
    <cellStyle name="CABEÇALHO 3 3 4 3 2 2" xfId="4621" xr:uid="{00000000-0005-0000-0000-000026020000}"/>
    <cellStyle name="CABEÇALHO 3 3 4 3 3" xfId="3855" xr:uid="{00000000-0005-0000-0000-000027020000}"/>
    <cellStyle name="CABEÇALHO 3 3 4 4" xfId="1503" xr:uid="{00000000-0005-0000-0000-000028020000}"/>
    <cellStyle name="CABEÇALHO 3 3 4 4 2" xfId="4199" xr:uid="{00000000-0005-0000-0000-000029020000}"/>
    <cellStyle name="CABEÇALHO 3 3 4 5" xfId="3433" xr:uid="{00000000-0005-0000-0000-00002A020000}"/>
    <cellStyle name="CABEÇALHO 3 3 5" xfId="761" xr:uid="{00000000-0005-0000-0000-00002B020000}"/>
    <cellStyle name="CABEÇALHO 3 3 5 2" xfId="1098" xr:uid="{00000000-0005-0000-0000-00002C020000}"/>
    <cellStyle name="CABEÇALHO 3 3 5 2 2" xfId="1865" xr:uid="{00000000-0005-0000-0000-00002D020000}"/>
    <cellStyle name="CABEÇALHO 3 3 5 2 2 2" xfId="4561" xr:uid="{00000000-0005-0000-0000-00002E020000}"/>
    <cellStyle name="CABEÇALHO 3 3 5 2 3" xfId="3795" xr:uid="{00000000-0005-0000-0000-00002F020000}"/>
    <cellStyle name="CABEÇALHO 3 3 5 3" xfId="1183" xr:uid="{00000000-0005-0000-0000-000030020000}"/>
    <cellStyle name="CABEÇALHO 3 3 5 3 2" xfId="1950" xr:uid="{00000000-0005-0000-0000-000031020000}"/>
    <cellStyle name="CABEÇALHO 3 3 5 3 2 2" xfId="4646" xr:uid="{00000000-0005-0000-0000-000032020000}"/>
    <cellStyle name="CABEÇALHO 3 3 5 3 3" xfId="3880" xr:uid="{00000000-0005-0000-0000-000033020000}"/>
    <cellStyle name="CABEÇALHO 3 3 5 4" xfId="1528" xr:uid="{00000000-0005-0000-0000-000034020000}"/>
    <cellStyle name="CABEÇALHO 3 3 5 4 2" xfId="4224" xr:uid="{00000000-0005-0000-0000-000035020000}"/>
    <cellStyle name="CABEÇALHO 3 3 5 5" xfId="3458" xr:uid="{00000000-0005-0000-0000-000036020000}"/>
    <cellStyle name="CABEÇALHO 3 3 6" xfId="583" xr:uid="{00000000-0005-0000-0000-000037020000}"/>
    <cellStyle name="CABEÇALHO 3 3 6 2" xfId="920" xr:uid="{00000000-0005-0000-0000-000038020000}"/>
    <cellStyle name="CABEÇALHO 3 3 6 2 2" xfId="1687" xr:uid="{00000000-0005-0000-0000-000039020000}"/>
    <cellStyle name="CABEÇALHO 3 3 6 2 2 2" xfId="4383" xr:uid="{00000000-0005-0000-0000-00003A020000}"/>
    <cellStyle name="CABEÇALHO 3 3 6 2 3" xfId="3617" xr:uid="{00000000-0005-0000-0000-00003B020000}"/>
    <cellStyle name="CABEÇALHO 3 3 6 3" xfId="1126" xr:uid="{00000000-0005-0000-0000-00003C020000}"/>
    <cellStyle name="CABEÇALHO 3 3 6 3 2" xfId="1893" xr:uid="{00000000-0005-0000-0000-00003D020000}"/>
    <cellStyle name="CABEÇALHO 3 3 6 3 2 2" xfId="4589" xr:uid="{00000000-0005-0000-0000-00003E020000}"/>
    <cellStyle name="CABEÇALHO 3 3 6 3 3" xfId="3823" xr:uid="{00000000-0005-0000-0000-00003F020000}"/>
    <cellStyle name="CABEÇALHO 3 3 6 4" xfId="1350" xr:uid="{00000000-0005-0000-0000-000040020000}"/>
    <cellStyle name="CABEÇALHO 3 3 6 4 2" xfId="4046" xr:uid="{00000000-0005-0000-0000-000041020000}"/>
    <cellStyle name="CABEÇALHO 3 3 6 5" xfId="3280" xr:uid="{00000000-0005-0000-0000-000042020000}"/>
    <cellStyle name="CABEÇALHO 3 3 7" xfId="597" xr:uid="{00000000-0005-0000-0000-000043020000}"/>
    <cellStyle name="CABEÇALHO 3 3 7 2" xfId="934" xr:uid="{00000000-0005-0000-0000-000044020000}"/>
    <cellStyle name="CABEÇALHO 3 3 7 2 2" xfId="1701" xr:uid="{00000000-0005-0000-0000-000045020000}"/>
    <cellStyle name="CABEÇALHO 3 3 7 2 2 2" xfId="4397" xr:uid="{00000000-0005-0000-0000-000046020000}"/>
    <cellStyle name="CABEÇALHO 3 3 7 2 3" xfId="3631" xr:uid="{00000000-0005-0000-0000-000047020000}"/>
    <cellStyle name="CABEÇALHO 3 3 7 3" xfId="1140" xr:uid="{00000000-0005-0000-0000-000048020000}"/>
    <cellStyle name="CABEÇALHO 3 3 7 3 2" xfId="1907" xr:uid="{00000000-0005-0000-0000-000049020000}"/>
    <cellStyle name="CABEÇALHO 3 3 7 3 2 2" xfId="4603" xr:uid="{00000000-0005-0000-0000-00004A020000}"/>
    <cellStyle name="CABEÇALHO 3 3 7 3 3" xfId="3837" xr:uid="{00000000-0005-0000-0000-00004B020000}"/>
    <cellStyle name="CABEÇALHO 3 3 7 4" xfId="1364" xr:uid="{00000000-0005-0000-0000-00004C020000}"/>
    <cellStyle name="CABEÇALHO 3 3 7 4 2" xfId="4060" xr:uid="{00000000-0005-0000-0000-00004D020000}"/>
    <cellStyle name="CABEÇALHO 3 3 7 5" xfId="3294" xr:uid="{00000000-0005-0000-0000-00004E020000}"/>
    <cellStyle name="CABEÇALHO 3 3 8" xfId="766" xr:uid="{00000000-0005-0000-0000-00004F020000}"/>
    <cellStyle name="CABEÇALHO 3 3 8 2" xfId="1103" xr:uid="{00000000-0005-0000-0000-000050020000}"/>
    <cellStyle name="CABEÇALHO 3 3 8 2 2" xfId="1870" xr:uid="{00000000-0005-0000-0000-000051020000}"/>
    <cellStyle name="CABEÇALHO 3 3 8 2 2 2" xfId="4566" xr:uid="{00000000-0005-0000-0000-000052020000}"/>
    <cellStyle name="CABEÇALHO 3 3 8 2 3" xfId="3800" xr:uid="{00000000-0005-0000-0000-000053020000}"/>
    <cellStyle name="CABEÇALHO 3 3 8 3" xfId="1188" xr:uid="{00000000-0005-0000-0000-000054020000}"/>
    <cellStyle name="CABEÇALHO 3 3 8 3 2" xfId="1955" xr:uid="{00000000-0005-0000-0000-000055020000}"/>
    <cellStyle name="CABEÇALHO 3 3 8 3 2 2" xfId="4651" xr:uid="{00000000-0005-0000-0000-000056020000}"/>
    <cellStyle name="CABEÇALHO 3 3 8 3 3" xfId="3885" xr:uid="{00000000-0005-0000-0000-000057020000}"/>
    <cellStyle name="CABEÇALHO 3 3 8 4" xfId="1533" xr:uid="{00000000-0005-0000-0000-000058020000}"/>
    <cellStyle name="CABEÇALHO 3 3 8 4 2" xfId="4229" xr:uid="{00000000-0005-0000-0000-000059020000}"/>
    <cellStyle name="CABEÇALHO 3 3 8 5" xfId="3463" xr:uid="{00000000-0005-0000-0000-00005A020000}"/>
    <cellStyle name="CABEÇALHO 3 3 9" xfId="843" xr:uid="{00000000-0005-0000-0000-00005B020000}"/>
    <cellStyle name="CABEÇALHO 3 3 9 2" xfId="1610" xr:uid="{00000000-0005-0000-0000-00005C020000}"/>
    <cellStyle name="CABEÇALHO 3 3 9 2 2" xfId="4306" xr:uid="{00000000-0005-0000-0000-00005D020000}"/>
    <cellStyle name="CABEÇALHO 3 3 9 3" xfId="3540" xr:uid="{00000000-0005-0000-0000-00005E020000}"/>
    <cellStyle name="CABEÇALHO 3 4" xfId="735" xr:uid="{00000000-0005-0000-0000-00005F020000}"/>
    <cellStyle name="CABEÇALHO 3 4 2" xfId="1072" xr:uid="{00000000-0005-0000-0000-000060020000}"/>
    <cellStyle name="CABEÇALHO 3 4 2 2" xfId="1839" xr:uid="{00000000-0005-0000-0000-000061020000}"/>
    <cellStyle name="CABEÇALHO 3 4 2 2 2" xfId="4535" xr:uid="{00000000-0005-0000-0000-000062020000}"/>
    <cellStyle name="CABEÇALHO 3 4 2 3" xfId="3769" xr:uid="{00000000-0005-0000-0000-000063020000}"/>
    <cellStyle name="CABEÇALHO 3 4 3" xfId="1157" xr:uid="{00000000-0005-0000-0000-000064020000}"/>
    <cellStyle name="CABEÇALHO 3 4 3 2" xfId="1924" xr:uid="{00000000-0005-0000-0000-000065020000}"/>
    <cellStyle name="CABEÇALHO 3 4 3 2 2" xfId="4620" xr:uid="{00000000-0005-0000-0000-000066020000}"/>
    <cellStyle name="CABEÇALHO 3 4 3 3" xfId="3854" xr:uid="{00000000-0005-0000-0000-000067020000}"/>
    <cellStyle name="CABEÇALHO 3 4 4" xfId="1502" xr:uid="{00000000-0005-0000-0000-000068020000}"/>
    <cellStyle name="CABEÇALHO 3 4 4 2" xfId="4198" xr:uid="{00000000-0005-0000-0000-000069020000}"/>
    <cellStyle name="CABEÇALHO 3 4 5" xfId="3432" xr:uid="{00000000-0005-0000-0000-00006A020000}"/>
    <cellStyle name="CABEÇALHO 3 5" xfId="584" xr:uid="{00000000-0005-0000-0000-00006B020000}"/>
    <cellStyle name="CABEÇALHO 3 5 2" xfId="921" xr:uid="{00000000-0005-0000-0000-00006C020000}"/>
    <cellStyle name="CABEÇALHO 3 5 2 2" xfId="1688" xr:uid="{00000000-0005-0000-0000-00006D020000}"/>
    <cellStyle name="CABEÇALHO 3 5 2 2 2" xfId="4384" xr:uid="{00000000-0005-0000-0000-00006E020000}"/>
    <cellStyle name="CABEÇALHO 3 5 2 3" xfId="3618" xr:uid="{00000000-0005-0000-0000-00006F020000}"/>
    <cellStyle name="CABEÇALHO 3 5 3" xfId="1127" xr:uid="{00000000-0005-0000-0000-000070020000}"/>
    <cellStyle name="CABEÇALHO 3 5 3 2" xfId="1894" xr:uid="{00000000-0005-0000-0000-000071020000}"/>
    <cellStyle name="CABEÇALHO 3 5 3 2 2" xfId="4590" xr:uid="{00000000-0005-0000-0000-000072020000}"/>
    <cellStyle name="CABEÇALHO 3 5 3 3" xfId="3824" xr:uid="{00000000-0005-0000-0000-000073020000}"/>
    <cellStyle name="CABEÇALHO 3 5 4" xfId="1351" xr:uid="{00000000-0005-0000-0000-000074020000}"/>
    <cellStyle name="CABEÇALHO 3 5 4 2" xfId="4047" xr:uid="{00000000-0005-0000-0000-000075020000}"/>
    <cellStyle name="CABEÇALHO 3 5 5" xfId="3281" xr:uid="{00000000-0005-0000-0000-000076020000}"/>
    <cellStyle name="CABEÇALHO 3 6" xfId="612" xr:uid="{00000000-0005-0000-0000-000077020000}"/>
    <cellStyle name="CABEÇALHO 3 6 2" xfId="949" xr:uid="{00000000-0005-0000-0000-000078020000}"/>
    <cellStyle name="CABEÇALHO 3 6 2 2" xfId="1716" xr:uid="{00000000-0005-0000-0000-000079020000}"/>
    <cellStyle name="CABEÇALHO 3 6 2 2 2" xfId="4412" xr:uid="{00000000-0005-0000-0000-00007A020000}"/>
    <cellStyle name="CABEÇALHO 3 6 2 3" xfId="3646" xr:uid="{00000000-0005-0000-0000-00007B020000}"/>
    <cellStyle name="CABEÇALHO 3 6 3" xfId="1153" xr:uid="{00000000-0005-0000-0000-00007C020000}"/>
    <cellStyle name="CABEÇALHO 3 6 3 2" xfId="1920" xr:uid="{00000000-0005-0000-0000-00007D020000}"/>
    <cellStyle name="CABEÇALHO 3 6 3 2 2" xfId="4616" xr:uid="{00000000-0005-0000-0000-00007E020000}"/>
    <cellStyle name="CABEÇALHO 3 6 3 3" xfId="3850" xr:uid="{00000000-0005-0000-0000-00007F020000}"/>
    <cellStyle name="CABEÇALHO 3 6 4" xfId="1379" xr:uid="{00000000-0005-0000-0000-000080020000}"/>
    <cellStyle name="CABEÇALHO 3 6 4 2" xfId="4075" xr:uid="{00000000-0005-0000-0000-000081020000}"/>
    <cellStyle name="CABEÇALHO 3 6 5" xfId="3309" xr:uid="{00000000-0005-0000-0000-000082020000}"/>
    <cellStyle name="CABEÇALHO 3 7" xfId="577" xr:uid="{00000000-0005-0000-0000-000083020000}"/>
    <cellStyle name="CABEÇALHO 3 7 2" xfId="914" xr:uid="{00000000-0005-0000-0000-000084020000}"/>
    <cellStyle name="CABEÇALHO 3 7 2 2" xfId="1681" xr:uid="{00000000-0005-0000-0000-000085020000}"/>
    <cellStyle name="CABEÇALHO 3 7 2 2 2" xfId="4377" xr:uid="{00000000-0005-0000-0000-000086020000}"/>
    <cellStyle name="CABEÇALHO 3 7 2 3" xfId="3611" xr:uid="{00000000-0005-0000-0000-000087020000}"/>
    <cellStyle name="CABEÇALHO 3 7 3" xfId="1121" xr:uid="{00000000-0005-0000-0000-000088020000}"/>
    <cellStyle name="CABEÇALHO 3 7 3 2" xfId="1888" xr:uid="{00000000-0005-0000-0000-000089020000}"/>
    <cellStyle name="CABEÇALHO 3 7 3 2 2" xfId="4584" xr:uid="{00000000-0005-0000-0000-00008A020000}"/>
    <cellStyle name="CABEÇALHO 3 7 3 3" xfId="3818" xr:uid="{00000000-0005-0000-0000-00008B020000}"/>
    <cellStyle name="CABEÇALHO 3 7 4" xfId="1344" xr:uid="{00000000-0005-0000-0000-00008C020000}"/>
    <cellStyle name="CABEÇALHO 3 7 4 2" xfId="4040" xr:uid="{00000000-0005-0000-0000-00008D020000}"/>
    <cellStyle name="CABEÇALHO 3 7 5" xfId="3274" xr:uid="{00000000-0005-0000-0000-00008E020000}"/>
    <cellStyle name="CABEÇALHO 3 8" xfId="591" xr:uid="{00000000-0005-0000-0000-00008F020000}"/>
    <cellStyle name="CABEÇALHO 3 8 2" xfId="928" xr:uid="{00000000-0005-0000-0000-000090020000}"/>
    <cellStyle name="CABEÇALHO 3 8 2 2" xfId="1695" xr:uid="{00000000-0005-0000-0000-000091020000}"/>
    <cellStyle name="CABEÇALHO 3 8 2 2 2" xfId="4391" xr:uid="{00000000-0005-0000-0000-000092020000}"/>
    <cellStyle name="CABEÇALHO 3 8 2 3" xfId="3625" xr:uid="{00000000-0005-0000-0000-000093020000}"/>
    <cellStyle name="CABEÇALHO 3 8 3" xfId="1134" xr:uid="{00000000-0005-0000-0000-000094020000}"/>
    <cellStyle name="CABEÇALHO 3 8 3 2" xfId="1901" xr:uid="{00000000-0005-0000-0000-000095020000}"/>
    <cellStyle name="CABEÇALHO 3 8 3 2 2" xfId="4597" xr:uid="{00000000-0005-0000-0000-000096020000}"/>
    <cellStyle name="CABEÇALHO 3 8 3 3" xfId="3831" xr:uid="{00000000-0005-0000-0000-000097020000}"/>
    <cellStyle name="CABEÇALHO 3 8 4" xfId="1358" xr:uid="{00000000-0005-0000-0000-000098020000}"/>
    <cellStyle name="CABEÇALHO 3 8 4 2" xfId="4054" xr:uid="{00000000-0005-0000-0000-000099020000}"/>
    <cellStyle name="CABEÇALHO 3 8 5" xfId="3288" xr:uid="{00000000-0005-0000-0000-00009A020000}"/>
    <cellStyle name="CABEÇALHO 3 9" xfId="590" xr:uid="{00000000-0005-0000-0000-00009B020000}"/>
    <cellStyle name="CABEÇALHO 3 9 2" xfId="927" xr:uid="{00000000-0005-0000-0000-00009C020000}"/>
    <cellStyle name="CABEÇALHO 3 9 2 2" xfId="1694" xr:uid="{00000000-0005-0000-0000-00009D020000}"/>
    <cellStyle name="CABEÇALHO 3 9 2 2 2" xfId="4390" xr:uid="{00000000-0005-0000-0000-00009E020000}"/>
    <cellStyle name="CABEÇALHO 3 9 2 3" xfId="3624" xr:uid="{00000000-0005-0000-0000-00009F020000}"/>
    <cellStyle name="CABEÇALHO 3 9 3" xfId="1133" xr:uid="{00000000-0005-0000-0000-0000A0020000}"/>
    <cellStyle name="CABEÇALHO 3 9 3 2" xfId="1900" xr:uid="{00000000-0005-0000-0000-0000A1020000}"/>
    <cellStyle name="CABEÇALHO 3 9 3 2 2" xfId="4596" xr:uid="{00000000-0005-0000-0000-0000A2020000}"/>
    <cellStyle name="CABEÇALHO 3 9 3 3" xfId="3830" xr:uid="{00000000-0005-0000-0000-0000A3020000}"/>
    <cellStyle name="CABEÇALHO 3 9 4" xfId="1357" xr:uid="{00000000-0005-0000-0000-0000A4020000}"/>
    <cellStyle name="CABEÇALHO 3 9 4 2" xfId="4053" xr:uid="{00000000-0005-0000-0000-0000A5020000}"/>
    <cellStyle name="CABEÇALHO 3 9 5" xfId="3287" xr:uid="{00000000-0005-0000-0000-0000A6020000}"/>
    <cellStyle name="CABEÇALHO 30" xfId="570" xr:uid="{00000000-0005-0000-0000-0000A7020000}"/>
    <cellStyle name="CABEÇALHO 30 2" xfId="907" xr:uid="{00000000-0005-0000-0000-0000A8020000}"/>
    <cellStyle name="CABEÇALHO 30 2 2" xfId="1674" xr:uid="{00000000-0005-0000-0000-0000A9020000}"/>
    <cellStyle name="CABEÇALHO 30 2 2 2" xfId="4370" xr:uid="{00000000-0005-0000-0000-0000AA020000}"/>
    <cellStyle name="CABEÇALHO 30 2 3" xfId="3604" xr:uid="{00000000-0005-0000-0000-0000AB020000}"/>
    <cellStyle name="CABEÇALHO 30 3" xfId="1116" xr:uid="{00000000-0005-0000-0000-0000AC020000}"/>
    <cellStyle name="CABEÇALHO 30 3 2" xfId="1883" xr:uid="{00000000-0005-0000-0000-0000AD020000}"/>
    <cellStyle name="CABEÇALHO 30 3 2 2" xfId="4579" xr:uid="{00000000-0005-0000-0000-0000AE020000}"/>
    <cellStyle name="CABEÇALHO 30 3 3" xfId="3813" xr:uid="{00000000-0005-0000-0000-0000AF020000}"/>
    <cellStyle name="CABEÇALHO 30 4" xfId="1337" xr:uid="{00000000-0005-0000-0000-0000B0020000}"/>
    <cellStyle name="CABEÇALHO 30 4 2" xfId="4033" xr:uid="{00000000-0005-0000-0000-0000B1020000}"/>
    <cellStyle name="CABEÇALHO 30 5" xfId="3267" xr:uid="{00000000-0005-0000-0000-0000B2020000}"/>
    <cellStyle name="CABEÇALHO 31" xfId="568" xr:uid="{00000000-0005-0000-0000-0000B3020000}"/>
    <cellStyle name="CABEÇALHO 31 2" xfId="905" xr:uid="{00000000-0005-0000-0000-0000B4020000}"/>
    <cellStyle name="CABEÇALHO 31 2 2" xfId="1672" xr:uid="{00000000-0005-0000-0000-0000B5020000}"/>
    <cellStyle name="CABEÇALHO 31 2 2 2" xfId="4368" xr:uid="{00000000-0005-0000-0000-0000B6020000}"/>
    <cellStyle name="CABEÇALHO 31 2 3" xfId="3602" xr:uid="{00000000-0005-0000-0000-0000B7020000}"/>
    <cellStyle name="CABEÇALHO 31 3" xfId="1114" xr:uid="{00000000-0005-0000-0000-0000B8020000}"/>
    <cellStyle name="CABEÇALHO 31 3 2" xfId="1881" xr:uid="{00000000-0005-0000-0000-0000B9020000}"/>
    <cellStyle name="CABEÇALHO 31 3 2 2" xfId="4577" xr:uid="{00000000-0005-0000-0000-0000BA020000}"/>
    <cellStyle name="CABEÇALHO 31 3 3" xfId="3811" xr:uid="{00000000-0005-0000-0000-0000BB020000}"/>
    <cellStyle name="CABEÇALHO 31 4" xfId="1335" xr:uid="{00000000-0005-0000-0000-0000BC020000}"/>
    <cellStyle name="CABEÇALHO 31 4 2" xfId="4031" xr:uid="{00000000-0005-0000-0000-0000BD020000}"/>
    <cellStyle name="CABEÇALHO 31 5" xfId="3265" xr:uid="{00000000-0005-0000-0000-0000BE020000}"/>
    <cellStyle name="CABEÇALHO 32" xfId="579" xr:uid="{00000000-0005-0000-0000-0000BF020000}"/>
    <cellStyle name="CABEÇALHO 32 2" xfId="916" xr:uid="{00000000-0005-0000-0000-0000C0020000}"/>
    <cellStyle name="CABEÇALHO 32 2 2" xfId="1683" xr:uid="{00000000-0005-0000-0000-0000C1020000}"/>
    <cellStyle name="CABEÇALHO 32 2 2 2" xfId="4379" xr:uid="{00000000-0005-0000-0000-0000C2020000}"/>
    <cellStyle name="CABEÇALHO 32 2 3" xfId="3613" xr:uid="{00000000-0005-0000-0000-0000C3020000}"/>
    <cellStyle name="CABEÇALHO 32 3" xfId="1123" xr:uid="{00000000-0005-0000-0000-0000C4020000}"/>
    <cellStyle name="CABEÇALHO 32 3 2" xfId="1890" xr:uid="{00000000-0005-0000-0000-0000C5020000}"/>
    <cellStyle name="CABEÇALHO 32 3 2 2" xfId="4586" xr:uid="{00000000-0005-0000-0000-0000C6020000}"/>
    <cellStyle name="CABEÇALHO 32 3 3" xfId="3820" xr:uid="{00000000-0005-0000-0000-0000C7020000}"/>
    <cellStyle name="CABEÇALHO 32 4" xfId="1346" xr:uid="{00000000-0005-0000-0000-0000C8020000}"/>
    <cellStyle name="CABEÇALHO 32 4 2" xfId="4042" xr:uid="{00000000-0005-0000-0000-0000C9020000}"/>
    <cellStyle name="CABEÇALHO 32 5" xfId="3276" xr:uid="{00000000-0005-0000-0000-0000CA020000}"/>
    <cellStyle name="CABEÇALHO 33" xfId="571" xr:uid="{00000000-0005-0000-0000-0000CB020000}"/>
    <cellStyle name="CABEÇALHO 33 2" xfId="908" xr:uid="{00000000-0005-0000-0000-0000CC020000}"/>
    <cellStyle name="CABEÇALHO 33 2 2" xfId="1675" xr:uid="{00000000-0005-0000-0000-0000CD020000}"/>
    <cellStyle name="CABEÇALHO 33 2 2 2" xfId="4371" xr:uid="{00000000-0005-0000-0000-0000CE020000}"/>
    <cellStyle name="CABEÇALHO 33 2 3" xfId="3605" xr:uid="{00000000-0005-0000-0000-0000CF020000}"/>
    <cellStyle name="CABEÇALHO 33 3" xfId="1117" xr:uid="{00000000-0005-0000-0000-0000D0020000}"/>
    <cellStyle name="CABEÇALHO 33 3 2" xfId="1884" xr:uid="{00000000-0005-0000-0000-0000D1020000}"/>
    <cellStyle name="CABEÇALHO 33 3 2 2" xfId="4580" xr:uid="{00000000-0005-0000-0000-0000D2020000}"/>
    <cellStyle name="CABEÇALHO 33 3 3" xfId="3814" xr:uid="{00000000-0005-0000-0000-0000D3020000}"/>
    <cellStyle name="CABEÇALHO 33 4" xfId="1338" xr:uid="{00000000-0005-0000-0000-0000D4020000}"/>
    <cellStyle name="CABEÇALHO 33 4 2" xfId="4034" xr:uid="{00000000-0005-0000-0000-0000D5020000}"/>
    <cellStyle name="CABEÇALHO 33 5" xfId="3268" xr:uid="{00000000-0005-0000-0000-0000D6020000}"/>
    <cellStyle name="CABEÇALHO 34" xfId="767" xr:uid="{00000000-0005-0000-0000-0000D7020000}"/>
    <cellStyle name="CABEÇALHO 34 2" xfId="1534" xr:uid="{00000000-0005-0000-0000-0000D8020000}"/>
    <cellStyle name="CABEÇALHO 34 2 2" xfId="4230" xr:uid="{00000000-0005-0000-0000-0000D9020000}"/>
    <cellStyle name="CABEÇALHO 34 3" xfId="3464" xr:uid="{00000000-0005-0000-0000-0000DA020000}"/>
    <cellStyle name="CABEÇALHO 35" xfId="770" xr:uid="{00000000-0005-0000-0000-0000DB020000}"/>
    <cellStyle name="CABEÇALHO 35 2" xfId="1537" xr:uid="{00000000-0005-0000-0000-0000DC020000}"/>
    <cellStyle name="CABEÇALHO 35 2 2" xfId="4233" xr:uid="{00000000-0005-0000-0000-0000DD020000}"/>
    <cellStyle name="CABEÇALHO 35 3" xfId="3467" xr:uid="{00000000-0005-0000-0000-0000DE020000}"/>
    <cellStyle name="CABEÇALHO 36" xfId="1155" xr:uid="{00000000-0005-0000-0000-0000DF020000}"/>
    <cellStyle name="CABEÇALHO 36 2" xfId="1922" xr:uid="{00000000-0005-0000-0000-0000E0020000}"/>
    <cellStyle name="CABEÇALHO 36 2 2" xfId="4618" xr:uid="{00000000-0005-0000-0000-0000E1020000}"/>
    <cellStyle name="CABEÇALHO 36 3" xfId="3852" xr:uid="{00000000-0005-0000-0000-0000E2020000}"/>
    <cellStyle name="CABEÇALHO 37" xfId="772" xr:uid="{00000000-0005-0000-0000-0000E3020000}"/>
    <cellStyle name="CABEÇALHO 37 2" xfId="1539" xr:uid="{00000000-0005-0000-0000-0000E4020000}"/>
    <cellStyle name="CABEÇALHO 37 2 2" xfId="4235" xr:uid="{00000000-0005-0000-0000-0000E5020000}"/>
    <cellStyle name="CABEÇALHO 37 3" xfId="3469" xr:uid="{00000000-0005-0000-0000-0000E6020000}"/>
    <cellStyle name="CABEÇALHO 38" xfId="1191" xr:uid="{00000000-0005-0000-0000-0000E7020000}"/>
    <cellStyle name="CABEÇALHO 38 2" xfId="1957" xr:uid="{00000000-0005-0000-0000-0000E8020000}"/>
    <cellStyle name="CABEÇALHO 38 2 2" xfId="4653" xr:uid="{00000000-0005-0000-0000-0000E9020000}"/>
    <cellStyle name="CABEÇALHO 38 3" xfId="3888" xr:uid="{00000000-0005-0000-0000-0000EA020000}"/>
    <cellStyle name="CABEÇALHO 39" xfId="1196" xr:uid="{00000000-0005-0000-0000-0000EB020000}"/>
    <cellStyle name="CABEÇALHO 39 2" xfId="1962" xr:uid="{00000000-0005-0000-0000-0000EC020000}"/>
    <cellStyle name="CABEÇALHO 39 2 2" xfId="4658" xr:uid="{00000000-0005-0000-0000-0000ED020000}"/>
    <cellStyle name="CABEÇALHO 39 3" xfId="3893" xr:uid="{00000000-0005-0000-0000-0000EE020000}"/>
    <cellStyle name="CABEÇALHO 4" xfId="561" xr:uid="{00000000-0005-0000-0000-0000EF020000}"/>
    <cellStyle name="CABEÇALHO 4 10" xfId="1109" xr:uid="{00000000-0005-0000-0000-0000F0020000}"/>
    <cellStyle name="CABEÇALHO 4 10 2" xfId="1876" xr:uid="{00000000-0005-0000-0000-0000F1020000}"/>
    <cellStyle name="CABEÇALHO 4 10 2 2" xfId="4572" xr:uid="{00000000-0005-0000-0000-0000F2020000}"/>
    <cellStyle name="CABEÇALHO 4 10 3" xfId="3806" xr:uid="{00000000-0005-0000-0000-0000F3020000}"/>
    <cellStyle name="CABEÇALHO 4 11" xfId="1329" xr:uid="{00000000-0005-0000-0000-0000F4020000}"/>
    <cellStyle name="CABEÇALHO 4 11 2" xfId="4025" xr:uid="{00000000-0005-0000-0000-0000F5020000}"/>
    <cellStyle name="CABEÇALHO 4 12" xfId="3259" xr:uid="{00000000-0005-0000-0000-0000F6020000}"/>
    <cellStyle name="CABEÇALHO 4 2" xfId="750" xr:uid="{00000000-0005-0000-0000-0000F7020000}"/>
    <cellStyle name="CABEÇALHO 4 2 2" xfId="1087" xr:uid="{00000000-0005-0000-0000-0000F8020000}"/>
    <cellStyle name="CABEÇALHO 4 2 2 2" xfId="1854" xr:uid="{00000000-0005-0000-0000-0000F9020000}"/>
    <cellStyle name="CABEÇALHO 4 2 2 2 2" xfId="4550" xr:uid="{00000000-0005-0000-0000-0000FA020000}"/>
    <cellStyle name="CABEÇALHO 4 2 2 3" xfId="3784" xr:uid="{00000000-0005-0000-0000-0000FB020000}"/>
    <cellStyle name="CABEÇALHO 4 2 3" xfId="1172" xr:uid="{00000000-0005-0000-0000-0000FC020000}"/>
    <cellStyle name="CABEÇALHO 4 2 3 2" xfId="1939" xr:uid="{00000000-0005-0000-0000-0000FD020000}"/>
    <cellStyle name="CABEÇALHO 4 2 3 2 2" xfId="4635" xr:uid="{00000000-0005-0000-0000-0000FE020000}"/>
    <cellStyle name="CABEÇALHO 4 2 3 3" xfId="3869" xr:uid="{00000000-0005-0000-0000-0000FF020000}"/>
    <cellStyle name="CABEÇALHO 4 2 4" xfId="1517" xr:uid="{00000000-0005-0000-0000-000000030000}"/>
    <cellStyle name="CABEÇALHO 4 2 4 2" xfId="4213" xr:uid="{00000000-0005-0000-0000-000001030000}"/>
    <cellStyle name="CABEÇALHO 4 2 5" xfId="3447" xr:uid="{00000000-0005-0000-0000-000002030000}"/>
    <cellStyle name="CABEÇALHO 4 3" xfId="613" xr:uid="{00000000-0005-0000-0000-000003030000}"/>
    <cellStyle name="CABEÇALHO 4 3 2" xfId="950" xr:uid="{00000000-0005-0000-0000-000004030000}"/>
    <cellStyle name="CABEÇALHO 4 3 2 2" xfId="1717" xr:uid="{00000000-0005-0000-0000-000005030000}"/>
    <cellStyle name="CABEÇALHO 4 3 2 2 2" xfId="4413" xr:uid="{00000000-0005-0000-0000-000006030000}"/>
    <cellStyle name="CABEÇALHO 4 3 2 3" xfId="3647" xr:uid="{00000000-0005-0000-0000-000007030000}"/>
    <cellStyle name="CABEÇALHO 4 3 3" xfId="1154" xr:uid="{00000000-0005-0000-0000-000008030000}"/>
    <cellStyle name="CABEÇALHO 4 3 3 2" xfId="1921" xr:uid="{00000000-0005-0000-0000-000009030000}"/>
    <cellStyle name="CABEÇALHO 4 3 3 2 2" xfId="4617" xr:uid="{00000000-0005-0000-0000-00000A030000}"/>
    <cellStyle name="CABEÇALHO 4 3 3 3" xfId="3851" xr:uid="{00000000-0005-0000-0000-00000B030000}"/>
    <cellStyle name="CABEÇALHO 4 3 4" xfId="1380" xr:uid="{00000000-0005-0000-0000-00000C030000}"/>
    <cellStyle name="CABEÇALHO 4 3 4 2" xfId="4076" xr:uid="{00000000-0005-0000-0000-00000D030000}"/>
    <cellStyle name="CABEÇALHO 4 3 5" xfId="3310" xr:uid="{00000000-0005-0000-0000-00000E030000}"/>
    <cellStyle name="CABEÇALHO 4 4" xfId="760" xr:uid="{00000000-0005-0000-0000-00000F030000}"/>
    <cellStyle name="CABEÇALHO 4 4 2" xfId="1097" xr:uid="{00000000-0005-0000-0000-000010030000}"/>
    <cellStyle name="CABEÇALHO 4 4 2 2" xfId="1864" xr:uid="{00000000-0005-0000-0000-000011030000}"/>
    <cellStyle name="CABEÇALHO 4 4 2 2 2" xfId="4560" xr:uid="{00000000-0005-0000-0000-000012030000}"/>
    <cellStyle name="CABEÇALHO 4 4 2 3" xfId="3794" xr:uid="{00000000-0005-0000-0000-000013030000}"/>
    <cellStyle name="CABEÇALHO 4 4 3" xfId="1182" xr:uid="{00000000-0005-0000-0000-000014030000}"/>
    <cellStyle name="CABEÇALHO 4 4 3 2" xfId="1949" xr:uid="{00000000-0005-0000-0000-000015030000}"/>
    <cellStyle name="CABEÇALHO 4 4 3 2 2" xfId="4645" xr:uid="{00000000-0005-0000-0000-000016030000}"/>
    <cellStyle name="CABEÇALHO 4 4 3 3" xfId="3879" xr:uid="{00000000-0005-0000-0000-000017030000}"/>
    <cellStyle name="CABEÇALHO 4 4 4" xfId="1527" xr:uid="{00000000-0005-0000-0000-000018030000}"/>
    <cellStyle name="CABEÇALHO 4 4 4 2" xfId="4223" xr:uid="{00000000-0005-0000-0000-000019030000}"/>
    <cellStyle name="CABEÇALHO 4 4 5" xfId="3457" xr:uid="{00000000-0005-0000-0000-00001A030000}"/>
    <cellStyle name="CABEÇALHO 4 5" xfId="763" xr:uid="{00000000-0005-0000-0000-00001B030000}"/>
    <cellStyle name="CABEÇALHO 4 5 2" xfId="1100" xr:uid="{00000000-0005-0000-0000-00001C030000}"/>
    <cellStyle name="CABEÇALHO 4 5 2 2" xfId="1867" xr:uid="{00000000-0005-0000-0000-00001D030000}"/>
    <cellStyle name="CABEÇALHO 4 5 2 2 2" xfId="4563" xr:uid="{00000000-0005-0000-0000-00001E030000}"/>
    <cellStyle name="CABEÇALHO 4 5 2 3" xfId="3797" xr:uid="{00000000-0005-0000-0000-00001F030000}"/>
    <cellStyle name="CABEÇALHO 4 5 3" xfId="1185" xr:uid="{00000000-0005-0000-0000-000020030000}"/>
    <cellStyle name="CABEÇALHO 4 5 3 2" xfId="1952" xr:uid="{00000000-0005-0000-0000-000021030000}"/>
    <cellStyle name="CABEÇALHO 4 5 3 2 2" xfId="4648" xr:uid="{00000000-0005-0000-0000-000022030000}"/>
    <cellStyle name="CABEÇALHO 4 5 3 3" xfId="3882" xr:uid="{00000000-0005-0000-0000-000023030000}"/>
    <cellStyle name="CABEÇALHO 4 5 4" xfId="1530" xr:uid="{00000000-0005-0000-0000-000024030000}"/>
    <cellStyle name="CABEÇALHO 4 5 4 2" xfId="4226" xr:uid="{00000000-0005-0000-0000-000025030000}"/>
    <cellStyle name="CABEÇALHO 4 5 5" xfId="3460" xr:uid="{00000000-0005-0000-0000-000026030000}"/>
    <cellStyle name="CABEÇALHO 4 6" xfId="604" xr:uid="{00000000-0005-0000-0000-000027030000}"/>
    <cellStyle name="CABEÇALHO 4 6 2" xfId="941" xr:uid="{00000000-0005-0000-0000-000028030000}"/>
    <cellStyle name="CABEÇALHO 4 6 2 2" xfId="1708" xr:uid="{00000000-0005-0000-0000-000029030000}"/>
    <cellStyle name="CABEÇALHO 4 6 2 2 2" xfId="4404" xr:uid="{00000000-0005-0000-0000-00002A030000}"/>
    <cellStyle name="CABEÇALHO 4 6 2 3" xfId="3638" xr:uid="{00000000-0005-0000-0000-00002B030000}"/>
    <cellStyle name="CABEÇALHO 4 6 3" xfId="1146" xr:uid="{00000000-0005-0000-0000-00002C030000}"/>
    <cellStyle name="CABEÇALHO 4 6 3 2" xfId="1913" xr:uid="{00000000-0005-0000-0000-00002D030000}"/>
    <cellStyle name="CABEÇALHO 4 6 3 2 2" xfId="4609" xr:uid="{00000000-0005-0000-0000-00002E030000}"/>
    <cellStyle name="CABEÇALHO 4 6 3 3" xfId="3843" xr:uid="{00000000-0005-0000-0000-00002F030000}"/>
    <cellStyle name="CABEÇALHO 4 6 4" xfId="1371" xr:uid="{00000000-0005-0000-0000-000030030000}"/>
    <cellStyle name="CABEÇALHO 4 6 4 2" xfId="4067" xr:uid="{00000000-0005-0000-0000-000031030000}"/>
    <cellStyle name="CABEÇALHO 4 6 5" xfId="3301" xr:uid="{00000000-0005-0000-0000-000032030000}"/>
    <cellStyle name="CABEÇALHO 4 7" xfId="737" xr:uid="{00000000-0005-0000-0000-000033030000}"/>
    <cellStyle name="CABEÇALHO 4 7 2" xfId="1074" xr:uid="{00000000-0005-0000-0000-000034030000}"/>
    <cellStyle name="CABEÇALHO 4 7 2 2" xfId="1841" xr:uid="{00000000-0005-0000-0000-000035030000}"/>
    <cellStyle name="CABEÇALHO 4 7 2 2 2" xfId="4537" xr:uid="{00000000-0005-0000-0000-000036030000}"/>
    <cellStyle name="CABEÇALHO 4 7 2 3" xfId="3771" xr:uid="{00000000-0005-0000-0000-000037030000}"/>
    <cellStyle name="CABEÇALHO 4 7 3" xfId="1159" xr:uid="{00000000-0005-0000-0000-000038030000}"/>
    <cellStyle name="CABEÇALHO 4 7 3 2" xfId="1926" xr:uid="{00000000-0005-0000-0000-000039030000}"/>
    <cellStyle name="CABEÇALHO 4 7 3 2 2" xfId="4622" xr:uid="{00000000-0005-0000-0000-00003A030000}"/>
    <cellStyle name="CABEÇALHO 4 7 3 3" xfId="3856" xr:uid="{00000000-0005-0000-0000-00003B030000}"/>
    <cellStyle name="CABEÇALHO 4 7 4" xfId="1504" xr:uid="{00000000-0005-0000-0000-00003C030000}"/>
    <cellStyle name="CABEÇALHO 4 7 4 2" xfId="4200" xr:uid="{00000000-0005-0000-0000-00003D030000}"/>
    <cellStyle name="CABEÇALHO 4 7 5" xfId="3434" xr:uid="{00000000-0005-0000-0000-00003E030000}"/>
    <cellStyle name="CABEÇALHO 4 8" xfId="582" xr:uid="{00000000-0005-0000-0000-00003F030000}"/>
    <cellStyle name="CABEÇALHO 4 8 2" xfId="919" xr:uid="{00000000-0005-0000-0000-000040030000}"/>
    <cellStyle name="CABEÇALHO 4 8 2 2" xfId="1686" xr:uid="{00000000-0005-0000-0000-000041030000}"/>
    <cellStyle name="CABEÇALHO 4 8 2 2 2" xfId="4382" xr:uid="{00000000-0005-0000-0000-000042030000}"/>
    <cellStyle name="CABEÇALHO 4 8 2 3" xfId="3616" xr:uid="{00000000-0005-0000-0000-000043030000}"/>
    <cellStyle name="CABEÇALHO 4 8 3" xfId="1125" xr:uid="{00000000-0005-0000-0000-000044030000}"/>
    <cellStyle name="CABEÇALHO 4 8 3 2" xfId="1892" xr:uid="{00000000-0005-0000-0000-000045030000}"/>
    <cellStyle name="CABEÇALHO 4 8 3 2 2" xfId="4588" xr:uid="{00000000-0005-0000-0000-000046030000}"/>
    <cellStyle name="CABEÇALHO 4 8 3 3" xfId="3822" xr:uid="{00000000-0005-0000-0000-000047030000}"/>
    <cellStyle name="CABEÇALHO 4 8 4" xfId="1349" xr:uid="{00000000-0005-0000-0000-000048030000}"/>
    <cellStyle name="CABEÇALHO 4 8 4 2" xfId="4045" xr:uid="{00000000-0005-0000-0000-000049030000}"/>
    <cellStyle name="CABEÇALHO 4 8 5" xfId="3279" xr:uid="{00000000-0005-0000-0000-00004A030000}"/>
    <cellStyle name="CABEÇALHO 4 9" xfId="899" xr:uid="{00000000-0005-0000-0000-00004B030000}"/>
    <cellStyle name="CABEÇALHO 4 9 2" xfId="1666" xr:uid="{00000000-0005-0000-0000-00004C030000}"/>
    <cellStyle name="CABEÇALHO 4 9 2 2" xfId="4362" xr:uid="{00000000-0005-0000-0000-00004D030000}"/>
    <cellStyle name="CABEÇALHO 4 9 3" xfId="3596" xr:uid="{00000000-0005-0000-0000-00004E030000}"/>
    <cellStyle name="CABEÇALHO 40" xfId="1195" xr:uid="{00000000-0005-0000-0000-00004F030000}"/>
    <cellStyle name="CABEÇALHO 40 2" xfId="1961" xr:uid="{00000000-0005-0000-0000-000050030000}"/>
    <cellStyle name="CABEÇALHO 40 2 2" xfId="4657" xr:uid="{00000000-0005-0000-0000-000051030000}"/>
    <cellStyle name="CABEÇALHO 40 3" xfId="3892" xr:uid="{00000000-0005-0000-0000-000052030000}"/>
    <cellStyle name="CABEÇALHO 41" xfId="1192" xr:uid="{00000000-0005-0000-0000-000053030000}"/>
    <cellStyle name="CABEÇALHO 41 2" xfId="1958" xr:uid="{00000000-0005-0000-0000-000054030000}"/>
    <cellStyle name="CABEÇALHO 41 2 2" xfId="4654" xr:uid="{00000000-0005-0000-0000-000055030000}"/>
    <cellStyle name="CABEÇALHO 41 3" xfId="3889" xr:uid="{00000000-0005-0000-0000-000056030000}"/>
    <cellStyle name="CABEÇALHO 42" xfId="775" xr:uid="{00000000-0005-0000-0000-000057030000}"/>
    <cellStyle name="CABEÇALHO 42 2" xfId="1542" xr:uid="{00000000-0005-0000-0000-000058030000}"/>
    <cellStyle name="CABEÇALHO 42 2 2" xfId="4238" xr:uid="{00000000-0005-0000-0000-000059030000}"/>
    <cellStyle name="CABEÇALHO 42 3" xfId="3472" xr:uid="{00000000-0005-0000-0000-00005A030000}"/>
    <cellStyle name="CABEÇALHO 43" xfId="1193" xr:uid="{00000000-0005-0000-0000-00005B030000}"/>
    <cellStyle name="CABEÇALHO 43 2" xfId="1959" xr:uid="{00000000-0005-0000-0000-00005C030000}"/>
    <cellStyle name="CABEÇALHO 43 2 2" xfId="4655" xr:uid="{00000000-0005-0000-0000-00005D030000}"/>
    <cellStyle name="CABEÇALHO 43 3" xfId="3890" xr:uid="{00000000-0005-0000-0000-00005E030000}"/>
    <cellStyle name="CABEÇALHO 44" xfId="1198" xr:uid="{00000000-0005-0000-0000-00005F030000}"/>
    <cellStyle name="CABEÇALHO 44 2" xfId="1963" xr:uid="{00000000-0005-0000-0000-000060030000}"/>
    <cellStyle name="CABEÇALHO 44 2 2" xfId="4659" xr:uid="{00000000-0005-0000-0000-000061030000}"/>
    <cellStyle name="CABEÇALHO 44 3" xfId="3895" xr:uid="{00000000-0005-0000-0000-000062030000}"/>
    <cellStyle name="CABEÇALHO 45" xfId="1105" xr:uid="{00000000-0005-0000-0000-000063030000}"/>
    <cellStyle name="CABEÇALHO 45 2" xfId="1872" xr:uid="{00000000-0005-0000-0000-000064030000}"/>
    <cellStyle name="CABEÇALHO 45 2 2" xfId="4568" xr:uid="{00000000-0005-0000-0000-000065030000}"/>
    <cellStyle name="CABEÇALHO 45 3" xfId="3802" xr:uid="{00000000-0005-0000-0000-000066030000}"/>
    <cellStyle name="CABEÇALHO 46" xfId="1200" xr:uid="{00000000-0005-0000-0000-000067030000}"/>
    <cellStyle name="CABEÇALHO 46 2" xfId="3896" xr:uid="{00000000-0005-0000-0000-000068030000}"/>
    <cellStyle name="CABEÇALHO 47" xfId="1203" xr:uid="{00000000-0005-0000-0000-000069030000}"/>
    <cellStyle name="CABEÇALHO 47 2" xfId="3899" xr:uid="{00000000-0005-0000-0000-00006A030000}"/>
    <cellStyle name="CABEÇALHO 48" xfId="1966" xr:uid="{00000000-0005-0000-0000-00006B030000}"/>
    <cellStyle name="CABEÇALHO 48 2" xfId="4662" xr:uid="{00000000-0005-0000-0000-00006C030000}"/>
    <cellStyle name="CABEÇALHO 49" xfId="1204" xr:uid="{00000000-0005-0000-0000-00006D030000}"/>
    <cellStyle name="CABEÇALHO 49 2" xfId="3900" xr:uid="{00000000-0005-0000-0000-00006E030000}"/>
    <cellStyle name="CABEÇALHO 5" xfId="496" xr:uid="{00000000-0005-0000-0000-00006F030000}"/>
    <cellStyle name="CABEÇALHO 5 10" xfId="567" xr:uid="{00000000-0005-0000-0000-000070030000}"/>
    <cellStyle name="CABEÇALHO 5 10 2" xfId="904" xr:uid="{00000000-0005-0000-0000-000071030000}"/>
    <cellStyle name="CABEÇALHO 5 10 2 2" xfId="1671" xr:uid="{00000000-0005-0000-0000-000072030000}"/>
    <cellStyle name="CABEÇALHO 5 10 2 2 2" xfId="4367" xr:uid="{00000000-0005-0000-0000-000073030000}"/>
    <cellStyle name="CABEÇALHO 5 10 2 3" xfId="3601" xr:uid="{00000000-0005-0000-0000-000074030000}"/>
    <cellStyle name="CABEÇALHO 5 10 3" xfId="1113" xr:uid="{00000000-0005-0000-0000-000075030000}"/>
    <cellStyle name="CABEÇALHO 5 10 3 2" xfId="1880" xr:uid="{00000000-0005-0000-0000-000076030000}"/>
    <cellStyle name="CABEÇALHO 5 10 3 2 2" xfId="4576" xr:uid="{00000000-0005-0000-0000-000077030000}"/>
    <cellStyle name="CABEÇALHO 5 10 3 3" xfId="3810" xr:uid="{00000000-0005-0000-0000-000078030000}"/>
    <cellStyle name="CABEÇALHO 5 10 4" xfId="1334" xr:uid="{00000000-0005-0000-0000-000079030000}"/>
    <cellStyle name="CABEÇALHO 5 10 4 2" xfId="4030" xr:uid="{00000000-0005-0000-0000-00007A030000}"/>
    <cellStyle name="CABEÇALHO 5 10 5" xfId="3264" xr:uid="{00000000-0005-0000-0000-00007B030000}"/>
    <cellStyle name="CABEÇALHO 5 11" xfId="594" xr:uid="{00000000-0005-0000-0000-00007C030000}"/>
    <cellStyle name="CABEÇALHO 5 11 2" xfId="931" xr:uid="{00000000-0005-0000-0000-00007D030000}"/>
    <cellStyle name="CABEÇALHO 5 11 2 2" xfId="1698" xr:uid="{00000000-0005-0000-0000-00007E030000}"/>
    <cellStyle name="CABEÇALHO 5 11 2 2 2" xfId="4394" xr:uid="{00000000-0005-0000-0000-00007F030000}"/>
    <cellStyle name="CABEÇALHO 5 11 2 3" xfId="3628" xr:uid="{00000000-0005-0000-0000-000080030000}"/>
    <cellStyle name="CABEÇALHO 5 11 3" xfId="1137" xr:uid="{00000000-0005-0000-0000-000081030000}"/>
    <cellStyle name="CABEÇALHO 5 11 3 2" xfId="1904" xr:uid="{00000000-0005-0000-0000-000082030000}"/>
    <cellStyle name="CABEÇALHO 5 11 3 2 2" xfId="4600" xr:uid="{00000000-0005-0000-0000-000083030000}"/>
    <cellStyle name="CABEÇALHO 5 11 3 3" xfId="3834" xr:uid="{00000000-0005-0000-0000-000084030000}"/>
    <cellStyle name="CABEÇALHO 5 11 4" xfId="1361" xr:uid="{00000000-0005-0000-0000-000085030000}"/>
    <cellStyle name="CABEÇALHO 5 11 4 2" xfId="4057" xr:uid="{00000000-0005-0000-0000-000086030000}"/>
    <cellStyle name="CABEÇALHO 5 11 5" xfId="3291" xr:uid="{00000000-0005-0000-0000-000087030000}"/>
    <cellStyle name="CABEÇALHO 5 12" xfId="598" xr:uid="{00000000-0005-0000-0000-000088030000}"/>
    <cellStyle name="CABEÇALHO 5 12 2" xfId="935" xr:uid="{00000000-0005-0000-0000-000089030000}"/>
    <cellStyle name="CABEÇALHO 5 12 2 2" xfId="1702" xr:uid="{00000000-0005-0000-0000-00008A030000}"/>
    <cellStyle name="CABEÇALHO 5 12 2 2 2" xfId="4398" xr:uid="{00000000-0005-0000-0000-00008B030000}"/>
    <cellStyle name="CABEÇALHO 5 12 2 3" xfId="3632" xr:uid="{00000000-0005-0000-0000-00008C030000}"/>
    <cellStyle name="CABEÇALHO 5 12 3" xfId="1141" xr:uid="{00000000-0005-0000-0000-00008D030000}"/>
    <cellStyle name="CABEÇALHO 5 12 3 2" xfId="1908" xr:uid="{00000000-0005-0000-0000-00008E030000}"/>
    <cellStyle name="CABEÇALHO 5 12 3 2 2" xfId="4604" xr:uid="{00000000-0005-0000-0000-00008F030000}"/>
    <cellStyle name="CABEÇALHO 5 12 3 3" xfId="3838" xr:uid="{00000000-0005-0000-0000-000090030000}"/>
    <cellStyle name="CABEÇALHO 5 12 4" xfId="1365" xr:uid="{00000000-0005-0000-0000-000091030000}"/>
    <cellStyle name="CABEÇALHO 5 12 4 2" xfId="4061" xr:uid="{00000000-0005-0000-0000-000092030000}"/>
    <cellStyle name="CABEÇALHO 5 12 5" xfId="3295" xr:uid="{00000000-0005-0000-0000-000093030000}"/>
    <cellStyle name="CABEÇALHO 5 13" xfId="588" xr:uid="{00000000-0005-0000-0000-000094030000}"/>
    <cellStyle name="CABEÇALHO 5 13 2" xfId="925" xr:uid="{00000000-0005-0000-0000-000095030000}"/>
    <cellStyle name="CABEÇALHO 5 13 2 2" xfId="1692" xr:uid="{00000000-0005-0000-0000-000096030000}"/>
    <cellStyle name="CABEÇALHO 5 13 2 2 2" xfId="4388" xr:uid="{00000000-0005-0000-0000-000097030000}"/>
    <cellStyle name="CABEÇALHO 5 13 2 3" xfId="3622" xr:uid="{00000000-0005-0000-0000-000098030000}"/>
    <cellStyle name="CABEÇALHO 5 13 3" xfId="1131" xr:uid="{00000000-0005-0000-0000-000099030000}"/>
    <cellStyle name="CABEÇALHO 5 13 3 2" xfId="1898" xr:uid="{00000000-0005-0000-0000-00009A030000}"/>
    <cellStyle name="CABEÇALHO 5 13 3 2 2" xfId="4594" xr:uid="{00000000-0005-0000-0000-00009B030000}"/>
    <cellStyle name="CABEÇALHO 5 13 3 3" xfId="3828" xr:uid="{00000000-0005-0000-0000-00009C030000}"/>
    <cellStyle name="CABEÇALHO 5 13 4" xfId="1355" xr:uid="{00000000-0005-0000-0000-00009D030000}"/>
    <cellStyle name="CABEÇALHO 5 13 4 2" xfId="4051" xr:uid="{00000000-0005-0000-0000-00009E030000}"/>
    <cellStyle name="CABEÇALHO 5 13 5" xfId="3285" xr:uid="{00000000-0005-0000-0000-00009F030000}"/>
    <cellStyle name="CABEÇALHO 5 14" xfId="569" xr:uid="{00000000-0005-0000-0000-0000A0030000}"/>
    <cellStyle name="CABEÇALHO 5 14 2" xfId="906" xr:uid="{00000000-0005-0000-0000-0000A1030000}"/>
    <cellStyle name="CABEÇALHO 5 14 2 2" xfId="1673" xr:uid="{00000000-0005-0000-0000-0000A2030000}"/>
    <cellStyle name="CABEÇALHO 5 14 2 2 2" xfId="4369" xr:uid="{00000000-0005-0000-0000-0000A3030000}"/>
    <cellStyle name="CABEÇALHO 5 14 2 3" xfId="3603" xr:uid="{00000000-0005-0000-0000-0000A4030000}"/>
    <cellStyle name="CABEÇALHO 5 14 3" xfId="1115" xr:uid="{00000000-0005-0000-0000-0000A5030000}"/>
    <cellStyle name="CABEÇALHO 5 14 3 2" xfId="1882" xr:uid="{00000000-0005-0000-0000-0000A6030000}"/>
    <cellStyle name="CABEÇALHO 5 14 3 2 2" xfId="4578" xr:uid="{00000000-0005-0000-0000-0000A7030000}"/>
    <cellStyle name="CABEÇALHO 5 14 3 3" xfId="3812" xr:uid="{00000000-0005-0000-0000-0000A8030000}"/>
    <cellStyle name="CABEÇALHO 5 14 4" xfId="1336" xr:uid="{00000000-0005-0000-0000-0000A9030000}"/>
    <cellStyle name="CABEÇALHO 5 14 4 2" xfId="4032" xr:uid="{00000000-0005-0000-0000-0000AA030000}"/>
    <cellStyle name="CABEÇALHO 5 14 5" xfId="3266" xr:uid="{00000000-0005-0000-0000-0000AB030000}"/>
    <cellStyle name="CABEÇALHO 5 15" xfId="585" xr:uid="{00000000-0005-0000-0000-0000AC030000}"/>
    <cellStyle name="CABEÇALHO 5 15 2" xfId="922" xr:uid="{00000000-0005-0000-0000-0000AD030000}"/>
    <cellStyle name="CABEÇALHO 5 15 2 2" xfId="1689" xr:uid="{00000000-0005-0000-0000-0000AE030000}"/>
    <cellStyle name="CABEÇALHO 5 15 2 2 2" xfId="4385" xr:uid="{00000000-0005-0000-0000-0000AF030000}"/>
    <cellStyle name="CABEÇALHO 5 15 2 3" xfId="3619" xr:uid="{00000000-0005-0000-0000-0000B0030000}"/>
    <cellStyle name="CABEÇALHO 5 15 3" xfId="1128" xr:uid="{00000000-0005-0000-0000-0000B1030000}"/>
    <cellStyle name="CABEÇALHO 5 15 3 2" xfId="1895" xr:uid="{00000000-0005-0000-0000-0000B2030000}"/>
    <cellStyle name="CABEÇALHO 5 15 3 2 2" xfId="4591" xr:uid="{00000000-0005-0000-0000-0000B3030000}"/>
    <cellStyle name="CABEÇALHO 5 15 3 3" xfId="3825" xr:uid="{00000000-0005-0000-0000-0000B4030000}"/>
    <cellStyle name="CABEÇALHO 5 15 4" xfId="1352" xr:uid="{00000000-0005-0000-0000-0000B5030000}"/>
    <cellStyle name="CABEÇALHO 5 15 4 2" xfId="4048" xr:uid="{00000000-0005-0000-0000-0000B6030000}"/>
    <cellStyle name="CABEÇALHO 5 15 5" xfId="3282" xr:uid="{00000000-0005-0000-0000-0000B7030000}"/>
    <cellStyle name="CABEÇALHO 5 16" xfId="564" xr:uid="{00000000-0005-0000-0000-0000B8030000}"/>
    <cellStyle name="CABEÇALHO 5 16 2" xfId="901" xr:uid="{00000000-0005-0000-0000-0000B9030000}"/>
    <cellStyle name="CABEÇALHO 5 16 2 2" xfId="1668" xr:uid="{00000000-0005-0000-0000-0000BA030000}"/>
    <cellStyle name="CABEÇALHO 5 16 2 2 2" xfId="4364" xr:uid="{00000000-0005-0000-0000-0000BB030000}"/>
    <cellStyle name="CABEÇALHO 5 16 2 3" xfId="3598" xr:uid="{00000000-0005-0000-0000-0000BC030000}"/>
    <cellStyle name="CABEÇALHO 5 16 3" xfId="1110" xr:uid="{00000000-0005-0000-0000-0000BD030000}"/>
    <cellStyle name="CABEÇALHO 5 16 3 2" xfId="1877" xr:uid="{00000000-0005-0000-0000-0000BE030000}"/>
    <cellStyle name="CABEÇALHO 5 16 3 2 2" xfId="4573" xr:uid="{00000000-0005-0000-0000-0000BF030000}"/>
    <cellStyle name="CABEÇALHO 5 16 3 3" xfId="3807" xr:uid="{00000000-0005-0000-0000-0000C0030000}"/>
    <cellStyle name="CABEÇALHO 5 16 4" xfId="1331" xr:uid="{00000000-0005-0000-0000-0000C1030000}"/>
    <cellStyle name="CABEÇALHO 5 16 4 2" xfId="4027" xr:uid="{00000000-0005-0000-0000-0000C2030000}"/>
    <cellStyle name="CABEÇALHO 5 16 5" xfId="3261" xr:uid="{00000000-0005-0000-0000-0000C3030000}"/>
    <cellStyle name="CABEÇALHO 5 17" xfId="834" xr:uid="{00000000-0005-0000-0000-0000C4030000}"/>
    <cellStyle name="CABEÇALHO 5 17 2" xfId="1601" xr:uid="{00000000-0005-0000-0000-0000C5030000}"/>
    <cellStyle name="CABEÇALHO 5 17 2 2" xfId="4297" xr:uid="{00000000-0005-0000-0000-0000C6030000}"/>
    <cellStyle name="CABEÇALHO 5 17 3" xfId="3531" xr:uid="{00000000-0005-0000-0000-0000C7030000}"/>
    <cellStyle name="CABEÇALHO 5 18" xfId="1106" xr:uid="{00000000-0005-0000-0000-0000C8030000}"/>
    <cellStyle name="CABEÇALHO 5 18 2" xfId="1873" xr:uid="{00000000-0005-0000-0000-0000C9030000}"/>
    <cellStyle name="CABEÇALHO 5 18 2 2" xfId="4569" xr:uid="{00000000-0005-0000-0000-0000CA030000}"/>
    <cellStyle name="CABEÇALHO 5 18 3" xfId="3803" xr:uid="{00000000-0005-0000-0000-0000CB030000}"/>
    <cellStyle name="CABEÇALHO 5 19" xfId="1194" xr:uid="{00000000-0005-0000-0000-0000CC030000}"/>
    <cellStyle name="CABEÇALHO 5 19 2" xfId="1960" xr:uid="{00000000-0005-0000-0000-0000CD030000}"/>
    <cellStyle name="CABEÇALHO 5 19 2 2" xfId="4656" xr:uid="{00000000-0005-0000-0000-0000CE030000}"/>
    <cellStyle name="CABEÇALHO 5 19 3" xfId="3891" xr:uid="{00000000-0005-0000-0000-0000CF030000}"/>
    <cellStyle name="CABEÇALHO 5 2" xfId="671" xr:uid="{00000000-0005-0000-0000-0000D0030000}"/>
    <cellStyle name="CABEÇALHO 5 2 2" xfId="1008" xr:uid="{00000000-0005-0000-0000-0000D1030000}"/>
    <cellStyle name="CABEÇALHO 5 2 2 2" xfId="1775" xr:uid="{00000000-0005-0000-0000-0000D2030000}"/>
    <cellStyle name="CABEÇALHO 5 2 2 2 2" xfId="4471" xr:uid="{00000000-0005-0000-0000-0000D3030000}"/>
    <cellStyle name="CABEÇALHO 5 2 2 3" xfId="3705" xr:uid="{00000000-0005-0000-0000-0000D4030000}"/>
    <cellStyle name="CABEÇALHO 5 2 3" xfId="1156" xr:uid="{00000000-0005-0000-0000-0000D5030000}"/>
    <cellStyle name="CABEÇALHO 5 2 3 2" xfId="1923" xr:uid="{00000000-0005-0000-0000-0000D6030000}"/>
    <cellStyle name="CABEÇALHO 5 2 3 2 2" xfId="4619" xr:uid="{00000000-0005-0000-0000-0000D7030000}"/>
    <cellStyle name="CABEÇALHO 5 2 3 3" xfId="3853" xr:uid="{00000000-0005-0000-0000-0000D8030000}"/>
    <cellStyle name="CABEÇALHO 5 2 4" xfId="1438" xr:uid="{00000000-0005-0000-0000-0000D9030000}"/>
    <cellStyle name="CABEÇALHO 5 2 4 2" xfId="4134" xr:uid="{00000000-0005-0000-0000-0000DA030000}"/>
    <cellStyle name="CABEÇALHO 5 2 5" xfId="3368" xr:uid="{00000000-0005-0000-0000-0000DB030000}"/>
    <cellStyle name="CABEÇALHO 5 20" xfId="1197" xr:uid="{00000000-0005-0000-0000-0000DC030000}"/>
    <cellStyle name="CABEÇALHO 5 20 2" xfId="3894" xr:uid="{00000000-0005-0000-0000-0000DD030000}"/>
    <cellStyle name="CABEÇALHO 5 21" xfId="1965" xr:uid="{00000000-0005-0000-0000-0000DE030000}"/>
    <cellStyle name="CABEÇALHO 5 21 2" xfId="4661" xr:uid="{00000000-0005-0000-0000-0000DF030000}"/>
    <cellStyle name="CABEÇALHO 5 22" xfId="3194" xr:uid="{00000000-0005-0000-0000-0000E0030000}"/>
    <cellStyle name="CABEÇALHO 5 3" xfId="740" xr:uid="{00000000-0005-0000-0000-0000E1030000}"/>
    <cellStyle name="CABEÇALHO 5 3 2" xfId="1077" xr:uid="{00000000-0005-0000-0000-0000E2030000}"/>
    <cellStyle name="CABEÇALHO 5 3 2 2" xfId="1844" xr:uid="{00000000-0005-0000-0000-0000E3030000}"/>
    <cellStyle name="CABEÇALHO 5 3 2 2 2" xfId="4540" xr:uid="{00000000-0005-0000-0000-0000E4030000}"/>
    <cellStyle name="CABEÇALHO 5 3 2 3" xfId="3774" xr:uid="{00000000-0005-0000-0000-0000E5030000}"/>
    <cellStyle name="CABEÇALHO 5 3 3" xfId="1162" xr:uid="{00000000-0005-0000-0000-0000E6030000}"/>
    <cellStyle name="CABEÇALHO 5 3 3 2" xfId="1929" xr:uid="{00000000-0005-0000-0000-0000E7030000}"/>
    <cellStyle name="CABEÇALHO 5 3 3 2 2" xfId="4625" xr:uid="{00000000-0005-0000-0000-0000E8030000}"/>
    <cellStyle name="CABEÇALHO 5 3 3 3" xfId="3859" xr:uid="{00000000-0005-0000-0000-0000E9030000}"/>
    <cellStyle name="CABEÇALHO 5 3 4" xfId="1507" xr:uid="{00000000-0005-0000-0000-0000EA030000}"/>
    <cellStyle name="CABEÇALHO 5 3 4 2" xfId="4203" xr:uid="{00000000-0005-0000-0000-0000EB030000}"/>
    <cellStyle name="CABEÇALHO 5 3 5" xfId="3437" xr:uid="{00000000-0005-0000-0000-0000EC030000}"/>
    <cellStyle name="CABEÇALHO 5 4" xfId="743" xr:uid="{00000000-0005-0000-0000-0000ED030000}"/>
    <cellStyle name="CABEÇALHO 5 4 2" xfId="1080" xr:uid="{00000000-0005-0000-0000-0000EE030000}"/>
    <cellStyle name="CABEÇALHO 5 4 2 2" xfId="1847" xr:uid="{00000000-0005-0000-0000-0000EF030000}"/>
    <cellStyle name="CABEÇALHO 5 4 2 2 2" xfId="4543" xr:uid="{00000000-0005-0000-0000-0000F0030000}"/>
    <cellStyle name="CABEÇALHO 5 4 2 3" xfId="3777" xr:uid="{00000000-0005-0000-0000-0000F1030000}"/>
    <cellStyle name="CABEÇALHO 5 4 3" xfId="1165" xr:uid="{00000000-0005-0000-0000-0000F2030000}"/>
    <cellStyle name="CABEÇALHO 5 4 3 2" xfId="1932" xr:uid="{00000000-0005-0000-0000-0000F3030000}"/>
    <cellStyle name="CABEÇALHO 5 4 3 2 2" xfId="4628" xr:uid="{00000000-0005-0000-0000-0000F4030000}"/>
    <cellStyle name="CABEÇALHO 5 4 3 3" xfId="3862" xr:uid="{00000000-0005-0000-0000-0000F5030000}"/>
    <cellStyle name="CABEÇALHO 5 4 4" xfId="1510" xr:uid="{00000000-0005-0000-0000-0000F6030000}"/>
    <cellStyle name="CABEÇALHO 5 4 4 2" xfId="4206" xr:uid="{00000000-0005-0000-0000-0000F7030000}"/>
    <cellStyle name="CABEÇALHO 5 4 5" xfId="3440" xr:uid="{00000000-0005-0000-0000-0000F8030000}"/>
    <cellStyle name="CABEÇALHO 5 5" xfId="596" xr:uid="{00000000-0005-0000-0000-0000F9030000}"/>
    <cellStyle name="CABEÇALHO 5 5 2" xfId="933" xr:uid="{00000000-0005-0000-0000-0000FA030000}"/>
    <cellStyle name="CABEÇALHO 5 5 2 2" xfId="1700" xr:uid="{00000000-0005-0000-0000-0000FB030000}"/>
    <cellStyle name="CABEÇALHO 5 5 2 2 2" xfId="4396" xr:uid="{00000000-0005-0000-0000-0000FC030000}"/>
    <cellStyle name="CABEÇALHO 5 5 2 3" xfId="3630" xr:uid="{00000000-0005-0000-0000-0000FD030000}"/>
    <cellStyle name="CABEÇALHO 5 5 3" xfId="1139" xr:uid="{00000000-0005-0000-0000-0000FE030000}"/>
    <cellStyle name="CABEÇALHO 5 5 3 2" xfId="1906" xr:uid="{00000000-0005-0000-0000-0000FF030000}"/>
    <cellStyle name="CABEÇALHO 5 5 3 2 2" xfId="4602" xr:uid="{00000000-0005-0000-0000-000000040000}"/>
    <cellStyle name="CABEÇALHO 5 5 3 3" xfId="3836" xr:uid="{00000000-0005-0000-0000-000001040000}"/>
    <cellStyle name="CABEÇALHO 5 5 4" xfId="1363" xr:uid="{00000000-0005-0000-0000-000002040000}"/>
    <cellStyle name="CABEÇALHO 5 5 4 2" xfId="4059" xr:uid="{00000000-0005-0000-0000-000003040000}"/>
    <cellStyle name="CABEÇALHO 5 5 5" xfId="3293" xr:uid="{00000000-0005-0000-0000-000004040000}"/>
    <cellStyle name="CABEÇALHO 5 6" xfId="610" xr:uid="{00000000-0005-0000-0000-000005040000}"/>
    <cellStyle name="CABEÇALHO 5 6 2" xfId="947" xr:uid="{00000000-0005-0000-0000-000006040000}"/>
    <cellStyle name="CABEÇALHO 5 6 2 2" xfId="1714" xr:uid="{00000000-0005-0000-0000-000007040000}"/>
    <cellStyle name="CABEÇALHO 5 6 2 2 2" xfId="4410" xr:uid="{00000000-0005-0000-0000-000008040000}"/>
    <cellStyle name="CABEÇALHO 5 6 2 3" xfId="3644" xr:uid="{00000000-0005-0000-0000-000009040000}"/>
    <cellStyle name="CABEÇALHO 5 6 3" xfId="1151" xr:uid="{00000000-0005-0000-0000-00000A040000}"/>
    <cellStyle name="CABEÇALHO 5 6 3 2" xfId="1918" xr:uid="{00000000-0005-0000-0000-00000B040000}"/>
    <cellStyle name="CABEÇALHO 5 6 3 2 2" xfId="4614" xr:uid="{00000000-0005-0000-0000-00000C040000}"/>
    <cellStyle name="CABEÇALHO 5 6 3 3" xfId="3848" xr:uid="{00000000-0005-0000-0000-00000D040000}"/>
    <cellStyle name="CABEÇALHO 5 6 4" xfId="1377" xr:uid="{00000000-0005-0000-0000-00000E040000}"/>
    <cellStyle name="CABEÇALHO 5 6 4 2" xfId="4073" xr:uid="{00000000-0005-0000-0000-00000F040000}"/>
    <cellStyle name="CABEÇALHO 5 6 5" xfId="3307" xr:uid="{00000000-0005-0000-0000-000010040000}"/>
    <cellStyle name="CABEÇALHO 5 7" xfId="609" xr:uid="{00000000-0005-0000-0000-000011040000}"/>
    <cellStyle name="CABEÇALHO 5 7 2" xfId="946" xr:uid="{00000000-0005-0000-0000-000012040000}"/>
    <cellStyle name="CABEÇALHO 5 7 2 2" xfId="1713" xr:uid="{00000000-0005-0000-0000-000013040000}"/>
    <cellStyle name="CABEÇALHO 5 7 2 2 2" xfId="4409" xr:uid="{00000000-0005-0000-0000-000014040000}"/>
    <cellStyle name="CABEÇALHO 5 7 2 3" xfId="3643" xr:uid="{00000000-0005-0000-0000-000015040000}"/>
    <cellStyle name="CABEÇALHO 5 7 3" xfId="1150" xr:uid="{00000000-0005-0000-0000-000016040000}"/>
    <cellStyle name="CABEÇALHO 5 7 3 2" xfId="1917" xr:uid="{00000000-0005-0000-0000-000017040000}"/>
    <cellStyle name="CABEÇALHO 5 7 3 2 2" xfId="4613" xr:uid="{00000000-0005-0000-0000-000018040000}"/>
    <cellStyle name="CABEÇALHO 5 7 3 3" xfId="3847" xr:uid="{00000000-0005-0000-0000-000019040000}"/>
    <cellStyle name="CABEÇALHO 5 7 4" xfId="1376" xr:uid="{00000000-0005-0000-0000-00001A040000}"/>
    <cellStyle name="CABEÇALHO 5 7 4 2" xfId="4072" xr:uid="{00000000-0005-0000-0000-00001B040000}"/>
    <cellStyle name="CABEÇALHO 5 7 5" xfId="3306" xr:uid="{00000000-0005-0000-0000-00001C040000}"/>
    <cellStyle name="CABEÇALHO 5 8" xfId="755" xr:uid="{00000000-0005-0000-0000-00001D040000}"/>
    <cellStyle name="CABEÇALHO 5 8 2" xfId="1092" xr:uid="{00000000-0005-0000-0000-00001E040000}"/>
    <cellStyle name="CABEÇALHO 5 8 2 2" xfId="1859" xr:uid="{00000000-0005-0000-0000-00001F040000}"/>
    <cellStyle name="CABEÇALHO 5 8 2 2 2" xfId="4555" xr:uid="{00000000-0005-0000-0000-000020040000}"/>
    <cellStyle name="CABEÇALHO 5 8 2 3" xfId="3789" xr:uid="{00000000-0005-0000-0000-000021040000}"/>
    <cellStyle name="CABEÇALHO 5 8 3" xfId="1177" xr:uid="{00000000-0005-0000-0000-000022040000}"/>
    <cellStyle name="CABEÇALHO 5 8 3 2" xfId="1944" xr:uid="{00000000-0005-0000-0000-000023040000}"/>
    <cellStyle name="CABEÇALHO 5 8 3 2 2" xfId="4640" xr:uid="{00000000-0005-0000-0000-000024040000}"/>
    <cellStyle name="CABEÇALHO 5 8 3 3" xfId="3874" xr:uid="{00000000-0005-0000-0000-000025040000}"/>
    <cellStyle name="CABEÇALHO 5 8 4" xfId="1522" xr:uid="{00000000-0005-0000-0000-000026040000}"/>
    <cellStyle name="CABEÇALHO 5 8 4 2" xfId="4218" xr:uid="{00000000-0005-0000-0000-000027040000}"/>
    <cellStyle name="CABEÇALHO 5 8 5" xfId="3452" xr:uid="{00000000-0005-0000-0000-000028040000}"/>
    <cellStyle name="CABEÇALHO 5 9" xfId="754" xr:uid="{00000000-0005-0000-0000-000029040000}"/>
    <cellStyle name="CABEÇALHO 5 9 2" xfId="1091" xr:uid="{00000000-0005-0000-0000-00002A040000}"/>
    <cellStyle name="CABEÇALHO 5 9 2 2" xfId="1858" xr:uid="{00000000-0005-0000-0000-00002B040000}"/>
    <cellStyle name="CABEÇALHO 5 9 2 2 2" xfId="4554" xr:uid="{00000000-0005-0000-0000-00002C040000}"/>
    <cellStyle name="CABEÇALHO 5 9 2 3" xfId="3788" xr:uid="{00000000-0005-0000-0000-00002D040000}"/>
    <cellStyle name="CABEÇALHO 5 9 3" xfId="1176" xr:uid="{00000000-0005-0000-0000-00002E040000}"/>
    <cellStyle name="CABEÇALHO 5 9 3 2" xfId="1943" xr:uid="{00000000-0005-0000-0000-00002F040000}"/>
    <cellStyle name="CABEÇALHO 5 9 3 2 2" xfId="4639" xr:uid="{00000000-0005-0000-0000-000030040000}"/>
    <cellStyle name="CABEÇALHO 5 9 3 3" xfId="3873" xr:uid="{00000000-0005-0000-0000-000031040000}"/>
    <cellStyle name="CABEÇALHO 5 9 4" xfId="1521" xr:uid="{00000000-0005-0000-0000-000032040000}"/>
    <cellStyle name="CABEÇALHO 5 9 4 2" xfId="4217" xr:uid="{00000000-0005-0000-0000-000033040000}"/>
    <cellStyle name="CABEÇALHO 5 9 5" xfId="3451" xr:uid="{00000000-0005-0000-0000-000034040000}"/>
    <cellStyle name="CABEÇALHO 50" xfId="3080" xr:uid="{00000000-0005-0000-0000-000035040000}"/>
    <cellStyle name="CABEÇALHO 6" xfId="565" xr:uid="{00000000-0005-0000-0000-000036040000}"/>
    <cellStyle name="CABEÇALHO 6 2" xfId="902" xr:uid="{00000000-0005-0000-0000-000037040000}"/>
    <cellStyle name="CABEÇALHO 6 2 2" xfId="1669" xr:uid="{00000000-0005-0000-0000-000038040000}"/>
    <cellStyle name="CABEÇALHO 6 2 2 2" xfId="4365" xr:uid="{00000000-0005-0000-0000-000039040000}"/>
    <cellStyle name="CABEÇALHO 6 2 3" xfId="3599" xr:uid="{00000000-0005-0000-0000-00003A040000}"/>
    <cellStyle name="CABEÇALHO 6 3" xfId="1111" xr:uid="{00000000-0005-0000-0000-00003B040000}"/>
    <cellStyle name="CABEÇALHO 6 3 2" xfId="1878" xr:uid="{00000000-0005-0000-0000-00003C040000}"/>
    <cellStyle name="CABEÇALHO 6 3 2 2" xfId="4574" xr:uid="{00000000-0005-0000-0000-00003D040000}"/>
    <cellStyle name="CABEÇALHO 6 3 3" xfId="3808" xr:uid="{00000000-0005-0000-0000-00003E040000}"/>
    <cellStyle name="CABEÇALHO 6 4" xfId="1332" xr:uid="{00000000-0005-0000-0000-00003F040000}"/>
    <cellStyle name="CABEÇALHO 6 4 2" xfId="4028" xr:uid="{00000000-0005-0000-0000-000040040000}"/>
    <cellStyle name="CABEÇALHO 6 5" xfId="3262" xr:uid="{00000000-0005-0000-0000-000041040000}"/>
    <cellStyle name="CABEÇALHO 7" xfId="576" xr:uid="{00000000-0005-0000-0000-000042040000}"/>
    <cellStyle name="CABEÇALHO 7 2" xfId="913" xr:uid="{00000000-0005-0000-0000-000043040000}"/>
    <cellStyle name="CABEÇALHO 7 2 2" xfId="1680" xr:uid="{00000000-0005-0000-0000-000044040000}"/>
    <cellStyle name="CABEÇALHO 7 2 2 2" xfId="4376" xr:uid="{00000000-0005-0000-0000-000045040000}"/>
    <cellStyle name="CABEÇALHO 7 2 3" xfId="3610" xr:uid="{00000000-0005-0000-0000-000046040000}"/>
    <cellStyle name="CABEÇALHO 7 3" xfId="1120" xr:uid="{00000000-0005-0000-0000-000047040000}"/>
    <cellStyle name="CABEÇALHO 7 3 2" xfId="1887" xr:uid="{00000000-0005-0000-0000-000048040000}"/>
    <cellStyle name="CABEÇALHO 7 3 2 2" xfId="4583" xr:uid="{00000000-0005-0000-0000-000049040000}"/>
    <cellStyle name="CABEÇALHO 7 3 3" xfId="3817" xr:uid="{00000000-0005-0000-0000-00004A040000}"/>
    <cellStyle name="CABEÇALHO 7 4" xfId="1343" xr:uid="{00000000-0005-0000-0000-00004B040000}"/>
    <cellStyle name="CABEÇALHO 7 4 2" xfId="4039" xr:uid="{00000000-0005-0000-0000-00004C040000}"/>
    <cellStyle name="CABEÇALHO 7 5" xfId="3273" xr:uid="{00000000-0005-0000-0000-00004D040000}"/>
    <cellStyle name="CABEÇALHO 8" xfId="748" xr:uid="{00000000-0005-0000-0000-00004E040000}"/>
    <cellStyle name="CABEÇALHO 8 2" xfId="1085" xr:uid="{00000000-0005-0000-0000-00004F040000}"/>
    <cellStyle name="CABEÇALHO 8 2 2" xfId="1852" xr:uid="{00000000-0005-0000-0000-000050040000}"/>
    <cellStyle name="CABEÇALHO 8 2 2 2" xfId="4548" xr:uid="{00000000-0005-0000-0000-000051040000}"/>
    <cellStyle name="CABEÇALHO 8 2 3" xfId="3782" xr:uid="{00000000-0005-0000-0000-000052040000}"/>
    <cellStyle name="CABEÇALHO 8 3" xfId="1170" xr:uid="{00000000-0005-0000-0000-000053040000}"/>
    <cellStyle name="CABEÇALHO 8 3 2" xfId="1937" xr:uid="{00000000-0005-0000-0000-000054040000}"/>
    <cellStyle name="CABEÇALHO 8 3 2 2" xfId="4633" xr:uid="{00000000-0005-0000-0000-000055040000}"/>
    <cellStyle name="CABEÇALHO 8 3 3" xfId="3867" xr:uid="{00000000-0005-0000-0000-000056040000}"/>
    <cellStyle name="CABEÇALHO 8 4" xfId="1515" xr:uid="{00000000-0005-0000-0000-000057040000}"/>
    <cellStyle name="CABEÇALHO 8 4 2" xfId="4211" xr:uid="{00000000-0005-0000-0000-000058040000}"/>
    <cellStyle name="CABEÇALHO 8 5" xfId="3445" xr:uid="{00000000-0005-0000-0000-000059040000}"/>
    <cellStyle name="CABEÇALHO 9" xfId="573" xr:uid="{00000000-0005-0000-0000-00005A040000}"/>
    <cellStyle name="CABEÇALHO 9 2" xfId="910" xr:uid="{00000000-0005-0000-0000-00005B040000}"/>
    <cellStyle name="CABEÇALHO 9 2 2" xfId="1677" xr:uid="{00000000-0005-0000-0000-00005C040000}"/>
    <cellStyle name="CABEÇALHO 9 2 2 2" xfId="4373" xr:uid="{00000000-0005-0000-0000-00005D040000}"/>
    <cellStyle name="CABEÇALHO 9 2 3" xfId="3607" xr:uid="{00000000-0005-0000-0000-00005E040000}"/>
    <cellStyle name="CABEÇALHO 9 3" xfId="1118" xr:uid="{00000000-0005-0000-0000-00005F040000}"/>
    <cellStyle name="CABEÇALHO 9 3 2" xfId="1885" xr:uid="{00000000-0005-0000-0000-000060040000}"/>
    <cellStyle name="CABEÇALHO 9 3 2 2" xfId="4581" xr:uid="{00000000-0005-0000-0000-000061040000}"/>
    <cellStyle name="CABEÇALHO 9 3 3" xfId="3815" xr:uid="{00000000-0005-0000-0000-000062040000}"/>
    <cellStyle name="CABEÇALHO 9 4" xfId="1340" xr:uid="{00000000-0005-0000-0000-000063040000}"/>
    <cellStyle name="CABEÇALHO 9 4 2" xfId="4036" xr:uid="{00000000-0005-0000-0000-000064040000}"/>
    <cellStyle name="CABEÇALHO 9 5" xfId="3270" xr:uid="{00000000-0005-0000-0000-000065040000}"/>
    <cellStyle name="Calculation" xfId="32" xr:uid="{00000000-0005-0000-0000-000066040000}"/>
    <cellStyle name="Calculation 2" xfId="3057" xr:uid="{00000000-0005-0000-0000-000067040000}"/>
    <cellStyle name="Cálculo 2" xfId="198" xr:uid="{00000000-0005-0000-0000-000068040000}"/>
    <cellStyle name="Cálculo 2 2" xfId="3092" xr:uid="{00000000-0005-0000-0000-000069040000}"/>
    <cellStyle name="Célula de Verificação 2" xfId="199" xr:uid="{00000000-0005-0000-0000-00006A040000}"/>
    <cellStyle name="Célula Vinculada 2" xfId="200" xr:uid="{00000000-0005-0000-0000-00006B040000}"/>
    <cellStyle name="Check Cell" xfId="33" xr:uid="{00000000-0005-0000-0000-00006C040000}"/>
    <cellStyle name="Comma 2" xfId="34" xr:uid="{00000000-0005-0000-0000-00006D040000}"/>
    <cellStyle name="Comma 2 2" xfId="65" xr:uid="{00000000-0005-0000-0000-00006E040000}"/>
    <cellStyle name="Comma 2 2 2" xfId="5753" xr:uid="{00000000-0005-0000-0000-00006F040000}"/>
    <cellStyle name="Comma 2 3" xfId="5754" xr:uid="{00000000-0005-0000-0000-000070040000}"/>
    <cellStyle name="Comma 2 4" xfId="5752" xr:uid="{00000000-0005-0000-0000-000071040000}"/>
    <cellStyle name="Comma 3" xfId="5755" xr:uid="{00000000-0005-0000-0000-000072040000}"/>
    <cellStyle name="Comma 3 2" xfId="5756" xr:uid="{00000000-0005-0000-0000-000073040000}"/>
    <cellStyle name="Comma 4" xfId="5757" xr:uid="{00000000-0005-0000-0000-000074040000}"/>
    <cellStyle name="Comma 5" xfId="5758" xr:uid="{00000000-0005-0000-0000-000075040000}"/>
    <cellStyle name="Comma0" xfId="201" xr:uid="{00000000-0005-0000-0000-000076040000}"/>
    <cellStyle name="Data" xfId="202" xr:uid="{00000000-0005-0000-0000-000077040000}"/>
    <cellStyle name="Ênfase1 2" xfId="203" xr:uid="{00000000-0005-0000-0000-000078040000}"/>
    <cellStyle name="Ênfase2 2" xfId="204" xr:uid="{00000000-0005-0000-0000-000079040000}"/>
    <cellStyle name="Ênfase3 2" xfId="205" xr:uid="{00000000-0005-0000-0000-00007A040000}"/>
    <cellStyle name="Ênfase4 2" xfId="206" xr:uid="{00000000-0005-0000-0000-00007B040000}"/>
    <cellStyle name="Ênfase5 2" xfId="207" xr:uid="{00000000-0005-0000-0000-00007C040000}"/>
    <cellStyle name="Ênfase6 2" xfId="208" xr:uid="{00000000-0005-0000-0000-00007D040000}"/>
    <cellStyle name="Entrada 2" xfId="209" xr:uid="{00000000-0005-0000-0000-00007E040000}"/>
    <cellStyle name="Entrada 2 2" xfId="3093" xr:uid="{00000000-0005-0000-0000-00007F040000}"/>
    <cellStyle name="Error 10" xfId="5759" xr:uid="{00000000-0005-0000-0000-000080040000}"/>
    <cellStyle name="Error 9" xfId="5760" xr:uid="{00000000-0005-0000-0000-000081040000}"/>
    <cellStyle name="Estilo 1" xfId="265" xr:uid="{00000000-0005-0000-0000-000082040000}"/>
    <cellStyle name="Estilo 2" xfId="266" xr:uid="{00000000-0005-0000-0000-000083040000}"/>
    <cellStyle name="Estilo 3" xfId="267" xr:uid="{00000000-0005-0000-0000-000084040000}"/>
    <cellStyle name="Euro" xfId="35" xr:uid="{00000000-0005-0000-0000-000085040000}"/>
    <cellStyle name="Euro 2" xfId="66" xr:uid="{00000000-0005-0000-0000-000086040000}"/>
    <cellStyle name="Euro 2 2" xfId="210" xr:uid="{00000000-0005-0000-0000-000087040000}"/>
    <cellStyle name="Euro 3" xfId="119" xr:uid="{00000000-0005-0000-0000-000088040000}"/>
    <cellStyle name="Excel Built-in Comma 11" xfId="5761" xr:uid="{00000000-0005-0000-0000-000089040000}"/>
    <cellStyle name="Excel Built-in Percent 12" xfId="5762" xr:uid="{00000000-0005-0000-0000-00008A040000}"/>
    <cellStyle name="Explanatory Text" xfId="36" xr:uid="{00000000-0005-0000-0000-00008B040000}"/>
    <cellStyle name="F2" xfId="211" xr:uid="{00000000-0005-0000-0000-00008C040000}"/>
    <cellStyle name="F3" xfId="212" xr:uid="{00000000-0005-0000-0000-00008D040000}"/>
    <cellStyle name="F4" xfId="213" xr:uid="{00000000-0005-0000-0000-00008E040000}"/>
    <cellStyle name="F5" xfId="214" xr:uid="{00000000-0005-0000-0000-00008F040000}"/>
    <cellStyle name="F6" xfId="215" xr:uid="{00000000-0005-0000-0000-000090040000}"/>
    <cellStyle name="F7" xfId="216" xr:uid="{00000000-0005-0000-0000-000091040000}"/>
    <cellStyle name="F8" xfId="217" xr:uid="{00000000-0005-0000-0000-000092040000}"/>
    <cellStyle name="Fixo" xfId="218" xr:uid="{00000000-0005-0000-0000-000093040000}"/>
    <cellStyle name="Footnote 10" xfId="5763" xr:uid="{00000000-0005-0000-0000-000094040000}"/>
    <cellStyle name="Footnote 13" xfId="5764" xr:uid="{00000000-0005-0000-0000-000095040000}"/>
    <cellStyle name="Good" xfId="37" xr:uid="{00000000-0005-0000-0000-000096040000}"/>
    <cellStyle name="Good 11" xfId="5765" xr:uid="{00000000-0005-0000-0000-000097040000}"/>
    <cellStyle name="Good 14" xfId="5766" xr:uid="{00000000-0005-0000-0000-000098040000}"/>
    <cellStyle name="Heading 1" xfId="38" xr:uid="{00000000-0005-0000-0000-000099040000}"/>
    <cellStyle name="Heading 1 13" xfId="5767" xr:uid="{00000000-0005-0000-0000-00009A040000}"/>
    <cellStyle name="Heading 1 15" xfId="5768" xr:uid="{00000000-0005-0000-0000-00009B040000}"/>
    <cellStyle name="Heading 12" xfId="5769" xr:uid="{00000000-0005-0000-0000-00009C040000}"/>
    <cellStyle name="Heading 2" xfId="39" xr:uid="{00000000-0005-0000-0000-00009D040000}"/>
    <cellStyle name="Heading 2 14" xfId="5770" xr:uid="{00000000-0005-0000-0000-00009E040000}"/>
    <cellStyle name="Heading 2 16" xfId="5771" xr:uid="{00000000-0005-0000-0000-00009F040000}"/>
    <cellStyle name="Heading 3" xfId="40" xr:uid="{00000000-0005-0000-0000-0000A0040000}"/>
    <cellStyle name="Heading 4" xfId="41" xr:uid="{00000000-0005-0000-0000-0000A1040000}"/>
    <cellStyle name="Hiperlink 2" xfId="5772" xr:uid="{00000000-0005-0000-0000-0000A2040000}"/>
    <cellStyle name="Hiperlink 2 2" xfId="5773" xr:uid="{00000000-0005-0000-0000-0000A3040000}"/>
    <cellStyle name="Hiperlink 3" xfId="5774" xr:uid="{00000000-0005-0000-0000-0000A4040000}"/>
    <cellStyle name="Hipervínculo_5a. MEDIÇÃO Maio 2007" xfId="219" xr:uid="{00000000-0005-0000-0000-0000A5040000}"/>
    <cellStyle name="Hyperlink 15" xfId="5775" xr:uid="{00000000-0005-0000-0000-0000A6040000}"/>
    <cellStyle name="Hyperlink 17" xfId="5776" xr:uid="{00000000-0005-0000-0000-0000A7040000}"/>
    <cellStyle name="Hyperlink 2" xfId="5777" xr:uid="{00000000-0005-0000-0000-0000A8040000}"/>
    <cellStyle name="Hyperlink 3" xfId="5778" xr:uid="{00000000-0005-0000-0000-0000A9040000}"/>
    <cellStyle name="Incorreto 2" xfId="220" xr:uid="{00000000-0005-0000-0000-0000AA040000}"/>
    <cellStyle name="Indefinido" xfId="221" xr:uid="{00000000-0005-0000-0000-0000AB040000}"/>
    <cellStyle name="Input" xfId="42" xr:uid="{00000000-0005-0000-0000-0000AC040000}"/>
    <cellStyle name="Input 2" xfId="3058" xr:uid="{00000000-0005-0000-0000-0000AD040000}"/>
    <cellStyle name="Linked Cell" xfId="43" xr:uid="{00000000-0005-0000-0000-0000AE040000}"/>
    <cellStyle name="Moeda 2" xfId="44" xr:uid="{00000000-0005-0000-0000-0000AF040000}"/>
    <cellStyle name="Moeda 2 10" xfId="121" xr:uid="{00000000-0005-0000-0000-0000B0040000}"/>
    <cellStyle name="Moeda 2 11" xfId="122" xr:uid="{00000000-0005-0000-0000-0000B1040000}"/>
    <cellStyle name="Moeda 2 12" xfId="123" xr:uid="{00000000-0005-0000-0000-0000B2040000}"/>
    <cellStyle name="Moeda 2 13" xfId="124" xr:uid="{00000000-0005-0000-0000-0000B3040000}"/>
    <cellStyle name="Moeda 2 14" xfId="125" xr:uid="{00000000-0005-0000-0000-0000B4040000}"/>
    <cellStyle name="Moeda 2 15" xfId="126" xr:uid="{00000000-0005-0000-0000-0000B5040000}"/>
    <cellStyle name="Moeda 2 16" xfId="127" xr:uid="{00000000-0005-0000-0000-0000B6040000}"/>
    <cellStyle name="Moeda 2 17" xfId="128" xr:uid="{00000000-0005-0000-0000-0000B7040000}"/>
    <cellStyle name="Moeda 2 18" xfId="129" xr:uid="{00000000-0005-0000-0000-0000B8040000}"/>
    <cellStyle name="Moeda 2 19" xfId="130" xr:uid="{00000000-0005-0000-0000-0000B9040000}"/>
    <cellStyle name="Moeda 2 2" xfId="109" xr:uid="{00000000-0005-0000-0000-0000BA040000}"/>
    <cellStyle name="Moeda 2 2 2" xfId="131" xr:uid="{00000000-0005-0000-0000-0000BB040000}"/>
    <cellStyle name="Moeda 2 20" xfId="132" xr:uid="{00000000-0005-0000-0000-0000BC040000}"/>
    <cellStyle name="Moeda 2 21" xfId="133" xr:uid="{00000000-0005-0000-0000-0000BD040000}"/>
    <cellStyle name="Moeda 2 22" xfId="436" xr:uid="{00000000-0005-0000-0000-0000BE040000}"/>
    <cellStyle name="Moeda 2 23" xfId="120" xr:uid="{00000000-0005-0000-0000-0000BF040000}"/>
    <cellStyle name="Moeda 2 24" xfId="5779" xr:uid="{00000000-0005-0000-0000-0000C0040000}"/>
    <cellStyle name="Moeda 2 3" xfId="134" xr:uid="{00000000-0005-0000-0000-0000C1040000}"/>
    <cellStyle name="Moeda 2 3 2" xfId="3051" xr:uid="{00000000-0005-0000-0000-0000C2040000}"/>
    <cellStyle name="Moeda 2 3 2 2" xfId="5736" xr:uid="{00000000-0005-0000-0000-0000C3040000}"/>
    <cellStyle name="Moeda 2 3 2 3" xfId="5874" xr:uid="{00000000-0005-0000-0000-0000C4040000}"/>
    <cellStyle name="Moeda 2 4" xfId="135" xr:uid="{00000000-0005-0000-0000-0000C5040000}"/>
    <cellStyle name="Moeda 2 5" xfId="136" xr:uid="{00000000-0005-0000-0000-0000C6040000}"/>
    <cellStyle name="Moeda 2 6" xfId="137" xr:uid="{00000000-0005-0000-0000-0000C7040000}"/>
    <cellStyle name="Moeda 2 7" xfId="138" xr:uid="{00000000-0005-0000-0000-0000C8040000}"/>
    <cellStyle name="Moeda 2 8" xfId="139" xr:uid="{00000000-0005-0000-0000-0000C9040000}"/>
    <cellStyle name="Moeda 2 9" xfId="140" xr:uid="{00000000-0005-0000-0000-0000CA040000}"/>
    <cellStyle name="Moeda 3" xfId="86" xr:uid="{00000000-0005-0000-0000-0000CB040000}"/>
    <cellStyle name="Moeda 3 2" xfId="141" xr:uid="{00000000-0005-0000-0000-0000CC040000}"/>
    <cellStyle name="Moeda 3 3" xfId="1981" xr:uid="{00000000-0005-0000-0000-0000CD040000}"/>
    <cellStyle name="Moeda 3 3 2" xfId="4677" xr:uid="{00000000-0005-0000-0000-0000CE040000}"/>
    <cellStyle name="Moeda 3 4" xfId="3073" xr:uid="{00000000-0005-0000-0000-0000CF040000}"/>
    <cellStyle name="Moeda 3 5" xfId="5780" xr:uid="{00000000-0005-0000-0000-0000D0040000}"/>
    <cellStyle name="Moeda 4" xfId="108" xr:uid="{00000000-0005-0000-0000-0000D1040000}"/>
    <cellStyle name="Moeda 4 2" xfId="159" xr:uid="{00000000-0005-0000-0000-0000D2040000}"/>
    <cellStyle name="Moeda 4 3" xfId="5781" xr:uid="{00000000-0005-0000-0000-0000D3040000}"/>
    <cellStyle name="Moeda 5" xfId="110" xr:uid="{00000000-0005-0000-0000-0000D4040000}"/>
    <cellStyle name="Moeda 5 2" xfId="264" xr:uid="{00000000-0005-0000-0000-0000D5040000}"/>
    <cellStyle name="Moeda 5 2 12" xfId="3033" xr:uid="{00000000-0005-0000-0000-0000D6040000}"/>
    <cellStyle name="Moeda 5 2 12 2" xfId="5728" xr:uid="{00000000-0005-0000-0000-0000D7040000}"/>
    <cellStyle name="Moeda 5 2 2" xfId="2004" xr:uid="{00000000-0005-0000-0000-0000D8040000}"/>
    <cellStyle name="Moeda 5 2 2 2" xfId="4700" xr:uid="{00000000-0005-0000-0000-0000D9040000}"/>
    <cellStyle name="Moeda 5 2 3" xfId="3103" xr:uid="{00000000-0005-0000-0000-0000DA040000}"/>
    <cellStyle name="Moeda 6" xfId="432" xr:uid="{00000000-0005-0000-0000-0000DB040000}"/>
    <cellStyle name="Moeda 6 2" xfId="2039" xr:uid="{00000000-0005-0000-0000-0000DC040000}"/>
    <cellStyle name="Moeda 6 2 2" xfId="4735" xr:uid="{00000000-0005-0000-0000-0000DD040000}"/>
    <cellStyle name="Moeda 6 3" xfId="3138" xr:uid="{00000000-0005-0000-0000-0000DE040000}"/>
    <cellStyle name="Moeda 7" xfId="1199" xr:uid="{00000000-0005-0000-0000-0000DF040000}"/>
    <cellStyle name="Moeda 8" xfId="142" xr:uid="{00000000-0005-0000-0000-0000E0040000}"/>
    <cellStyle name="Moeda0" xfId="222" xr:uid="{00000000-0005-0000-0000-0000E1040000}"/>
    <cellStyle name="mpenho" xfId="223" xr:uid="{00000000-0005-0000-0000-0000E2040000}"/>
    <cellStyle name="Neutra 2" xfId="224" xr:uid="{00000000-0005-0000-0000-0000E3040000}"/>
    <cellStyle name="Neutral" xfId="45" xr:uid="{00000000-0005-0000-0000-0000E4040000}"/>
    <cellStyle name="Neutral 16" xfId="5782" xr:uid="{00000000-0005-0000-0000-0000E5040000}"/>
    <cellStyle name="Neutral 18" xfId="5783" xr:uid="{00000000-0005-0000-0000-0000E6040000}"/>
    <cellStyle name="Normal" xfId="0" builtinId="0"/>
    <cellStyle name="Normal 10" xfId="160" xr:uid="{00000000-0005-0000-0000-0000E8040000}"/>
    <cellStyle name="Normal 10 2" xfId="439" xr:uid="{00000000-0005-0000-0000-0000E9040000}"/>
    <cellStyle name="Normal 10 3" xfId="5784" xr:uid="{00000000-0005-0000-0000-0000EA040000}"/>
    <cellStyle name="Normal 10 3 4" xfId="495" xr:uid="{00000000-0005-0000-0000-0000EB040000}"/>
    <cellStyle name="Normal 101" xfId="3052" xr:uid="{00000000-0005-0000-0000-0000EC040000}"/>
    <cellStyle name="Normal 11" xfId="225" xr:uid="{00000000-0005-0000-0000-0000ED040000}"/>
    <cellStyle name="Normal 11 2" xfId="268" xr:uid="{00000000-0005-0000-0000-0000EE040000}"/>
    <cellStyle name="Normal 11 2 2" xfId="269" xr:uid="{00000000-0005-0000-0000-0000EF040000}"/>
    <cellStyle name="Normal 11 2 3" xfId="270" xr:uid="{00000000-0005-0000-0000-0000F0040000}"/>
    <cellStyle name="Normal 11 2 4" xfId="271" xr:uid="{00000000-0005-0000-0000-0000F1040000}"/>
    <cellStyle name="Normal 11 2 5" xfId="272" xr:uid="{00000000-0005-0000-0000-0000F2040000}"/>
    <cellStyle name="Normal 11 3" xfId="273" xr:uid="{00000000-0005-0000-0000-0000F3040000}"/>
    <cellStyle name="Normal 11 3 2" xfId="274" xr:uid="{00000000-0005-0000-0000-0000F4040000}"/>
    <cellStyle name="Normal 11 4" xfId="5785" xr:uid="{00000000-0005-0000-0000-0000F5040000}"/>
    <cellStyle name="Normal 12" xfId="263" xr:uid="{00000000-0005-0000-0000-0000F6040000}"/>
    <cellStyle name="Normal 12 2" xfId="275" xr:uid="{00000000-0005-0000-0000-0000F7040000}"/>
    <cellStyle name="Normal 12 3" xfId="433" xr:uid="{00000000-0005-0000-0000-0000F8040000}"/>
    <cellStyle name="Normal 12 4" xfId="5786" xr:uid="{00000000-0005-0000-0000-0000F9040000}"/>
    <cellStyle name="Normal 13" xfId="276" xr:uid="{00000000-0005-0000-0000-0000FA040000}"/>
    <cellStyle name="Normal 13 2" xfId="5787" xr:uid="{00000000-0005-0000-0000-0000FB040000}"/>
    <cellStyle name="Normal 14" xfId="277" xr:uid="{00000000-0005-0000-0000-0000FC040000}"/>
    <cellStyle name="Normal 14 2" xfId="5788" xr:uid="{00000000-0005-0000-0000-0000FD040000}"/>
    <cellStyle name="Normal 15" xfId="278" xr:uid="{00000000-0005-0000-0000-0000FE040000}"/>
    <cellStyle name="Normal 15 2" xfId="5789" xr:uid="{00000000-0005-0000-0000-0000FF040000}"/>
    <cellStyle name="Normal 16" xfId="279" xr:uid="{00000000-0005-0000-0000-000000050000}"/>
    <cellStyle name="Normal 16 2" xfId="3042" xr:uid="{00000000-0005-0000-0000-000001050000}"/>
    <cellStyle name="Normal 16 2 2" xfId="5875" xr:uid="{00000000-0005-0000-0000-000002050000}"/>
    <cellStyle name="Normal 16 3" xfId="5790" xr:uid="{00000000-0005-0000-0000-000003050000}"/>
    <cellStyle name="Normal 17" xfId="280" xr:uid="{00000000-0005-0000-0000-000004050000}"/>
    <cellStyle name="Normal 17 2" xfId="5791" xr:uid="{00000000-0005-0000-0000-000005050000}"/>
    <cellStyle name="Normal 18" xfId="281" xr:uid="{00000000-0005-0000-0000-000006050000}"/>
    <cellStyle name="Normal 18 2" xfId="5860" xr:uid="{00000000-0005-0000-0000-000007050000}"/>
    <cellStyle name="Normal 18 3" xfId="5859" xr:uid="{00000000-0005-0000-0000-000008050000}"/>
    <cellStyle name="Normal 19" xfId="282" xr:uid="{00000000-0005-0000-0000-000009050000}"/>
    <cellStyle name="Normal 2" xfId="46" xr:uid="{00000000-0005-0000-0000-00000A050000}"/>
    <cellStyle name="Normal 2 10" xfId="283" xr:uid="{00000000-0005-0000-0000-00000B050000}"/>
    <cellStyle name="Normal 2 10 2" xfId="5876" xr:uid="{00000000-0005-0000-0000-00000C050000}"/>
    <cellStyle name="Normal 2 11" xfId="284" xr:uid="{00000000-0005-0000-0000-00000D050000}"/>
    <cellStyle name="Normal 2 12" xfId="285" xr:uid="{00000000-0005-0000-0000-00000E050000}"/>
    <cellStyle name="Normal 2 13" xfId="286" xr:uid="{00000000-0005-0000-0000-00000F050000}"/>
    <cellStyle name="Normal 2 14" xfId="287" xr:uid="{00000000-0005-0000-0000-000010050000}"/>
    <cellStyle name="Normal 2 14 2" xfId="3044" xr:uid="{00000000-0005-0000-0000-000011050000}"/>
    <cellStyle name="Normal 2 14 2 2" xfId="5877" xr:uid="{00000000-0005-0000-0000-000012050000}"/>
    <cellStyle name="Normal 2 15" xfId="288" xr:uid="{00000000-0005-0000-0000-000013050000}"/>
    <cellStyle name="Normal 2 16" xfId="289" xr:uid="{00000000-0005-0000-0000-000014050000}"/>
    <cellStyle name="Normal 2 17" xfId="290" xr:uid="{00000000-0005-0000-0000-000015050000}"/>
    <cellStyle name="Normal 2 18" xfId="291" xr:uid="{00000000-0005-0000-0000-000016050000}"/>
    <cellStyle name="Normal 2 19" xfId="292" xr:uid="{00000000-0005-0000-0000-000017050000}"/>
    <cellStyle name="Normal 2 2" xfId="111" xr:uid="{00000000-0005-0000-0000-000018050000}"/>
    <cellStyle name="Normal 2 2 2" xfId="83" xr:uid="{00000000-0005-0000-0000-000019050000}"/>
    <cellStyle name="Normal 2 2 2 2" xfId="5792" xr:uid="{00000000-0005-0000-0000-00001A050000}"/>
    <cellStyle name="Normal 2 2 3" xfId="226" xr:uid="{00000000-0005-0000-0000-00001B050000}"/>
    <cellStyle name="Normal 2 2 3 2" xfId="5793" xr:uid="{00000000-0005-0000-0000-00001C050000}"/>
    <cellStyle name="Normal 2 2 4" xfId="143" xr:uid="{00000000-0005-0000-0000-00001D050000}"/>
    <cellStyle name="Normal 2 2 4 2" xfId="144" xr:uid="{00000000-0005-0000-0000-00001E050000}"/>
    <cellStyle name="Normal 2 2 4 2 2" xfId="161" xr:uid="{00000000-0005-0000-0000-00001F050000}"/>
    <cellStyle name="Normal 2 2 4 2 3" xfId="162" xr:uid="{00000000-0005-0000-0000-000020050000}"/>
    <cellStyle name="Normal 2 2 5" xfId="293" xr:uid="{00000000-0005-0000-0000-000021050000}"/>
    <cellStyle name="Normal 2 20" xfId="294" xr:uid="{00000000-0005-0000-0000-000022050000}"/>
    <cellStyle name="Normal 2 21" xfId="295" xr:uid="{00000000-0005-0000-0000-000023050000}"/>
    <cellStyle name="Normal 2 22" xfId="296" xr:uid="{00000000-0005-0000-0000-000024050000}"/>
    <cellStyle name="Normal 2 23" xfId="297" xr:uid="{00000000-0005-0000-0000-000025050000}"/>
    <cellStyle name="Normal 2 24" xfId="298" xr:uid="{00000000-0005-0000-0000-000026050000}"/>
    <cellStyle name="Normal 2 25" xfId="299" xr:uid="{00000000-0005-0000-0000-000027050000}"/>
    <cellStyle name="Normal 2 26" xfId="300" xr:uid="{00000000-0005-0000-0000-000028050000}"/>
    <cellStyle name="Normal 2 27" xfId="301" xr:uid="{00000000-0005-0000-0000-000029050000}"/>
    <cellStyle name="Normal 2 28" xfId="302" xr:uid="{00000000-0005-0000-0000-00002A050000}"/>
    <cellStyle name="Normal 2 29" xfId="303" xr:uid="{00000000-0005-0000-0000-00002B050000}"/>
    <cellStyle name="Normal 2 3" xfId="227" xr:uid="{00000000-0005-0000-0000-00002C050000}"/>
    <cellStyle name="Normal 2 3 2" xfId="304" xr:uid="{00000000-0005-0000-0000-00002D050000}"/>
    <cellStyle name="Normal 2 3 2 2" xfId="5796" xr:uid="{00000000-0005-0000-0000-00002E050000}"/>
    <cellStyle name="Normal 2 3 2 3" xfId="5795" xr:uid="{00000000-0005-0000-0000-00002F050000}"/>
    <cellStyle name="Normal 2 3 3" xfId="5797" xr:uid="{00000000-0005-0000-0000-000030050000}"/>
    <cellStyle name="Normal 2 3 3 2" xfId="5798" xr:uid="{00000000-0005-0000-0000-000031050000}"/>
    <cellStyle name="Normal 2 3 3 3" xfId="5872" xr:uid="{00000000-0005-0000-0000-000032050000}"/>
    <cellStyle name="Normal 2 3 4" xfId="5799" xr:uid="{00000000-0005-0000-0000-000033050000}"/>
    <cellStyle name="Normal 2 3 5" xfId="5800" xr:uid="{00000000-0005-0000-0000-000034050000}"/>
    <cellStyle name="Normal 2 3 5 2" xfId="5801" xr:uid="{00000000-0005-0000-0000-000035050000}"/>
    <cellStyle name="Normal 2 3 6" xfId="5794" xr:uid="{00000000-0005-0000-0000-000036050000}"/>
    <cellStyle name="Normal 2 30" xfId="305" xr:uid="{00000000-0005-0000-0000-000037050000}"/>
    <cellStyle name="Normal 2 31" xfId="306" xr:uid="{00000000-0005-0000-0000-000038050000}"/>
    <cellStyle name="Normal 2 32" xfId="307" xr:uid="{00000000-0005-0000-0000-000039050000}"/>
    <cellStyle name="Normal 2 4" xfId="228" xr:uid="{00000000-0005-0000-0000-00003A050000}"/>
    <cellStyle name="Normal 2 4 2" xfId="5802" xr:uid="{00000000-0005-0000-0000-00003B050000}"/>
    <cellStyle name="Normal 2 5" xfId="229" xr:uid="{00000000-0005-0000-0000-00003C050000}"/>
    <cellStyle name="Normal 2 5 2" xfId="5803" xr:uid="{00000000-0005-0000-0000-00003D050000}"/>
    <cellStyle name="Normal 2 6" xfId="308" xr:uid="{00000000-0005-0000-0000-00003E050000}"/>
    <cellStyle name="Normal 2 7" xfId="309" xr:uid="{00000000-0005-0000-0000-00003F050000}"/>
    <cellStyle name="Normal 2 8" xfId="310" xr:uid="{00000000-0005-0000-0000-000040050000}"/>
    <cellStyle name="Normal 2 9" xfId="311" xr:uid="{00000000-0005-0000-0000-000041050000}"/>
    <cellStyle name="Normal 2_Dados" xfId="312" xr:uid="{00000000-0005-0000-0000-000042050000}"/>
    <cellStyle name="Normal 20" xfId="313" xr:uid="{00000000-0005-0000-0000-000043050000}"/>
    <cellStyle name="Normal 21" xfId="314" xr:uid="{00000000-0005-0000-0000-000044050000}"/>
    <cellStyle name="Normal 21 2" xfId="5737" xr:uid="{00000000-0005-0000-0000-000045050000}"/>
    <cellStyle name="Normal 22" xfId="315" xr:uid="{00000000-0005-0000-0000-000046050000}"/>
    <cellStyle name="Normal 23" xfId="316" xr:uid="{00000000-0005-0000-0000-000047050000}"/>
    <cellStyle name="Normal 24" xfId="317" xr:uid="{00000000-0005-0000-0000-000048050000}"/>
    <cellStyle name="Normal 25" xfId="435" xr:uid="{00000000-0005-0000-0000-000049050000}"/>
    <cellStyle name="Normal 26" xfId="163" xr:uid="{00000000-0005-0000-0000-00004A050000}"/>
    <cellStyle name="Normal 27" xfId="318" xr:uid="{00000000-0005-0000-0000-00004B050000}"/>
    <cellStyle name="Normal 28" xfId="319" xr:uid="{00000000-0005-0000-0000-00004C050000}"/>
    <cellStyle name="Normal 29" xfId="320" xr:uid="{00000000-0005-0000-0000-00004D050000}"/>
    <cellStyle name="Normal 3" xfId="5" xr:uid="{00000000-0005-0000-0000-00004E050000}"/>
    <cellStyle name="Normal 3 10" xfId="3041" xr:uid="{00000000-0005-0000-0000-00004F050000}"/>
    <cellStyle name="Normal 3 10 2" xfId="5878" xr:uid="{00000000-0005-0000-0000-000050050000}"/>
    <cellStyle name="Normal 3 2" xfId="64" xr:uid="{00000000-0005-0000-0000-000051050000}"/>
    <cellStyle name="Normal 3 2 2" xfId="321" xr:uid="{00000000-0005-0000-0000-000052050000}"/>
    <cellStyle name="Normal 3 2 2 2" xfId="5805" xr:uid="{00000000-0005-0000-0000-000053050000}"/>
    <cellStyle name="Normal 3 2 3" xfId="5806" xr:uid="{00000000-0005-0000-0000-000054050000}"/>
    <cellStyle name="Normal 3 2 4" xfId="5807" xr:uid="{00000000-0005-0000-0000-000055050000}"/>
    <cellStyle name="Normal 3 2 5" xfId="5808" xr:uid="{00000000-0005-0000-0000-000056050000}"/>
    <cellStyle name="Normal 3 2 6" xfId="5804" xr:uid="{00000000-0005-0000-0000-000057050000}"/>
    <cellStyle name="Normal 3 3" xfId="230" xr:uid="{00000000-0005-0000-0000-000058050000}"/>
    <cellStyle name="Normal 3 3 2" xfId="322" xr:uid="{00000000-0005-0000-0000-000059050000}"/>
    <cellStyle name="Normal 3 3 3" xfId="5809" xr:uid="{00000000-0005-0000-0000-00005A050000}"/>
    <cellStyle name="Normal 3 4" xfId="323" xr:uid="{00000000-0005-0000-0000-00005B050000}"/>
    <cellStyle name="Normal 3 5" xfId="324" xr:uid="{00000000-0005-0000-0000-00005C050000}"/>
    <cellStyle name="Normal 3 6" xfId="325" xr:uid="{00000000-0005-0000-0000-00005D050000}"/>
    <cellStyle name="Normal 3 7" xfId="326" xr:uid="{00000000-0005-0000-0000-00005E050000}"/>
    <cellStyle name="Normal 3 8" xfId="145" xr:uid="{00000000-0005-0000-0000-00005F050000}"/>
    <cellStyle name="Normal 3_14ª MED. TY" xfId="327" xr:uid="{00000000-0005-0000-0000-000060050000}"/>
    <cellStyle name="Normal 30" xfId="5738" xr:uid="{00000000-0005-0000-0000-000061050000}"/>
    <cellStyle name="Normal 31" xfId="328" xr:uid="{00000000-0005-0000-0000-000062050000}"/>
    <cellStyle name="Normal 32" xfId="5741" xr:uid="{00000000-0005-0000-0000-000063050000}"/>
    <cellStyle name="Normal 33" xfId="5836" xr:uid="{00000000-0005-0000-0000-000064050000}"/>
    <cellStyle name="Normal 34" xfId="5870" xr:uid="{00000000-0005-0000-0000-000065050000}"/>
    <cellStyle name="Normal 35" xfId="5810" xr:uid="{00000000-0005-0000-0000-000066050000}"/>
    <cellStyle name="Normal 38" xfId="164" xr:uid="{00000000-0005-0000-0000-000067050000}"/>
    <cellStyle name="Normal 4" xfId="58" xr:uid="{00000000-0005-0000-0000-000068050000}"/>
    <cellStyle name="Normal 4 2" xfId="61" xr:uid="{00000000-0005-0000-0000-000069050000}"/>
    <cellStyle name="Normal 4 2 10 2" xfId="3032" xr:uid="{00000000-0005-0000-0000-00006A050000}"/>
    <cellStyle name="Normal 4 2 10 2 2" xfId="5879" xr:uid="{00000000-0005-0000-0000-00006B050000}"/>
    <cellStyle name="Normal 4 2 2" xfId="76" xr:uid="{00000000-0005-0000-0000-00006C050000}"/>
    <cellStyle name="Normal 4 2 2 2" xfId="87" xr:uid="{00000000-0005-0000-0000-00006D050000}"/>
    <cellStyle name="Normal 4 2 2 3" xfId="5812" xr:uid="{00000000-0005-0000-0000-00006E050000}"/>
    <cellStyle name="Normal 4 2 3" xfId="165" xr:uid="{00000000-0005-0000-0000-00006F050000}"/>
    <cellStyle name="Normal 4 2 4" xfId="5811" xr:uid="{00000000-0005-0000-0000-000070050000}"/>
    <cellStyle name="Normal 4 3" xfId="77" xr:uid="{00000000-0005-0000-0000-000071050000}"/>
    <cellStyle name="Normal 4 3 2" xfId="78" xr:uid="{00000000-0005-0000-0000-000072050000}"/>
    <cellStyle name="Normal 4 3 2 2" xfId="5856" xr:uid="{00000000-0005-0000-0000-000073050000}"/>
    <cellStyle name="Normal 4 3 3" xfId="88" xr:uid="{00000000-0005-0000-0000-000074050000}"/>
    <cellStyle name="Normal 4 3 3 2 2" xfId="99" xr:uid="{00000000-0005-0000-0000-000075050000}"/>
    <cellStyle name="Normal 4 3 3 4 3" xfId="101" xr:uid="{00000000-0005-0000-0000-000076050000}"/>
    <cellStyle name="Normal 4 3 4" xfId="79" xr:uid="{00000000-0005-0000-0000-000077050000}"/>
    <cellStyle name="Normal 4 3 4 2" xfId="89" xr:uid="{00000000-0005-0000-0000-000078050000}"/>
    <cellStyle name="Normal 4 3 4 2 2" xfId="90" xr:uid="{00000000-0005-0000-0000-000079050000}"/>
    <cellStyle name="Normal 4 3 4 2 3" xfId="85" xr:uid="{00000000-0005-0000-0000-00007A050000}"/>
    <cellStyle name="Normal 4 3 4 2 3 2 2" xfId="104" xr:uid="{00000000-0005-0000-0000-00007B050000}"/>
    <cellStyle name="Normal 4 3 4 3" xfId="91" xr:uid="{00000000-0005-0000-0000-00007C050000}"/>
    <cellStyle name="Normal 4 3 4 3 2" xfId="84" xr:uid="{00000000-0005-0000-0000-00007D050000}"/>
    <cellStyle name="Normal 4 3 5" xfId="5813" xr:uid="{00000000-0005-0000-0000-00007E050000}"/>
    <cellStyle name="Normal 4 4" xfId="80" xr:uid="{00000000-0005-0000-0000-00007F050000}"/>
    <cellStyle name="Normal 5" xfId="75" xr:uid="{00000000-0005-0000-0000-000080050000}"/>
    <cellStyle name="Normal 5 2" xfId="92" xr:uid="{00000000-0005-0000-0000-000081050000}"/>
    <cellStyle name="Normal 5 2 2" xfId="166" xr:uid="{00000000-0005-0000-0000-000082050000}"/>
    <cellStyle name="Normal 5 2 3" xfId="5815" xr:uid="{00000000-0005-0000-0000-000083050000}"/>
    <cellStyle name="Normal 5 2 4 3" xfId="102" xr:uid="{00000000-0005-0000-0000-000084050000}"/>
    <cellStyle name="Normal 5 3" xfId="81" xr:uid="{00000000-0005-0000-0000-000085050000}"/>
    <cellStyle name="Normal 5 4" xfId="146" xr:uid="{00000000-0005-0000-0000-000086050000}"/>
    <cellStyle name="Normal 5 5" xfId="5814" xr:uid="{00000000-0005-0000-0000-000087050000}"/>
    <cellStyle name="Normal 57" xfId="3040" xr:uid="{00000000-0005-0000-0000-000088050000}"/>
    <cellStyle name="Normal 58 2" xfId="5816" xr:uid="{00000000-0005-0000-0000-000089050000}"/>
    <cellStyle name="Normal 58 2 2" xfId="5817" xr:uid="{00000000-0005-0000-0000-00008A050000}"/>
    <cellStyle name="Normal 6" xfId="93" xr:uid="{00000000-0005-0000-0000-00008B050000}"/>
    <cellStyle name="Normal 6 2" xfId="231" xr:uid="{00000000-0005-0000-0000-00008C050000}"/>
    <cellStyle name="Normal 6 2 2" xfId="5857" xr:uid="{00000000-0005-0000-0000-00008D050000}"/>
    <cellStyle name="Normal 6 3" xfId="329" xr:uid="{00000000-0005-0000-0000-00008E050000}"/>
    <cellStyle name="Normal 6 4" xfId="330" xr:uid="{00000000-0005-0000-0000-00008F050000}"/>
    <cellStyle name="Normal 6 5" xfId="434" xr:uid="{00000000-0005-0000-0000-000090050000}"/>
    <cellStyle name="Normal 6 6" xfId="562" xr:uid="{00000000-0005-0000-0000-000091050000}"/>
    <cellStyle name="Normal 6 7" xfId="117" xr:uid="{00000000-0005-0000-0000-000092050000}"/>
    <cellStyle name="Normal 6 8" xfId="5818" xr:uid="{00000000-0005-0000-0000-000093050000}"/>
    <cellStyle name="Normal 61" xfId="5819" xr:uid="{00000000-0005-0000-0000-000094050000}"/>
    <cellStyle name="Normal 68" xfId="3043" xr:uid="{00000000-0005-0000-0000-000095050000}"/>
    <cellStyle name="Normal 68 2" xfId="5880" xr:uid="{00000000-0005-0000-0000-000096050000}"/>
    <cellStyle name="Normal 69" xfId="3045" xr:uid="{00000000-0005-0000-0000-000097050000}"/>
    <cellStyle name="Normal 69 2" xfId="5881" xr:uid="{00000000-0005-0000-0000-000098050000}"/>
    <cellStyle name="Normal 7" xfId="94" xr:uid="{00000000-0005-0000-0000-000099050000}"/>
    <cellStyle name="Normal 7 2" xfId="331" xr:uid="{00000000-0005-0000-0000-00009A050000}"/>
    <cellStyle name="Normal 7 3" xfId="332" xr:uid="{00000000-0005-0000-0000-00009B050000}"/>
    <cellStyle name="Normal 7 4" xfId="333" xr:uid="{00000000-0005-0000-0000-00009C050000}"/>
    <cellStyle name="Normal 7 5" xfId="147" xr:uid="{00000000-0005-0000-0000-00009D050000}"/>
    <cellStyle name="Normal 7 6" xfId="5820" xr:uid="{00000000-0005-0000-0000-00009E050000}"/>
    <cellStyle name="Normal 71" xfId="3047" xr:uid="{00000000-0005-0000-0000-00009F050000}"/>
    <cellStyle name="Normal 75" xfId="3048" xr:uid="{00000000-0005-0000-0000-0000A0050000}"/>
    <cellStyle name="Normal 76" xfId="3049" xr:uid="{00000000-0005-0000-0000-0000A1050000}"/>
    <cellStyle name="Normal 8" xfId="105" xr:uid="{00000000-0005-0000-0000-0000A2050000}"/>
    <cellStyle name="Normal 8 2" xfId="431" xr:uid="{00000000-0005-0000-0000-0000A3050000}"/>
    <cellStyle name="Normal 8 3" xfId="167" xr:uid="{00000000-0005-0000-0000-0000A4050000}"/>
    <cellStyle name="Normal 8 4" xfId="5821" xr:uid="{00000000-0005-0000-0000-0000A5050000}"/>
    <cellStyle name="Normal 9" xfId="2" xr:uid="{00000000-0005-0000-0000-0000A6050000}"/>
    <cellStyle name="Normal 9 2" xfId="334" xr:uid="{00000000-0005-0000-0000-0000A7050000}"/>
    <cellStyle name="Normal 9 2 2" xfId="5822" xr:uid="{00000000-0005-0000-0000-0000A8050000}"/>
    <cellStyle name="Normal 9 3" xfId="168" xr:uid="{00000000-0005-0000-0000-0000A9050000}"/>
    <cellStyle name="Normal_PLANILHA e RESUMO ORIGINAL (MEDIÇÃO)" xfId="430" xr:uid="{00000000-0005-0000-0000-0000AA050000}"/>
    <cellStyle name="Nota 2" xfId="232" xr:uid="{00000000-0005-0000-0000-0000AB050000}"/>
    <cellStyle name="Nota 2 2" xfId="3094" xr:uid="{00000000-0005-0000-0000-0000AC050000}"/>
    <cellStyle name="Nota 3" xfId="233" xr:uid="{00000000-0005-0000-0000-0000AD050000}"/>
    <cellStyle name="Note" xfId="47" xr:uid="{00000000-0005-0000-0000-0000AE050000}"/>
    <cellStyle name="Note 17" xfId="5823" xr:uid="{00000000-0005-0000-0000-0000AF050000}"/>
    <cellStyle name="Note 19" xfId="5824" xr:uid="{00000000-0005-0000-0000-0000B0050000}"/>
    <cellStyle name="Note 2" xfId="67" xr:uid="{00000000-0005-0000-0000-0000B1050000}"/>
    <cellStyle name="Note 2 2" xfId="3067" xr:uid="{00000000-0005-0000-0000-0000B2050000}"/>
    <cellStyle name="Note 3" xfId="3059" xr:uid="{00000000-0005-0000-0000-0000B3050000}"/>
    <cellStyle name="Output" xfId="48" xr:uid="{00000000-0005-0000-0000-0000B4050000}"/>
    <cellStyle name="Output 2" xfId="3060" xr:uid="{00000000-0005-0000-0000-0000B5050000}"/>
    <cellStyle name="Percent 2" xfId="49" xr:uid="{00000000-0005-0000-0000-0000B6050000}"/>
    <cellStyle name="Percent 2 2" xfId="68" xr:uid="{00000000-0005-0000-0000-0000B7050000}"/>
    <cellStyle name="Percent 2 3" xfId="5825" xr:uid="{00000000-0005-0000-0000-0000B8050000}"/>
    <cellStyle name="Percent 3" xfId="5826" xr:uid="{00000000-0005-0000-0000-0000B9050000}"/>
    <cellStyle name="Percent 4" xfId="5827" xr:uid="{00000000-0005-0000-0000-0000BA050000}"/>
    <cellStyle name="Percentual" xfId="234" xr:uid="{00000000-0005-0000-0000-0000BB050000}"/>
    <cellStyle name="Ponto" xfId="235" xr:uid="{00000000-0005-0000-0000-0000BC050000}"/>
    <cellStyle name="Porcentagem" xfId="5871" builtinId="5"/>
    <cellStyle name="Porcentagem 10 2" xfId="5828" xr:uid="{00000000-0005-0000-0000-0000BE050000}"/>
    <cellStyle name="Porcentagem 16 2 2" xfId="3050" xr:uid="{00000000-0005-0000-0000-0000BF050000}"/>
    <cellStyle name="Porcentagem 2" xfId="50" xr:uid="{00000000-0005-0000-0000-0000C0050000}"/>
    <cellStyle name="Porcentagem 2 10" xfId="100" xr:uid="{00000000-0005-0000-0000-0000C1050000}"/>
    <cellStyle name="Porcentagem 2 2" xfId="51" xr:uid="{00000000-0005-0000-0000-0000C2050000}"/>
    <cellStyle name="Porcentagem 2 2 2" xfId="70" xr:uid="{00000000-0005-0000-0000-0000C3050000}"/>
    <cellStyle name="Porcentagem 2 2 2 2" xfId="5830" xr:uid="{00000000-0005-0000-0000-0000C4050000}"/>
    <cellStyle name="Porcentagem 2 2 3" xfId="5829" xr:uid="{00000000-0005-0000-0000-0000C5050000}"/>
    <cellStyle name="Porcentagem 2 3" xfId="69" xr:uid="{00000000-0005-0000-0000-0000C6050000}"/>
    <cellStyle name="Porcentagem 2 3 2" xfId="5832" xr:uid="{00000000-0005-0000-0000-0000C7050000}"/>
    <cellStyle name="Porcentagem 2 3 3" xfId="5833" xr:uid="{00000000-0005-0000-0000-0000C8050000}"/>
    <cellStyle name="Porcentagem 2 3 4" xfId="5831" xr:uid="{00000000-0005-0000-0000-0000C9050000}"/>
    <cellStyle name="Porcentagem 2 4" xfId="148" xr:uid="{00000000-0005-0000-0000-0000CA050000}"/>
    <cellStyle name="Porcentagem 2 4 2" xfId="5834" xr:uid="{00000000-0005-0000-0000-0000CB050000}"/>
    <cellStyle name="Porcentagem 2 5" xfId="5835" xr:uid="{00000000-0005-0000-0000-0000CC050000}"/>
    <cellStyle name="Porcentagem 3" xfId="107" xr:uid="{00000000-0005-0000-0000-0000CD050000}"/>
    <cellStyle name="Porcentagem 3 2" xfId="149" xr:uid="{00000000-0005-0000-0000-0000CE050000}"/>
    <cellStyle name="Porcentagem 4" xfId="103" xr:uid="{00000000-0005-0000-0000-0000CF050000}"/>
    <cellStyle name="Porcentagem 4 2" xfId="5838" xr:uid="{00000000-0005-0000-0000-0000D0050000}"/>
    <cellStyle name="Porcentagem 4 3" xfId="5839" xr:uid="{00000000-0005-0000-0000-0000D1050000}"/>
    <cellStyle name="Porcentagem 4 4" xfId="5858" xr:uid="{00000000-0005-0000-0000-0000D2050000}"/>
    <cellStyle name="Porcentagem 4 5" xfId="5837" xr:uid="{00000000-0005-0000-0000-0000D3050000}"/>
    <cellStyle name="Porcentagem 5" xfId="236" xr:uid="{00000000-0005-0000-0000-0000D4050000}"/>
    <cellStyle name="Porcentagem 5 2" xfId="5840" xr:uid="{00000000-0005-0000-0000-0000D5050000}"/>
    <cellStyle name="Porcentagem 6" xfId="237" xr:uid="{00000000-0005-0000-0000-0000D6050000}"/>
    <cellStyle name="Porcentagem 6 2" xfId="238" xr:uid="{00000000-0005-0000-0000-0000D7050000}"/>
    <cellStyle name="Porcentagem 6 3" xfId="5841" xr:uid="{00000000-0005-0000-0000-0000D8050000}"/>
    <cellStyle name="Porcentagem 7" xfId="239" xr:uid="{00000000-0005-0000-0000-0000D9050000}"/>
    <cellStyle name="Preenchimento Texto" xfId="240" xr:uid="{00000000-0005-0000-0000-0000DA050000}"/>
    <cellStyle name="Preenchimento Texto Travada" xfId="241" xr:uid="{00000000-0005-0000-0000-0000DB050000}"/>
    <cellStyle name="Saída 2" xfId="242" xr:uid="{00000000-0005-0000-0000-0000DC050000}"/>
    <cellStyle name="Saída 2 2" xfId="3095" xr:uid="{00000000-0005-0000-0000-0000DD050000}"/>
    <cellStyle name="Separador de m" xfId="243" xr:uid="{00000000-0005-0000-0000-0000DE050000}"/>
    <cellStyle name="Separador de milhares 10" xfId="169" xr:uid="{00000000-0005-0000-0000-0000DF050000}"/>
    <cellStyle name="Separador de milhares 11" xfId="335" xr:uid="{00000000-0005-0000-0000-0000E0050000}"/>
    <cellStyle name="Separador de milhares 11 2" xfId="461" xr:uid="{00000000-0005-0000-0000-0000E1050000}"/>
    <cellStyle name="Separador de milhares 11 2 2" xfId="526" xr:uid="{00000000-0005-0000-0000-0000E2050000}"/>
    <cellStyle name="Separador de milhares 11 2 2 2" xfId="700" xr:uid="{00000000-0005-0000-0000-0000E3050000}"/>
    <cellStyle name="Separador de milhares 11 2 2 2 2" xfId="1037" xr:uid="{00000000-0005-0000-0000-0000E4050000}"/>
    <cellStyle name="Separador de milhares 11 2 2 2 2 2" xfId="1804" xr:uid="{00000000-0005-0000-0000-0000E5050000}"/>
    <cellStyle name="Separador de milhares 11 2 2 2 2 2 2" xfId="2997" xr:uid="{00000000-0005-0000-0000-0000E6050000}"/>
    <cellStyle name="Separador de milhares 11 2 2 2 2 2 2 2" xfId="5693" xr:uid="{00000000-0005-0000-0000-0000E7050000}"/>
    <cellStyle name="Separador de milhares 11 2 2 2 2 2 3" xfId="4500" xr:uid="{00000000-0005-0000-0000-0000E8050000}"/>
    <cellStyle name="Separador de milhares 11 2 2 2 2 3" xfId="2497" xr:uid="{00000000-0005-0000-0000-0000E9050000}"/>
    <cellStyle name="Separador de milhares 11 2 2 2 2 3 2" xfId="5193" xr:uid="{00000000-0005-0000-0000-0000EA050000}"/>
    <cellStyle name="Separador de milhares 11 2 2 2 2 4" xfId="3734" xr:uid="{00000000-0005-0000-0000-0000EB050000}"/>
    <cellStyle name="Separador de milhares 11 2 2 2 3" xfId="1467" xr:uid="{00000000-0005-0000-0000-0000EC050000}"/>
    <cellStyle name="Separador de milhares 11 2 2 2 3 2" xfId="2747" xr:uid="{00000000-0005-0000-0000-0000ED050000}"/>
    <cellStyle name="Separador de milhares 11 2 2 2 3 2 2" xfId="5443" xr:uid="{00000000-0005-0000-0000-0000EE050000}"/>
    <cellStyle name="Separador de milhares 11 2 2 2 3 3" xfId="4163" xr:uid="{00000000-0005-0000-0000-0000EF050000}"/>
    <cellStyle name="Separador de milhares 11 2 2 2 4" xfId="2247" xr:uid="{00000000-0005-0000-0000-0000F0050000}"/>
    <cellStyle name="Separador de milhares 11 2 2 2 4 2" xfId="4943" xr:uid="{00000000-0005-0000-0000-0000F1050000}"/>
    <cellStyle name="Separador de milhares 11 2 2 2 5" xfId="3397" xr:uid="{00000000-0005-0000-0000-0000F2050000}"/>
    <cellStyle name="Separador de milhares 11 2 2 3" xfId="864" xr:uid="{00000000-0005-0000-0000-0000F3050000}"/>
    <cellStyle name="Separador de milhares 11 2 2 3 2" xfId="1631" xr:uid="{00000000-0005-0000-0000-0000F4050000}"/>
    <cellStyle name="Separador de milhares 11 2 2 3 2 2" xfId="2872" xr:uid="{00000000-0005-0000-0000-0000F5050000}"/>
    <cellStyle name="Separador de milhares 11 2 2 3 2 2 2" xfId="5568" xr:uid="{00000000-0005-0000-0000-0000F6050000}"/>
    <cellStyle name="Separador de milhares 11 2 2 3 2 3" xfId="4327" xr:uid="{00000000-0005-0000-0000-0000F7050000}"/>
    <cellStyle name="Separador de milhares 11 2 2 3 3" xfId="2372" xr:uid="{00000000-0005-0000-0000-0000F8050000}"/>
    <cellStyle name="Separador de milhares 11 2 2 3 3 2" xfId="5068" xr:uid="{00000000-0005-0000-0000-0000F9050000}"/>
    <cellStyle name="Separador de milhares 11 2 2 3 4" xfId="3561" xr:uid="{00000000-0005-0000-0000-0000FA050000}"/>
    <cellStyle name="Separador de milhares 11 2 2 4" xfId="1294" xr:uid="{00000000-0005-0000-0000-0000FB050000}"/>
    <cellStyle name="Separador de milhares 11 2 2 4 2" xfId="2622" xr:uid="{00000000-0005-0000-0000-0000FC050000}"/>
    <cellStyle name="Separador de milhares 11 2 2 4 2 2" xfId="5318" xr:uid="{00000000-0005-0000-0000-0000FD050000}"/>
    <cellStyle name="Separador de milhares 11 2 2 4 3" xfId="3990" xr:uid="{00000000-0005-0000-0000-0000FE050000}"/>
    <cellStyle name="Separador de milhares 11 2 2 5" xfId="2122" xr:uid="{00000000-0005-0000-0000-0000FF050000}"/>
    <cellStyle name="Separador de milhares 11 2 2 5 2" xfId="4818" xr:uid="{00000000-0005-0000-0000-000000060000}"/>
    <cellStyle name="Separador de milhares 11 2 2 6" xfId="3224" xr:uid="{00000000-0005-0000-0000-000001060000}"/>
    <cellStyle name="Separador de milhares 11 2 3" xfId="637" xr:uid="{00000000-0005-0000-0000-000002060000}"/>
    <cellStyle name="Separador de milhares 11 2 3 2" xfId="974" xr:uid="{00000000-0005-0000-0000-000003060000}"/>
    <cellStyle name="Separador de milhares 11 2 3 2 2" xfId="1741" xr:uid="{00000000-0005-0000-0000-000004060000}"/>
    <cellStyle name="Separador de milhares 11 2 3 2 2 2" xfId="2935" xr:uid="{00000000-0005-0000-0000-000005060000}"/>
    <cellStyle name="Separador de milhares 11 2 3 2 2 2 2" xfId="5631" xr:uid="{00000000-0005-0000-0000-000006060000}"/>
    <cellStyle name="Separador de milhares 11 2 3 2 2 3" xfId="4437" xr:uid="{00000000-0005-0000-0000-000007060000}"/>
    <cellStyle name="Separador de milhares 11 2 3 2 3" xfId="2435" xr:uid="{00000000-0005-0000-0000-000008060000}"/>
    <cellStyle name="Separador de milhares 11 2 3 2 3 2" xfId="5131" xr:uid="{00000000-0005-0000-0000-000009060000}"/>
    <cellStyle name="Separador de milhares 11 2 3 2 4" xfId="3671" xr:uid="{00000000-0005-0000-0000-00000A060000}"/>
    <cellStyle name="Separador de milhares 11 2 3 3" xfId="1404" xr:uid="{00000000-0005-0000-0000-00000B060000}"/>
    <cellStyle name="Separador de milhares 11 2 3 3 2" xfId="2685" xr:uid="{00000000-0005-0000-0000-00000C060000}"/>
    <cellStyle name="Separador de milhares 11 2 3 3 2 2" xfId="5381" xr:uid="{00000000-0005-0000-0000-00000D060000}"/>
    <cellStyle name="Separador de milhares 11 2 3 3 3" xfId="4100" xr:uid="{00000000-0005-0000-0000-00000E060000}"/>
    <cellStyle name="Separador de milhares 11 2 3 4" xfId="2185" xr:uid="{00000000-0005-0000-0000-00000F060000}"/>
    <cellStyle name="Separador de milhares 11 2 3 4 2" xfId="4881" xr:uid="{00000000-0005-0000-0000-000010060000}"/>
    <cellStyle name="Separador de milhares 11 2 3 5" xfId="3334" xr:uid="{00000000-0005-0000-0000-000011060000}"/>
    <cellStyle name="Separador de milhares 11 2 4" xfId="800" xr:uid="{00000000-0005-0000-0000-000012060000}"/>
    <cellStyle name="Separador de milhares 11 2 4 2" xfId="1567" xr:uid="{00000000-0005-0000-0000-000013060000}"/>
    <cellStyle name="Separador de milhares 11 2 4 2 2" xfId="2810" xr:uid="{00000000-0005-0000-0000-000014060000}"/>
    <cellStyle name="Separador de milhares 11 2 4 2 2 2" xfId="5506" xr:uid="{00000000-0005-0000-0000-000015060000}"/>
    <cellStyle name="Separador de milhares 11 2 4 2 3" xfId="4263" xr:uid="{00000000-0005-0000-0000-000016060000}"/>
    <cellStyle name="Separador de milhares 11 2 4 3" xfId="2310" xr:uid="{00000000-0005-0000-0000-000017060000}"/>
    <cellStyle name="Separador de milhares 11 2 4 3 2" xfId="5006" xr:uid="{00000000-0005-0000-0000-000018060000}"/>
    <cellStyle name="Separador de milhares 11 2 4 4" xfId="3497" xr:uid="{00000000-0005-0000-0000-000019060000}"/>
    <cellStyle name="Separador de milhares 11 2 5" xfId="1231" xr:uid="{00000000-0005-0000-0000-00001A060000}"/>
    <cellStyle name="Separador de milhares 11 2 5 2" xfId="2560" xr:uid="{00000000-0005-0000-0000-00001B060000}"/>
    <cellStyle name="Separador de milhares 11 2 5 2 2" xfId="5256" xr:uid="{00000000-0005-0000-0000-00001C060000}"/>
    <cellStyle name="Separador de milhares 11 2 5 3" xfId="3927" xr:uid="{00000000-0005-0000-0000-00001D060000}"/>
    <cellStyle name="Separador de milhares 11 2 6" xfId="2060" xr:uid="{00000000-0005-0000-0000-00001E060000}"/>
    <cellStyle name="Separador de milhares 11 2 6 2" xfId="4756" xr:uid="{00000000-0005-0000-0000-00001F060000}"/>
    <cellStyle name="Separador de milhares 11 2 7" xfId="3160" xr:uid="{00000000-0005-0000-0000-000020060000}"/>
    <cellStyle name="Separador de milhares 11 3" xfId="2005" xr:uid="{00000000-0005-0000-0000-000021060000}"/>
    <cellStyle name="Separador de milhares 11 3 2" xfId="4701" xr:uid="{00000000-0005-0000-0000-000022060000}"/>
    <cellStyle name="Separador de milhares 11 4" xfId="3036" xr:uid="{00000000-0005-0000-0000-000023060000}"/>
    <cellStyle name="Separador de milhares 11 4 2" xfId="5731" xr:uid="{00000000-0005-0000-0000-000024060000}"/>
    <cellStyle name="Separador de milhares 11 4 3" xfId="5882" xr:uid="{00000000-0005-0000-0000-000025060000}"/>
    <cellStyle name="Separador de milhares 11 5" xfId="3104" xr:uid="{00000000-0005-0000-0000-000026060000}"/>
    <cellStyle name="Separador de milhares 12" xfId="336" xr:uid="{00000000-0005-0000-0000-000027060000}"/>
    <cellStyle name="Separador de milhares 12 2" xfId="462" xr:uid="{00000000-0005-0000-0000-000028060000}"/>
    <cellStyle name="Separador de milhares 12 2 2" xfId="527" xr:uid="{00000000-0005-0000-0000-000029060000}"/>
    <cellStyle name="Separador de milhares 12 2 2 2" xfId="701" xr:uid="{00000000-0005-0000-0000-00002A060000}"/>
    <cellStyle name="Separador de milhares 12 2 2 2 2" xfId="1038" xr:uid="{00000000-0005-0000-0000-00002B060000}"/>
    <cellStyle name="Separador de milhares 12 2 2 2 2 2" xfId="1805" xr:uid="{00000000-0005-0000-0000-00002C060000}"/>
    <cellStyle name="Separador de milhares 12 2 2 2 2 2 2" xfId="2998" xr:uid="{00000000-0005-0000-0000-00002D060000}"/>
    <cellStyle name="Separador de milhares 12 2 2 2 2 2 2 2" xfId="5694" xr:uid="{00000000-0005-0000-0000-00002E060000}"/>
    <cellStyle name="Separador de milhares 12 2 2 2 2 2 3" xfId="4501" xr:uid="{00000000-0005-0000-0000-00002F060000}"/>
    <cellStyle name="Separador de milhares 12 2 2 2 2 3" xfId="2498" xr:uid="{00000000-0005-0000-0000-000030060000}"/>
    <cellStyle name="Separador de milhares 12 2 2 2 2 3 2" xfId="5194" xr:uid="{00000000-0005-0000-0000-000031060000}"/>
    <cellStyle name="Separador de milhares 12 2 2 2 2 4" xfId="3735" xr:uid="{00000000-0005-0000-0000-000032060000}"/>
    <cellStyle name="Separador de milhares 12 2 2 2 3" xfId="1468" xr:uid="{00000000-0005-0000-0000-000033060000}"/>
    <cellStyle name="Separador de milhares 12 2 2 2 3 2" xfId="2748" xr:uid="{00000000-0005-0000-0000-000034060000}"/>
    <cellStyle name="Separador de milhares 12 2 2 2 3 2 2" xfId="5444" xr:uid="{00000000-0005-0000-0000-000035060000}"/>
    <cellStyle name="Separador de milhares 12 2 2 2 3 3" xfId="4164" xr:uid="{00000000-0005-0000-0000-000036060000}"/>
    <cellStyle name="Separador de milhares 12 2 2 2 4" xfId="2248" xr:uid="{00000000-0005-0000-0000-000037060000}"/>
    <cellStyle name="Separador de milhares 12 2 2 2 4 2" xfId="4944" xr:uid="{00000000-0005-0000-0000-000038060000}"/>
    <cellStyle name="Separador de milhares 12 2 2 2 5" xfId="3398" xr:uid="{00000000-0005-0000-0000-000039060000}"/>
    <cellStyle name="Separador de milhares 12 2 2 3" xfId="865" xr:uid="{00000000-0005-0000-0000-00003A060000}"/>
    <cellStyle name="Separador de milhares 12 2 2 3 2" xfId="1632" xr:uid="{00000000-0005-0000-0000-00003B060000}"/>
    <cellStyle name="Separador de milhares 12 2 2 3 2 2" xfId="2873" xr:uid="{00000000-0005-0000-0000-00003C060000}"/>
    <cellStyle name="Separador de milhares 12 2 2 3 2 2 2" xfId="5569" xr:uid="{00000000-0005-0000-0000-00003D060000}"/>
    <cellStyle name="Separador de milhares 12 2 2 3 2 3" xfId="4328" xr:uid="{00000000-0005-0000-0000-00003E060000}"/>
    <cellStyle name="Separador de milhares 12 2 2 3 3" xfId="2373" xr:uid="{00000000-0005-0000-0000-00003F060000}"/>
    <cellStyle name="Separador de milhares 12 2 2 3 3 2" xfId="5069" xr:uid="{00000000-0005-0000-0000-000040060000}"/>
    <cellStyle name="Separador de milhares 12 2 2 3 4" xfId="3562" xr:uid="{00000000-0005-0000-0000-000041060000}"/>
    <cellStyle name="Separador de milhares 12 2 2 4" xfId="1295" xr:uid="{00000000-0005-0000-0000-000042060000}"/>
    <cellStyle name="Separador de milhares 12 2 2 4 2" xfId="2623" xr:uid="{00000000-0005-0000-0000-000043060000}"/>
    <cellStyle name="Separador de milhares 12 2 2 4 2 2" xfId="5319" xr:uid="{00000000-0005-0000-0000-000044060000}"/>
    <cellStyle name="Separador de milhares 12 2 2 4 3" xfId="3991" xr:uid="{00000000-0005-0000-0000-000045060000}"/>
    <cellStyle name="Separador de milhares 12 2 2 5" xfId="2123" xr:uid="{00000000-0005-0000-0000-000046060000}"/>
    <cellStyle name="Separador de milhares 12 2 2 5 2" xfId="4819" xr:uid="{00000000-0005-0000-0000-000047060000}"/>
    <cellStyle name="Separador de milhares 12 2 2 6" xfId="3225" xr:uid="{00000000-0005-0000-0000-000048060000}"/>
    <cellStyle name="Separador de milhares 12 2 3" xfId="638" xr:uid="{00000000-0005-0000-0000-000049060000}"/>
    <cellStyle name="Separador de milhares 12 2 3 2" xfId="975" xr:uid="{00000000-0005-0000-0000-00004A060000}"/>
    <cellStyle name="Separador de milhares 12 2 3 2 2" xfId="1742" xr:uid="{00000000-0005-0000-0000-00004B060000}"/>
    <cellStyle name="Separador de milhares 12 2 3 2 2 2" xfId="2936" xr:uid="{00000000-0005-0000-0000-00004C060000}"/>
    <cellStyle name="Separador de milhares 12 2 3 2 2 2 2" xfId="5632" xr:uid="{00000000-0005-0000-0000-00004D060000}"/>
    <cellStyle name="Separador de milhares 12 2 3 2 2 3" xfId="4438" xr:uid="{00000000-0005-0000-0000-00004E060000}"/>
    <cellStyle name="Separador de milhares 12 2 3 2 3" xfId="2436" xr:uid="{00000000-0005-0000-0000-00004F060000}"/>
    <cellStyle name="Separador de milhares 12 2 3 2 3 2" xfId="5132" xr:uid="{00000000-0005-0000-0000-000050060000}"/>
    <cellStyle name="Separador de milhares 12 2 3 2 4" xfId="3672" xr:uid="{00000000-0005-0000-0000-000051060000}"/>
    <cellStyle name="Separador de milhares 12 2 3 3" xfId="1405" xr:uid="{00000000-0005-0000-0000-000052060000}"/>
    <cellStyle name="Separador de milhares 12 2 3 3 2" xfId="2686" xr:uid="{00000000-0005-0000-0000-000053060000}"/>
    <cellStyle name="Separador de milhares 12 2 3 3 2 2" xfId="5382" xr:uid="{00000000-0005-0000-0000-000054060000}"/>
    <cellStyle name="Separador de milhares 12 2 3 3 3" xfId="4101" xr:uid="{00000000-0005-0000-0000-000055060000}"/>
    <cellStyle name="Separador de milhares 12 2 3 4" xfId="2186" xr:uid="{00000000-0005-0000-0000-000056060000}"/>
    <cellStyle name="Separador de milhares 12 2 3 4 2" xfId="4882" xr:uid="{00000000-0005-0000-0000-000057060000}"/>
    <cellStyle name="Separador de milhares 12 2 3 5" xfId="3335" xr:uid="{00000000-0005-0000-0000-000058060000}"/>
    <cellStyle name="Separador de milhares 12 2 4" xfId="801" xr:uid="{00000000-0005-0000-0000-000059060000}"/>
    <cellStyle name="Separador de milhares 12 2 4 2" xfId="1568" xr:uid="{00000000-0005-0000-0000-00005A060000}"/>
    <cellStyle name="Separador de milhares 12 2 4 2 2" xfId="2811" xr:uid="{00000000-0005-0000-0000-00005B060000}"/>
    <cellStyle name="Separador de milhares 12 2 4 2 2 2" xfId="5507" xr:uid="{00000000-0005-0000-0000-00005C060000}"/>
    <cellStyle name="Separador de milhares 12 2 4 2 3" xfId="4264" xr:uid="{00000000-0005-0000-0000-00005D060000}"/>
    <cellStyle name="Separador de milhares 12 2 4 3" xfId="2311" xr:uid="{00000000-0005-0000-0000-00005E060000}"/>
    <cellStyle name="Separador de milhares 12 2 4 3 2" xfId="5007" xr:uid="{00000000-0005-0000-0000-00005F060000}"/>
    <cellStyle name="Separador de milhares 12 2 4 4" xfId="3498" xr:uid="{00000000-0005-0000-0000-000060060000}"/>
    <cellStyle name="Separador de milhares 12 2 5" xfId="1232" xr:uid="{00000000-0005-0000-0000-000061060000}"/>
    <cellStyle name="Separador de milhares 12 2 5 2" xfId="2561" xr:uid="{00000000-0005-0000-0000-000062060000}"/>
    <cellStyle name="Separador de milhares 12 2 5 2 2" xfId="5257" xr:uid="{00000000-0005-0000-0000-000063060000}"/>
    <cellStyle name="Separador de milhares 12 2 5 3" xfId="3928" xr:uid="{00000000-0005-0000-0000-000064060000}"/>
    <cellStyle name="Separador de milhares 12 2 6" xfId="2061" xr:uid="{00000000-0005-0000-0000-000065060000}"/>
    <cellStyle name="Separador de milhares 12 2 6 2" xfId="4757" xr:uid="{00000000-0005-0000-0000-000066060000}"/>
    <cellStyle name="Separador de milhares 12 2 7" xfId="3161" xr:uid="{00000000-0005-0000-0000-000067060000}"/>
    <cellStyle name="Separador de milhares 12 3" xfId="500" xr:uid="{00000000-0005-0000-0000-000068060000}"/>
    <cellStyle name="Separador de milhares 12 3 2" xfId="675" xr:uid="{00000000-0005-0000-0000-000069060000}"/>
    <cellStyle name="Separador de milhares 12 3 2 2" xfId="1012" xr:uid="{00000000-0005-0000-0000-00006A060000}"/>
    <cellStyle name="Separador de milhares 12 3 2 2 2" xfId="1779" xr:uid="{00000000-0005-0000-0000-00006B060000}"/>
    <cellStyle name="Separador de milhares 12 3 2 2 2 2" xfId="2972" xr:uid="{00000000-0005-0000-0000-00006C060000}"/>
    <cellStyle name="Separador de milhares 12 3 2 2 2 2 2" xfId="5668" xr:uid="{00000000-0005-0000-0000-00006D060000}"/>
    <cellStyle name="Separador de milhares 12 3 2 2 2 3" xfId="4475" xr:uid="{00000000-0005-0000-0000-00006E060000}"/>
    <cellStyle name="Separador de milhares 12 3 2 2 3" xfId="2472" xr:uid="{00000000-0005-0000-0000-00006F060000}"/>
    <cellStyle name="Separador de milhares 12 3 2 2 3 2" xfId="5168" xr:uid="{00000000-0005-0000-0000-000070060000}"/>
    <cellStyle name="Separador de milhares 12 3 2 2 4" xfId="3709" xr:uid="{00000000-0005-0000-0000-000071060000}"/>
    <cellStyle name="Separador de milhares 12 3 2 3" xfId="1442" xr:uid="{00000000-0005-0000-0000-000072060000}"/>
    <cellStyle name="Separador de milhares 12 3 2 3 2" xfId="2722" xr:uid="{00000000-0005-0000-0000-000073060000}"/>
    <cellStyle name="Separador de milhares 12 3 2 3 2 2" xfId="5418" xr:uid="{00000000-0005-0000-0000-000074060000}"/>
    <cellStyle name="Separador de milhares 12 3 2 3 3" xfId="4138" xr:uid="{00000000-0005-0000-0000-000075060000}"/>
    <cellStyle name="Separador de milhares 12 3 2 4" xfId="2222" xr:uid="{00000000-0005-0000-0000-000076060000}"/>
    <cellStyle name="Separador de milhares 12 3 2 4 2" xfId="4918" xr:uid="{00000000-0005-0000-0000-000077060000}"/>
    <cellStyle name="Separador de milhares 12 3 2 5" xfId="3372" xr:uid="{00000000-0005-0000-0000-000078060000}"/>
    <cellStyle name="Separador de milhares 12 3 3" xfId="838" xr:uid="{00000000-0005-0000-0000-000079060000}"/>
    <cellStyle name="Separador de milhares 12 3 3 2" xfId="1605" xr:uid="{00000000-0005-0000-0000-00007A060000}"/>
    <cellStyle name="Separador de milhares 12 3 3 2 2" xfId="2847" xr:uid="{00000000-0005-0000-0000-00007B060000}"/>
    <cellStyle name="Separador de milhares 12 3 3 2 2 2" xfId="5543" xr:uid="{00000000-0005-0000-0000-00007C060000}"/>
    <cellStyle name="Separador de milhares 12 3 3 2 3" xfId="4301" xr:uid="{00000000-0005-0000-0000-00007D060000}"/>
    <cellStyle name="Separador de milhares 12 3 3 3" xfId="2347" xr:uid="{00000000-0005-0000-0000-00007E060000}"/>
    <cellStyle name="Separador de milhares 12 3 3 3 2" xfId="5043" xr:uid="{00000000-0005-0000-0000-00007F060000}"/>
    <cellStyle name="Separador de milhares 12 3 3 4" xfId="3535" xr:uid="{00000000-0005-0000-0000-000080060000}"/>
    <cellStyle name="Separador de milhares 12 3 4" xfId="1268" xr:uid="{00000000-0005-0000-0000-000081060000}"/>
    <cellStyle name="Separador de milhares 12 3 4 2" xfId="2597" xr:uid="{00000000-0005-0000-0000-000082060000}"/>
    <cellStyle name="Separador de milhares 12 3 4 2 2" xfId="5293" xr:uid="{00000000-0005-0000-0000-000083060000}"/>
    <cellStyle name="Separador de milhares 12 3 4 3" xfId="3964" xr:uid="{00000000-0005-0000-0000-000084060000}"/>
    <cellStyle name="Separador de milhares 12 3 5" xfId="2097" xr:uid="{00000000-0005-0000-0000-000085060000}"/>
    <cellStyle name="Separador de milhares 12 3 5 2" xfId="4793" xr:uid="{00000000-0005-0000-0000-000086060000}"/>
    <cellStyle name="Separador de milhares 12 3 6" xfId="3198" xr:uid="{00000000-0005-0000-0000-000087060000}"/>
    <cellStyle name="Separador de milhares 12 4" xfId="599" xr:uid="{00000000-0005-0000-0000-000088060000}"/>
    <cellStyle name="Separador de milhares 12 4 2" xfId="936" xr:uid="{00000000-0005-0000-0000-000089060000}"/>
    <cellStyle name="Separador de milhares 12 4 2 2" xfId="1703" xr:uid="{00000000-0005-0000-0000-00008A060000}"/>
    <cellStyle name="Separador de milhares 12 4 2 2 2" xfId="2910" xr:uid="{00000000-0005-0000-0000-00008B060000}"/>
    <cellStyle name="Separador de milhares 12 4 2 2 2 2" xfId="5606" xr:uid="{00000000-0005-0000-0000-00008C060000}"/>
    <cellStyle name="Separador de milhares 12 4 2 2 3" xfId="4399" xr:uid="{00000000-0005-0000-0000-00008D060000}"/>
    <cellStyle name="Separador de milhares 12 4 2 3" xfId="2410" xr:uid="{00000000-0005-0000-0000-00008E060000}"/>
    <cellStyle name="Separador de milhares 12 4 2 3 2" xfId="5106" xr:uid="{00000000-0005-0000-0000-00008F060000}"/>
    <cellStyle name="Separador de milhares 12 4 2 4" xfId="3633" xr:uid="{00000000-0005-0000-0000-000090060000}"/>
    <cellStyle name="Separador de milhares 12 4 3" xfId="1366" xr:uid="{00000000-0005-0000-0000-000091060000}"/>
    <cellStyle name="Separador de milhares 12 4 3 2" xfId="2660" xr:uid="{00000000-0005-0000-0000-000092060000}"/>
    <cellStyle name="Separador de milhares 12 4 3 2 2" xfId="5356" xr:uid="{00000000-0005-0000-0000-000093060000}"/>
    <cellStyle name="Separador de milhares 12 4 3 3" xfId="4062" xr:uid="{00000000-0005-0000-0000-000094060000}"/>
    <cellStyle name="Separador de milhares 12 4 4" xfId="2160" xr:uid="{00000000-0005-0000-0000-000095060000}"/>
    <cellStyle name="Separador de milhares 12 4 4 2" xfId="4856" xr:uid="{00000000-0005-0000-0000-000096060000}"/>
    <cellStyle name="Separador de milhares 12 4 5" xfId="3296" xr:uid="{00000000-0005-0000-0000-000097060000}"/>
    <cellStyle name="Separador de milhares 12 5" xfId="773" xr:uid="{00000000-0005-0000-0000-000098060000}"/>
    <cellStyle name="Separador de milhares 12 5 2" xfId="1540" xr:uid="{00000000-0005-0000-0000-000099060000}"/>
    <cellStyle name="Separador de milhares 12 5 2 2" xfId="2785" xr:uid="{00000000-0005-0000-0000-00009A060000}"/>
    <cellStyle name="Separador de milhares 12 5 2 2 2" xfId="5481" xr:uid="{00000000-0005-0000-0000-00009B060000}"/>
    <cellStyle name="Separador de milhares 12 5 2 3" xfId="4236" xr:uid="{00000000-0005-0000-0000-00009C060000}"/>
    <cellStyle name="Separador de milhares 12 5 3" xfId="2285" xr:uid="{00000000-0005-0000-0000-00009D060000}"/>
    <cellStyle name="Separador de milhares 12 5 3 2" xfId="4981" xr:uid="{00000000-0005-0000-0000-00009E060000}"/>
    <cellStyle name="Separador de milhares 12 5 4" xfId="3470" xr:uid="{00000000-0005-0000-0000-00009F060000}"/>
    <cellStyle name="Separador de milhares 12 6" xfId="1206" xr:uid="{00000000-0005-0000-0000-0000A0060000}"/>
    <cellStyle name="Separador de milhares 12 6 2" xfId="2535" xr:uid="{00000000-0005-0000-0000-0000A1060000}"/>
    <cellStyle name="Separador de milhares 12 6 2 2" xfId="5231" xr:uid="{00000000-0005-0000-0000-0000A2060000}"/>
    <cellStyle name="Separador de milhares 12 6 3" xfId="3902" xr:uid="{00000000-0005-0000-0000-0000A3060000}"/>
    <cellStyle name="Separador de milhares 12 7" xfId="2006" xr:uid="{00000000-0005-0000-0000-0000A4060000}"/>
    <cellStyle name="Separador de milhares 12 7 2" xfId="4702" xr:uid="{00000000-0005-0000-0000-0000A5060000}"/>
    <cellStyle name="Separador de milhares 12 8" xfId="3105" xr:uid="{00000000-0005-0000-0000-0000A6060000}"/>
    <cellStyle name="Separador de milhares 13" xfId="337" xr:uid="{00000000-0005-0000-0000-0000A7060000}"/>
    <cellStyle name="Separador de milhares 13 2" xfId="463" xr:uid="{00000000-0005-0000-0000-0000A8060000}"/>
    <cellStyle name="Separador de milhares 13 2 2" xfId="528" xr:uid="{00000000-0005-0000-0000-0000A9060000}"/>
    <cellStyle name="Separador de milhares 13 2 2 2" xfId="702" xr:uid="{00000000-0005-0000-0000-0000AA060000}"/>
    <cellStyle name="Separador de milhares 13 2 2 2 2" xfId="1039" xr:uid="{00000000-0005-0000-0000-0000AB060000}"/>
    <cellStyle name="Separador de milhares 13 2 2 2 2 2" xfId="1806" xr:uid="{00000000-0005-0000-0000-0000AC060000}"/>
    <cellStyle name="Separador de milhares 13 2 2 2 2 2 2" xfId="2999" xr:uid="{00000000-0005-0000-0000-0000AD060000}"/>
    <cellStyle name="Separador de milhares 13 2 2 2 2 2 2 2" xfId="5695" xr:uid="{00000000-0005-0000-0000-0000AE060000}"/>
    <cellStyle name="Separador de milhares 13 2 2 2 2 2 3" xfId="4502" xr:uid="{00000000-0005-0000-0000-0000AF060000}"/>
    <cellStyle name="Separador de milhares 13 2 2 2 2 3" xfId="2499" xr:uid="{00000000-0005-0000-0000-0000B0060000}"/>
    <cellStyle name="Separador de milhares 13 2 2 2 2 3 2" xfId="5195" xr:uid="{00000000-0005-0000-0000-0000B1060000}"/>
    <cellStyle name="Separador de milhares 13 2 2 2 2 4" xfId="3736" xr:uid="{00000000-0005-0000-0000-0000B2060000}"/>
    <cellStyle name="Separador de milhares 13 2 2 2 3" xfId="1469" xr:uid="{00000000-0005-0000-0000-0000B3060000}"/>
    <cellStyle name="Separador de milhares 13 2 2 2 3 2" xfId="2749" xr:uid="{00000000-0005-0000-0000-0000B4060000}"/>
    <cellStyle name="Separador de milhares 13 2 2 2 3 2 2" xfId="5445" xr:uid="{00000000-0005-0000-0000-0000B5060000}"/>
    <cellStyle name="Separador de milhares 13 2 2 2 3 3" xfId="4165" xr:uid="{00000000-0005-0000-0000-0000B6060000}"/>
    <cellStyle name="Separador de milhares 13 2 2 2 4" xfId="2249" xr:uid="{00000000-0005-0000-0000-0000B7060000}"/>
    <cellStyle name="Separador de milhares 13 2 2 2 4 2" xfId="4945" xr:uid="{00000000-0005-0000-0000-0000B8060000}"/>
    <cellStyle name="Separador de milhares 13 2 2 2 5" xfId="3399" xr:uid="{00000000-0005-0000-0000-0000B9060000}"/>
    <cellStyle name="Separador de milhares 13 2 2 3" xfId="866" xr:uid="{00000000-0005-0000-0000-0000BA060000}"/>
    <cellStyle name="Separador de milhares 13 2 2 3 2" xfId="1633" xr:uid="{00000000-0005-0000-0000-0000BB060000}"/>
    <cellStyle name="Separador de milhares 13 2 2 3 2 2" xfId="2874" xr:uid="{00000000-0005-0000-0000-0000BC060000}"/>
    <cellStyle name="Separador de milhares 13 2 2 3 2 2 2" xfId="5570" xr:uid="{00000000-0005-0000-0000-0000BD060000}"/>
    <cellStyle name="Separador de milhares 13 2 2 3 2 3" xfId="4329" xr:uid="{00000000-0005-0000-0000-0000BE060000}"/>
    <cellStyle name="Separador de milhares 13 2 2 3 3" xfId="2374" xr:uid="{00000000-0005-0000-0000-0000BF060000}"/>
    <cellStyle name="Separador de milhares 13 2 2 3 3 2" xfId="5070" xr:uid="{00000000-0005-0000-0000-0000C0060000}"/>
    <cellStyle name="Separador de milhares 13 2 2 3 4" xfId="3563" xr:uid="{00000000-0005-0000-0000-0000C1060000}"/>
    <cellStyle name="Separador de milhares 13 2 2 4" xfId="1296" xr:uid="{00000000-0005-0000-0000-0000C2060000}"/>
    <cellStyle name="Separador de milhares 13 2 2 4 2" xfId="2624" xr:uid="{00000000-0005-0000-0000-0000C3060000}"/>
    <cellStyle name="Separador de milhares 13 2 2 4 2 2" xfId="5320" xr:uid="{00000000-0005-0000-0000-0000C4060000}"/>
    <cellStyle name="Separador de milhares 13 2 2 4 3" xfId="3992" xr:uid="{00000000-0005-0000-0000-0000C5060000}"/>
    <cellStyle name="Separador de milhares 13 2 2 5" xfId="2124" xr:uid="{00000000-0005-0000-0000-0000C6060000}"/>
    <cellStyle name="Separador de milhares 13 2 2 5 2" xfId="4820" xr:uid="{00000000-0005-0000-0000-0000C7060000}"/>
    <cellStyle name="Separador de milhares 13 2 2 6" xfId="3226" xr:uid="{00000000-0005-0000-0000-0000C8060000}"/>
    <cellStyle name="Separador de milhares 13 2 3" xfId="639" xr:uid="{00000000-0005-0000-0000-0000C9060000}"/>
    <cellStyle name="Separador de milhares 13 2 3 2" xfId="976" xr:uid="{00000000-0005-0000-0000-0000CA060000}"/>
    <cellStyle name="Separador de milhares 13 2 3 2 2" xfId="1743" xr:uid="{00000000-0005-0000-0000-0000CB060000}"/>
    <cellStyle name="Separador de milhares 13 2 3 2 2 2" xfId="2937" xr:uid="{00000000-0005-0000-0000-0000CC060000}"/>
    <cellStyle name="Separador de milhares 13 2 3 2 2 2 2" xfId="5633" xr:uid="{00000000-0005-0000-0000-0000CD060000}"/>
    <cellStyle name="Separador de milhares 13 2 3 2 2 3" xfId="4439" xr:uid="{00000000-0005-0000-0000-0000CE060000}"/>
    <cellStyle name="Separador de milhares 13 2 3 2 3" xfId="2437" xr:uid="{00000000-0005-0000-0000-0000CF060000}"/>
    <cellStyle name="Separador de milhares 13 2 3 2 3 2" xfId="5133" xr:uid="{00000000-0005-0000-0000-0000D0060000}"/>
    <cellStyle name="Separador de milhares 13 2 3 2 4" xfId="3673" xr:uid="{00000000-0005-0000-0000-0000D1060000}"/>
    <cellStyle name="Separador de milhares 13 2 3 3" xfId="1406" xr:uid="{00000000-0005-0000-0000-0000D2060000}"/>
    <cellStyle name="Separador de milhares 13 2 3 3 2" xfId="2687" xr:uid="{00000000-0005-0000-0000-0000D3060000}"/>
    <cellStyle name="Separador de milhares 13 2 3 3 2 2" xfId="5383" xr:uid="{00000000-0005-0000-0000-0000D4060000}"/>
    <cellStyle name="Separador de milhares 13 2 3 3 3" xfId="4102" xr:uid="{00000000-0005-0000-0000-0000D5060000}"/>
    <cellStyle name="Separador de milhares 13 2 3 4" xfId="2187" xr:uid="{00000000-0005-0000-0000-0000D6060000}"/>
    <cellStyle name="Separador de milhares 13 2 3 4 2" xfId="4883" xr:uid="{00000000-0005-0000-0000-0000D7060000}"/>
    <cellStyle name="Separador de milhares 13 2 3 5" xfId="3336" xr:uid="{00000000-0005-0000-0000-0000D8060000}"/>
    <cellStyle name="Separador de milhares 13 2 4" xfId="802" xr:uid="{00000000-0005-0000-0000-0000D9060000}"/>
    <cellStyle name="Separador de milhares 13 2 4 2" xfId="1569" xr:uid="{00000000-0005-0000-0000-0000DA060000}"/>
    <cellStyle name="Separador de milhares 13 2 4 2 2" xfId="2812" xr:uid="{00000000-0005-0000-0000-0000DB060000}"/>
    <cellStyle name="Separador de milhares 13 2 4 2 2 2" xfId="5508" xr:uid="{00000000-0005-0000-0000-0000DC060000}"/>
    <cellStyle name="Separador de milhares 13 2 4 2 3" xfId="4265" xr:uid="{00000000-0005-0000-0000-0000DD060000}"/>
    <cellStyle name="Separador de milhares 13 2 4 3" xfId="2312" xr:uid="{00000000-0005-0000-0000-0000DE060000}"/>
    <cellStyle name="Separador de milhares 13 2 4 3 2" xfId="5008" xr:uid="{00000000-0005-0000-0000-0000DF060000}"/>
    <cellStyle name="Separador de milhares 13 2 4 4" xfId="3499" xr:uid="{00000000-0005-0000-0000-0000E0060000}"/>
    <cellStyle name="Separador de milhares 13 2 5" xfId="1233" xr:uid="{00000000-0005-0000-0000-0000E1060000}"/>
    <cellStyle name="Separador de milhares 13 2 5 2" xfId="2562" xr:uid="{00000000-0005-0000-0000-0000E2060000}"/>
    <cellStyle name="Separador de milhares 13 2 5 2 2" xfId="5258" xr:uid="{00000000-0005-0000-0000-0000E3060000}"/>
    <cellStyle name="Separador de milhares 13 2 5 3" xfId="3929" xr:uid="{00000000-0005-0000-0000-0000E4060000}"/>
    <cellStyle name="Separador de milhares 13 2 6" xfId="2062" xr:uid="{00000000-0005-0000-0000-0000E5060000}"/>
    <cellStyle name="Separador de milhares 13 2 6 2" xfId="4758" xr:uid="{00000000-0005-0000-0000-0000E6060000}"/>
    <cellStyle name="Separador de milhares 13 2 7" xfId="3162" xr:uid="{00000000-0005-0000-0000-0000E7060000}"/>
    <cellStyle name="Separador de milhares 13 3" xfId="2007" xr:uid="{00000000-0005-0000-0000-0000E8060000}"/>
    <cellStyle name="Separador de milhares 13 3 2" xfId="4703" xr:uid="{00000000-0005-0000-0000-0000E9060000}"/>
    <cellStyle name="Separador de milhares 13 4" xfId="3106" xr:uid="{00000000-0005-0000-0000-0000EA060000}"/>
    <cellStyle name="Separador de milhares 14" xfId="150" xr:uid="{00000000-0005-0000-0000-0000EB060000}"/>
    <cellStyle name="Separador de milhares 15" xfId="338" xr:uid="{00000000-0005-0000-0000-0000EC060000}"/>
    <cellStyle name="Separador de milhares 16" xfId="339" xr:uid="{00000000-0005-0000-0000-0000ED060000}"/>
    <cellStyle name="Separador de milhares 17" xfId="340" xr:uid="{00000000-0005-0000-0000-0000EE060000}"/>
    <cellStyle name="Separador de milhares 18" xfId="341" xr:uid="{00000000-0005-0000-0000-0000EF060000}"/>
    <cellStyle name="Separador de milhares 19" xfId="342" xr:uid="{00000000-0005-0000-0000-0000F0060000}"/>
    <cellStyle name="Separador de milhares 2" xfId="4" xr:uid="{00000000-0005-0000-0000-0000F1060000}"/>
    <cellStyle name="Separador de milhares 2 10" xfId="343" xr:uid="{00000000-0005-0000-0000-0000F2060000}"/>
    <cellStyle name="Separador de milhares 2 11" xfId="344" xr:uid="{00000000-0005-0000-0000-0000F3060000}"/>
    <cellStyle name="Separador de milhares 2 12" xfId="345" xr:uid="{00000000-0005-0000-0000-0000F4060000}"/>
    <cellStyle name="Separador de milhares 2 13" xfId="346" xr:uid="{00000000-0005-0000-0000-0000F5060000}"/>
    <cellStyle name="Separador de milhares 2 14" xfId="347" xr:uid="{00000000-0005-0000-0000-0000F6060000}"/>
    <cellStyle name="Separador de milhares 2 15" xfId="348" xr:uid="{00000000-0005-0000-0000-0000F7060000}"/>
    <cellStyle name="Separador de milhares 2 16" xfId="349" xr:uid="{00000000-0005-0000-0000-0000F8060000}"/>
    <cellStyle name="Separador de milhares 2 17" xfId="350" xr:uid="{00000000-0005-0000-0000-0000F9060000}"/>
    <cellStyle name="Separador de milhares 2 18" xfId="351" xr:uid="{00000000-0005-0000-0000-0000FA060000}"/>
    <cellStyle name="Separador de milhares 2 19" xfId="352" xr:uid="{00000000-0005-0000-0000-0000FB060000}"/>
    <cellStyle name="Separador de milhares 2 2" xfId="63" xr:uid="{00000000-0005-0000-0000-0000FC060000}"/>
    <cellStyle name="Separador de milhares 2 2 10" xfId="353" xr:uid="{00000000-0005-0000-0000-0000FD060000}"/>
    <cellStyle name="Separador de milhares 2 2 11" xfId="443" xr:uid="{00000000-0005-0000-0000-0000FE060000}"/>
    <cellStyle name="Separador de milhares 2 2 11 2" xfId="507" xr:uid="{00000000-0005-0000-0000-0000FF060000}"/>
    <cellStyle name="Separador de milhares 2 2 11 2 2" xfId="681" xr:uid="{00000000-0005-0000-0000-000000070000}"/>
    <cellStyle name="Separador de milhares 2 2 11 2 2 2" xfId="1018" xr:uid="{00000000-0005-0000-0000-000001070000}"/>
    <cellStyle name="Separador de milhares 2 2 11 2 2 2 2" xfId="1785" xr:uid="{00000000-0005-0000-0000-000002070000}"/>
    <cellStyle name="Separador de milhares 2 2 11 2 2 2 2 2" xfId="2978" xr:uid="{00000000-0005-0000-0000-000003070000}"/>
    <cellStyle name="Separador de milhares 2 2 11 2 2 2 2 2 2" xfId="5674" xr:uid="{00000000-0005-0000-0000-000004070000}"/>
    <cellStyle name="Separador de milhares 2 2 11 2 2 2 2 3" xfId="4481" xr:uid="{00000000-0005-0000-0000-000005070000}"/>
    <cellStyle name="Separador de milhares 2 2 11 2 2 2 3" xfId="2478" xr:uid="{00000000-0005-0000-0000-000006070000}"/>
    <cellStyle name="Separador de milhares 2 2 11 2 2 2 3 2" xfId="5174" xr:uid="{00000000-0005-0000-0000-000007070000}"/>
    <cellStyle name="Separador de milhares 2 2 11 2 2 2 4" xfId="3715" xr:uid="{00000000-0005-0000-0000-000008070000}"/>
    <cellStyle name="Separador de milhares 2 2 11 2 2 3" xfId="1448" xr:uid="{00000000-0005-0000-0000-000009070000}"/>
    <cellStyle name="Separador de milhares 2 2 11 2 2 3 2" xfId="2728" xr:uid="{00000000-0005-0000-0000-00000A070000}"/>
    <cellStyle name="Separador de milhares 2 2 11 2 2 3 2 2" xfId="5424" xr:uid="{00000000-0005-0000-0000-00000B070000}"/>
    <cellStyle name="Separador de milhares 2 2 11 2 2 3 3" xfId="4144" xr:uid="{00000000-0005-0000-0000-00000C070000}"/>
    <cellStyle name="Separador de milhares 2 2 11 2 2 4" xfId="2228" xr:uid="{00000000-0005-0000-0000-00000D070000}"/>
    <cellStyle name="Separador de milhares 2 2 11 2 2 4 2" xfId="4924" xr:uid="{00000000-0005-0000-0000-00000E070000}"/>
    <cellStyle name="Separador de milhares 2 2 11 2 2 5" xfId="3378" xr:uid="{00000000-0005-0000-0000-00000F070000}"/>
    <cellStyle name="Separador de milhares 2 2 11 2 3" xfId="845" xr:uid="{00000000-0005-0000-0000-000010070000}"/>
    <cellStyle name="Separador de milhares 2 2 11 2 3 2" xfId="1612" xr:uid="{00000000-0005-0000-0000-000011070000}"/>
    <cellStyle name="Separador de milhares 2 2 11 2 3 2 2" xfId="2853" xr:uid="{00000000-0005-0000-0000-000012070000}"/>
    <cellStyle name="Separador de milhares 2 2 11 2 3 2 2 2" xfId="5549" xr:uid="{00000000-0005-0000-0000-000013070000}"/>
    <cellStyle name="Separador de milhares 2 2 11 2 3 2 3" xfId="4308" xr:uid="{00000000-0005-0000-0000-000014070000}"/>
    <cellStyle name="Separador de milhares 2 2 11 2 3 3" xfId="2353" xr:uid="{00000000-0005-0000-0000-000015070000}"/>
    <cellStyle name="Separador de milhares 2 2 11 2 3 3 2" xfId="5049" xr:uid="{00000000-0005-0000-0000-000016070000}"/>
    <cellStyle name="Separador de milhares 2 2 11 2 3 4" xfId="3542" xr:uid="{00000000-0005-0000-0000-000017070000}"/>
    <cellStyle name="Separador de milhares 2 2 11 2 4" xfId="1275" xr:uid="{00000000-0005-0000-0000-000018070000}"/>
    <cellStyle name="Separador de milhares 2 2 11 2 4 2" xfId="2603" xr:uid="{00000000-0005-0000-0000-000019070000}"/>
    <cellStyle name="Separador de milhares 2 2 11 2 4 2 2" xfId="5299" xr:uid="{00000000-0005-0000-0000-00001A070000}"/>
    <cellStyle name="Separador de milhares 2 2 11 2 4 3" xfId="3971" xr:uid="{00000000-0005-0000-0000-00001B070000}"/>
    <cellStyle name="Separador de milhares 2 2 11 2 5" xfId="2103" xr:uid="{00000000-0005-0000-0000-00001C070000}"/>
    <cellStyle name="Separador de milhares 2 2 11 2 5 2" xfId="4799" xr:uid="{00000000-0005-0000-0000-00001D070000}"/>
    <cellStyle name="Separador de milhares 2 2 11 2 6" xfId="3205" xr:uid="{00000000-0005-0000-0000-00001E070000}"/>
    <cellStyle name="Separador de milhares 2 2 11 3" xfId="618" xr:uid="{00000000-0005-0000-0000-00001F070000}"/>
    <cellStyle name="Separador de milhares 2 2 11 3 2" xfId="955" xr:uid="{00000000-0005-0000-0000-000020070000}"/>
    <cellStyle name="Separador de milhares 2 2 11 3 2 2" xfId="1722" xr:uid="{00000000-0005-0000-0000-000021070000}"/>
    <cellStyle name="Separador de milhares 2 2 11 3 2 2 2" xfId="2916" xr:uid="{00000000-0005-0000-0000-000022070000}"/>
    <cellStyle name="Separador de milhares 2 2 11 3 2 2 2 2" xfId="5612" xr:uid="{00000000-0005-0000-0000-000023070000}"/>
    <cellStyle name="Separador de milhares 2 2 11 3 2 2 3" xfId="4418" xr:uid="{00000000-0005-0000-0000-000024070000}"/>
    <cellStyle name="Separador de milhares 2 2 11 3 2 3" xfId="2416" xr:uid="{00000000-0005-0000-0000-000025070000}"/>
    <cellStyle name="Separador de milhares 2 2 11 3 2 3 2" xfId="5112" xr:uid="{00000000-0005-0000-0000-000026070000}"/>
    <cellStyle name="Separador de milhares 2 2 11 3 2 4" xfId="3652" xr:uid="{00000000-0005-0000-0000-000027070000}"/>
    <cellStyle name="Separador de milhares 2 2 11 3 3" xfId="1385" xr:uid="{00000000-0005-0000-0000-000028070000}"/>
    <cellStyle name="Separador de milhares 2 2 11 3 3 2" xfId="2666" xr:uid="{00000000-0005-0000-0000-000029070000}"/>
    <cellStyle name="Separador de milhares 2 2 11 3 3 2 2" xfId="5362" xr:uid="{00000000-0005-0000-0000-00002A070000}"/>
    <cellStyle name="Separador de milhares 2 2 11 3 3 3" xfId="4081" xr:uid="{00000000-0005-0000-0000-00002B070000}"/>
    <cellStyle name="Separador de milhares 2 2 11 3 4" xfId="2166" xr:uid="{00000000-0005-0000-0000-00002C070000}"/>
    <cellStyle name="Separador de milhares 2 2 11 3 4 2" xfId="4862" xr:uid="{00000000-0005-0000-0000-00002D070000}"/>
    <cellStyle name="Separador de milhares 2 2 11 3 5" xfId="3315" xr:uid="{00000000-0005-0000-0000-00002E070000}"/>
    <cellStyle name="Separador de milhares 2 2 11 4" xfId="781" xr:uid="{00000000-0005-0000-0000-00002F070000}"/>
    <cellStyle name="Separador de milhares 2 2 11 4 2" xfId="1548" xr:uid="{00000000-0005-0000-0000-000030070000}"/>
    <cellStyle name="Separador de milhares 2 2 11 4 2 2" xfId="2791" xr:uid="{00000000-0005-0000-0000-000031070000}"/>
    <cellStyle name="Separador de milhares 2 2 11 4 2 2 2" xfId="5487" xr:uid="{00000000-0005-0000-0000-000032070000}"/>
    <cellStyle name="Separador de milhares 2 2 11 4 2 3" xfId="4244" xr:uid="{00000000-0005-0000-0000-000033070000}"/>
    <cellStyle name="Separador de milhares 2 2 11 4 3" xfId="2291" xr:uid="{00000000-0005-0000-0000-000034070000}"/>
    <cellStyle name="Separador de milhares 2 2 11 4 3 2" xfId="4987" xr:uid="{00000000-0005-0000-0000-000035070000}"/>
    <cellStyle name="Separador de milhares 2 2 11 4 4" xfId="3478" xr:uid="{00000000-0005-0000-0000-000036070000}"/>
    <cellStyle name="Separador de milhares 2 2 11 5" xfId="1212" xr:uid="{00000000-0005-0000-0000-000037070000}"/>
    <cellStyle name="Separador de milhares 2 2 11 5 2" xfId="2541" xr:uid="{00000000-0005-0000-0000-000038070000}"/>
    <cellStyle name="Separador de milhares 2 2 11 5 2 2" xfId="5237" xr:uid="{00000000-0005-0000-0000-000039070000}"/>
    <cellStyle name="Separador de milhares 2 2 11 5 3" xfId="3908" xr:uid="{00000000-0005-0000-0000-00003A070000}"/>
    <cellStyle name="Separador de milhares 2 2 11 6" xfId="2042" xr:uid="{00000000-0005-0000-0000-00003B070000}"/>
    <cellStyle name="Separador de milhares 2 2 11 6 2" xfId="4738" xr:uid="{00000000-0005-0000-0000-00003C070000}"/>
    <cellStyle name="Separador de milhares 2 2 11 7" xfId="3142" xr:uid="{00000000-0005-0000-0000-00003D070000}"/>
    <cellStyle name="Separador de milhares 2 2 12" xfId="151" xr:uid="{00000000-0005-0000-0000-00003E070000}"/>
    <cellStyle name="Separador de milhares 2 2 12 2" xfId="1988" xr:uid="{00000000-0005-0000-0000-00003F070000}"/>
    <cellStyle name="Separador de milhares 2 2 12 2 2" xfId="4684" xr:uid="{00000000-0005-0000-0000-000040070000}"/>
    <cellStyle name="Separador de milhares 2 2 12 3" xfId="3081" xr:uid="{00000000-0005-0000-0000-000041070000}"/>
    <cellStyle name="Separador de milhares 2 2 13" xfId="1975" xr:uid="{00000000-0005-0000-0000-000042070000}"/>
    <cellStyle name="Separador de milhares 2 2 13 2" xfId="4671" xr:uid="{00000000-0005-0000-0000-000043070000}"/>
    <cellStyle name="Separador de milhares 2 2 14" xfId="3066" xr:uid="{00000000-0005-0000-0000-000044070000}"/>
    <cellStyle name="Separador de milhares 2 2 2" xfId="244" xr:uid="{00000000-0005-0000-0000-000045070000}"/>
    <cellStyle name="Separador de milhares 2 2 2 2" xfId="455" xr:uid="{00000000-0005-0000-0000-000046070000}"/>
    <cellStyle name="Separador de milhares 2 2 2 2 2" xfId="520" xr:uid="{00000000-0005-0000-0000-000047070000}"/>
    <cellStyle name="Separador de milhares 2 2 2 2 2 2" xfId="694" xr:uid="{00000000-0005-0000-0000-000048070000}"/>
    <cellStyle name="Separador de milhares 2 2 2 2 2 2 2" xfId="1031" xr:uid="{00000000-0005-0000-0000-000049070000}"/>
    <cellStyle name="Separador de milhares 2 2 2 2 2 2 2 2" xfId="1798" xr:uid="{00000000-0005-0000-0000-00004A070000}"/>
    <cellStyle name="Separador de milhares 2 2 2 2 2 2 2 2 2" xfId="2991" xr:uid="{00000000-0005-0000-0000-00004B070000}"/>
    <cellStyle name="Separador de milhares 2 2 2 2 2 2 2 2 2 2" xfId="5687" xr:uid="{00000000-0005-0000-0000-00004C070000}"/>
    <cellStyle name="Separador de milhares 2 2 2 2 2 2 2 2 3" xfId="4494" xr:uid="{00000000-0005-0000-0000-00004D070000}"/>
    <cellStyle name="Separador de milhares 2 2 2 2 2 2 2 3" xfId="2491" xr:uid="{00000000-0005-0000-0000-00004E070000}"/>
    <cellStyle name="Separador de milhares 2 2 2 2 2 2 2 3 2" xfId="5187" xr:uid="{00000000-0005-0000-0000-00004F070000}"/>
    <cellStyle name="Separador de milhares 2 2 2 2 2 2 2 4" xfId="3728" xr:uid="{00000000-0005-0000-0000-000050070000}"/>
    <cellStyle name="Separador de milhares 2 2 2 2 2 2 3" xfId="1461" xr:uid="{00000000-0005-0000-0000-000051070000}"/>
    <cellStyle name="Separador de milhares 2 2 2 2 2 2 3 2" xfId="2741" xr:uid="{00000000-0005-0000-0000-000052070000}"/>
    <cellStyle name="Separador de milhares 2 2 2 2 2 2 3 2 2" xfId="5437" xr:uid="{00000000-0005-0000-0000-000053070000}"/>
    <cellStyle name="Separador de milhares 2 2 2 2 2 2 3 3" xfId="4157" xr:uid="{00000000-0005-0000-0000-000054070000}"/>
    <cellStyle name="Separador de milhares 2 2 2 2 2 2 4" xfId="2241" xr:uid="{00000000-0005-0000-0000-000055070000}"/>
    <cellStyle name="Separador de milhares 2 2 2 2 2 2 4 2" xfId="4937" xr:uid="{00000000-0005-0000-0000-000056070000}"/>
    <cellStyle name="Separador de milhares 2 2 2 2 2 2 5" xfId="3391" xr:uid="{00000000-0005-0000-0000-000057070000}"/>
    <cellStyle name="Separador de milhares 2 2 2 2 2 3" xfId="858" xr:uid="{00000000-0005-0000-0000-000058070000}"/>
    <cellStyle name="Separador de milhares 2 2 2 2 2 3 2" xfId="1625" xr:uid="{00000000-0005-0000-0000-000059070000}"/>
    <cellStyle name="Separador de milhares 2 2 2 2 2 3 2 2" xfId="2866" xr:uid="{00000000-0005-0000-0000-00005A070000}"/>
    <cellStyle name="Separador de milhares 2 2 2 2 2 3 2 2 2" xfId="5562" xr:uid="{00000000-0005-0000-0000-00005B070000}"/>
    <cellStyle name="Separador de milhares 2 2 2 2 2 3 2 3" xfId="4321" xr:uid="{00000000-0005-0000-0000-00005C070000}"/>
    <cellStyle name="Separador de milhares 2 2 2 2 2 3 3" xfId="2366" xr:uid="{00000000-0005-0000-0000-00005D070000}"/>
    <cellStyle name="Separador de milhares 2 2 2 2 2 3 3 2" xfId="5062" xr:uid="{00000000-0005-0000-0000-00005E070000}"/>
    <cellStyle name="Separador de milhares 2 2 2 2 2 3 4" xfId="3555" xr:uid="{00000000-0005-0000-0000-00005F070000}"/>
    <cellStyle name="Separador de milhares 2 2 2 2 2 4" xfId="1288" xr:uid="{00000000-0005-0000-0000-000060070000}"/>
    <cellStyle name="Separador de milhares 2 2 2 2 2 4 2" xfId="2616" xr:uid="{00000000-0005-0000-0000-000061070000}"/>
    <cellStyle name="Separador de milhares 2 2 2 2 2 4 2 2" xfId="5312" xr:uid="{00000000-0005-0000-0000-000062070000}"/>
    <cellStyle name="Separador de milhares 2 2 2 2 2 4 3" xfId="3984" xr:uid="{00000000-0005-0000-0000-000063070000}"/>
    <cellStyle name="Separador de milhares 2 2 2 2 2 5" xfId="2116" xr:uid="{00000000-0005-0000-0000-000064070000}"/>
    <cellStyle name="Separador de milhares 2 2 2 2 2 5 2" xfId="4812" xr:uid="{00000000-0005-0000-0000-000065070000}"/>
    <cellStyle name="Separador de milhares 2 2 2 2 2 6" xfId="3218" xr:uid="{00000000-0005-0000-0000-000066070000}"/>
    <cellStyle name="Separador de milhares 2 2 2 2 3" xfId="631" xr:uid="{00000000-0005-0000-0000-000067070000}"/>
    <cellStyle name="Separador de milhares 2 2 2 2 3 2" xfId="968" xr:uid="{00000000-0005-0000-0000-000068070000}"/>
    <cellStyle name="Separador de milhares 2 2 2 2 3 2 2" xfId="1735" xr:uid="{00000000-0005-0000-0000-000069070000}"/>
    <cellStyle name="Separador de milhares 2 2 2 2 3 2 2 2" xfId="2929" xr:uid="{00000000-0005-0000-0000-00006A070000}"/>
    <cellStyle name="Separador de milhares 2 2 2 2 3 2 2 2 2" xfId="5625" xr:uid="{00000000-0005-0000-0000-00006B070000}"/>
    <cellStyle name="Separador de milhares 2 2 2 2 3 2 2 3" xfId="4431" xr:uid="{00000000-0005-0000-0000-00006C070000}"/>
    <cellStyle name="Separador de milhares 2 2 2 2 3 2 3" xfId="2429" xr:uid="{00000000-0005-0000-0000-00006D070000}"/>
    <cellStyle name="Separador de milhares 2 2 2 2 3 2 3 2" xfId="5125" xr:uid="{00000000-0005-0000-0000-00006E070000}"/>
    <cellStyle name="Separador de milhares 2 2 2 2 3 2 4" xfId="3665" xr:uid="{00000000-0005-0000-0000-00006F070000}"/>
    <cellStyle name="Separador de milhares 2 2 2 2 3 3" xfId="1398" xr:uid="{00000000-0005-0000-0000-000070070000}"/>
    <cellStyle name="Separador de milhares 2 2 2 2 3 3 2" xfId="2679" xr:uid="{00000000-0005-0000-0000-000071070000}"/>
    <cellStyle name="Separador de milhares 2 2 2 2 3 3 2 2" xfId="5375" xr:uid="{00000000-0005-0000-0000-000072070000}"/>
    <cellStyle name="Separador de milhares 2 2 2 2 3 3 3" xfId="4094" xr:uid="{00000000-0005-0000-0000-000073070000}"/>
    <cellStyle name="Separador de milhares 2 2 2 2 3 4" xfId="2179" xr:uid="{00000000-0005-0000-0000-000074070000}"/>
    <cellStyle name="Separador de milhares 2 2 2 2 3 4 2" xfId="4875" xr:uid="{00000000-0005-0000-0000-000075070000}"/>
    <cellStyle name="Separador de milhares 2 2 2 2 3 5" xfId="3328" xr:uid="{00000000-0005-0000-0000-000076070000}"/>
    <cellStyle name="Separador de milhares 2 2 2 2 4" xfId="794" xr:uid="{00000000-0005-0000-0000-000077070000}"/>
    <cellStyle name="Separador de milhares 2 2 2 2 4 2" xfId="1561" xr:uid="{00000000-0005-0000-0000-000078070000}"/>
    <cellStyle name="Separador de milhares 2 2 2 2 4 2 2" xfId="2804" xr:uid="{00000000-0005-0000-0000-000079070000}"/>
    <cellStyle name="Separador de milhares 2 2 2 2 4 2 2 2" xfId="5500" xr:uid="{00000000-0005-0000-0000-00007A070000}"/>
    <cellStyle name="Separador de milhares 2 2 2 2 4 2 3" xfId="4257" xr:uid="{00000000-0005-0000-0000-00007B070000}"/>
    <cellStyle name="Separador de milhares 2 2 2 2 4 3" xfId="2304" xr:uid="{00000000-0005-0000-0000-00007C070000}"/>
    <cellStyle name="Separador de milhares 2 2 2 2 4 3 2" xfId="5000" xr:uid="{00000000-0005-0000-0000-00007D070000}"/>
    <cellStyle name="Separador de milhares 2 2 2 2 4 4" xfId="3491" xr:uid="{00000000-0005-0000-0000-00007E070000}"/>
    <cellStyle name="Separador de milhares 2 2 2 2 5" xfId="1225" xr:uid="{00000000-0005-0000-0000-00007F070000}"/>
    <cellStyle name="Separador de milhares 2 2 2 2 5 2" xfId="2554" xr:uid="{00000000-0005-0000-0000-000080070000}"/>
    <cellStyle name="Separador de milhares 2 2 2 2 5 2 2" xfId="5250" xr:uid="{00000000-0005-0000-0000-000081070000}"/>
    <cellStyle name="Separador de milhares 2 2 2 2 5 3" xfId="3921" xr:uid="{00000000-0005-0000-0000-000082070000}"/>
    <cellStyle name="Separador de milhares 2 2 2 2 6" xfId="2054" xr:uid="{00000000-0005-0000-0000-000083070000}"/>
    <cellStyle name="Separador de milhares 2 2 2 2 6 2" xfId="4750" xr:uid="{00000000-0005-0000-0000-000084070000}"/>
    <cellStyle name="Separador de milhares 2 2 2 2 7" xfId="3154" xr:uid="{00000000-0005-0000-0000-000085070000}"/>
    <cellStyle name="Separador de milhares 2 2 2 3" xfId="1998" xr:uid="{00000000-0005-0000-0000-000086070000}"/>
    <cellStyle name="Separador de milhares 2 2 2 3 2" xfId="4694" xr:uid="{00000000-0005-0000-0000-000087070000}"/>
    <cellStyle name="Separador de milhares 2 2 2 4" xfId="3096" xr:uid="{00000000-0005-0000-0000-000088070000}"/>
    <cellStyle name="Separador de milhares 2 2 3" xfId="354" xr:uid="{00000000-0005-0000-0000-000089070000}"/>
    <cellStyle name="Separador de milhares 2 2 4" xfId="355" xr:uid="{00000000-0005-0000-0000-00008A070000}"/>
    <cellStyle name="Separador de milhares 2 2 5" xfId="356" xr:uid="{00000000-0005-0000-0000-00008B070000}"/>
    <cellStyle name="Separador de milhares 2 2 6" xfId="357" xr:uid="{00000000-0005-0000-0000-00008C070000}"/>
    <cellStyle name="Separador de milhares 2 2 6 2" xfId="358" xr:uid="{00000000-0005-0000-0000-00008D070000}"/>
    <cellStyle name="Separador de milhares 2 2 6 3" xfId="464" xr:uid="{00000000-0005-0000-0000-00008E070000}"/>
    <cellStyle name="Separador de milhares 2 2 6 3 2" xfId="529" xr:uid="{00000000-0005-0000-0000-00008F070000}"/>
    <cellStyle name="Separador de milhares 2 2 6 3 2 2" xfId="703" xr:uid="{00000000-0005-0000-0000-000090070000}"/>
    <cellStyle name="Separador de milhares 2 2 6 3 2 2 2" xfId="1040" xr:uid="{00000000-0005-0000-0000-000091070000}"/>
    <cellStyle name="Separador de milhares 2 2 6 3 2 2 2 2" xfId="1807" xr:uid="{00000000-0005-0000-0000-000092070000}"/>
    <cellStyle name="Separador de milhares 2 2 6 3 2 2 2 2 2" xfId="3000" xr:uid="{00000000-0005-0000-0000-000093070000}"/>
    <cellStyle name="Separador de milhares 2 2 6 3 2 2 2 2 2 2" xfId="5696" xr:uid="{00000000-0005-0000-0000-000094070000}"/>
    <cellStyle name="Separador de milhares 2 2 6 3 2 2 2 2 3" xfId="4503" xr:uid="{00000000-0005-0000-0000-000095070000}"/>
    <cellStyle name="Separador de milhares 2 2 6 3 2 2 2 3" xfId="2500" xr:uid="{00000000-0005-0000-0000-000096070000}"/>
    <cellStyle name="Separador de milhares 2 2 6 3 2 2 2 3 2" xfId="5196" xr:uid="{00000000-0005-0000-0000-000097070000}"/>
    <cellStyle name="Separador de milhares 2 2 6 3 2 2 2 4" xfId="3737" xr:uid="{00000000-0005-0000-0000-000098070000}"/>
    <cellStyle name="Separador de milhares 2 2 6 3 2 2 3" xfId="1470" xr:uid="{00000000-0005-0000-0000-000099070000}"/>
    <cellStyle name="Separador de milhares 2 2 6 3 2 2 3 2" xfId="2750" xr:uid="{00000000-0005-0000-0000-00009A070000}"/>
    <cellStyle name="Separador de milhares 2 2 6 3 2 2 3 2 2" xfId="5446" xr:uid="{00000000-0005-0000-0000-00009B070000}"/>
    <cellStyle name="Separador de milhares 2 2 6 3 2 2 3 3" xfId="4166" xr:uid="{00000000-0005-0000-0000-00009C070000}"/>
    <cellStyle name="Separador de milhares 2 2 6 3 2 2 4" xfId="2250" xr:uid="{00000000-0005-0000-0000-00009D070000}"/>
    <cellStyle name="Separador de milhares 2 2 6 3 2 2 4 2" xfId="4946" xr:uid="{00000000-0005-0000-0000-00009E070000}"/>
    <cellStyle name="Separador de milhares 2 2 6 3 2 2 5" xfId="3400" xr:uid="{00000000-0005-0000-0000-00009F070000}"/>
    <cellStyle name="Separador de milhares 2 2 6 3 2 3" xfId="867" xr:uid="{00000000-0005-0000-0000-0000A0070000}"/>
    <cellStyle name="Separador de milhares 2 2 6 3 2 3 2" xfId="1634" xr:uid="{00000000-0005-0000-0000-0000A1070000}"/>
    <cellStyle name="Separador de milhares 2 2 6 3 2 3 2 2" xfId="2875" xr:uid="{00000000-0005-0000-0000-0000A2070000}"/>
    <cellStyle name="Separador de milhares 2 2 6 3 2 3 2 2 2" xfId="5571" xr:uid="{00000000-0005-0000-0000-0000A3070000}"/>
    <cellStyle name="Separador de milhares 2 2 6 3 2 3 2 3" xfId="4330" xr:uid="{00000000-0005-0000-0000-0000A4070000}"/>
    <cellStyle name="Separador de milhares 2 2 6 3 2 3 3" xfId="2375" xr:uid="{00000000-0005-0000-0000-0000A5070000}"/>
    <cellStyle name="Separador de milhares 2 2 6 3 2 3 3 2" xfId="5071" xr:uid="{00000000-0005-0000-0000-0000A6070000}"/>
    <cellStyle name="Separador de milhares 2 2 6 3 2 3 4" xfId="3564" xr:uid="{00000000-0005-0000-0000-0000A7070000}"/>
    <cellStyle name="Separador de milhares 2 2 6 3 2 4" xfId="1297" xr:uid="{00000000-0005-0000-0000-0000A8070000}"/>
    <cellStyle name="Separador de milhares 2 2 6 3 2 4 2" xfId="2625" xr:uid="{00000000-0005-0000-0000-0000A9070000}"/>
    <cellStyle name="Separador de milhares 2 2 6 3 2 4 2 2" xfId="5321" xr:uid="{00000000-0005-0000-0000-0000AA070000}"/>
    <cellStyle name="Separador de milhares 2 2 6 3 2 4 3" xfId="3993" xr:uid="{00000000-0005-0000-0000-0000AB070000}"/>
    <cellStyle name="Separador de milhares 2 2 6 3 2 5" xfId="2125" xr:uid="{00000000-0005-0000-0000-0000AC070000}"/>
    <cellStyle name="Separador de milhares 2 2 6 3 2 5 2" xfId="4821" xr:uid="{00000000-0005-0000-0000-0000AD070000}"/>
    <cellStyle name="Separador de milhares 2 2 6 3 2 6" xfId="3227" xr:uid="{00000000-0005-0000-0000-0000AE070000}"/>
    <cellStyle name="Separador de milhares 2 2 6 3 3" xfId="640" xr:uid="{00000000-0005-0000-0000-0000AF070000}"/>
    <cellStyle name="Separador de milhares 2 2 6 3 3 2" xfId="977" xr:uid="{00000000-0005-0000-0000-0000B0070000}"/>
    <cellStyle name="Separador de milhares 2 2 6 3 3 2 2" xfId="1744" xr:uid="{00000000-0005-0000-0000-0000B1070000}"/>
    <cellStyle name="Separador de milhares 2 2 6 3 3 2 2 2" xfId="2938" xr:uid="{00000000-0005-0000-0000-0000B2070000}"/>
    <cellStyle name="Separador de milhares 2 2 6 3 3 2 2 2 2" xfId="5634" xr:uid="{00000000-0005-0000-0000-0000B3070000}"/>
    <cellStyle name="Separador de milhares 2 2 6 3 3 2 2 3" xfId="4440" xr:uid="{00000000-0005-0000-0000-0000B4070000}"/>
    <cellStyle name="Separador de milhares 2 2 6 3 3 2 3" xfId="2438" xr:uid="{00000000-0005-0000-0000-0000B5070000}"/>
    <cellStyle name="Separador de milhares 2 2 6 3 3 2 3 2" xfId="5134" xr:uid="{00000000-0005-0000-0000-0000B6070000}"/>
    <cellStyle name="Separador de milhares 2 2 6 3 3 2 4" xfId="3674" xr:uid="{00000000-0005-0000-0000-0000B7070000}"/>
    <cellStyle name="Separador de milhares 2 2 6 3 3 3" xfId="1407" xr:uid="{00000000-0005-0000-0000-0000B8070000}"/>
    <cellStyle name="Separador de milhares 2 2 6 3 3 3 2" xfId="2688" xr:uid="{00000000-0005-0000-0000-0000B9070000}"/>
    <cellStyle name="Separador de milhares 2 2 6 3 3 3 2 2" xfId="5384" xr:uid="{00000000-0005-0000-0000-0000BA070000}"/>
    <cellStyle name="Separador de milhares 2 2 6 3 3 3 3" xfId="4103" xr:uid="{00000000-0005-0000-0000-0000BB070000}"/>
    <cellStyle name="Separador de milhares 2 2 6 3 3 4" xfId="2188" xr:uid="{00000000-0005-0000-0000-0000BC070000}"/>
    <cellStyle name="Separador de milhares 2 2 6 3 3 4 2" xfId="4884" xr:uid="{00000000-0005-0000-0000-0000BD070000}"/>
    <cellStyle name="Separador de milhares 2 2 6 3 3 5" xfId="3337" xr:uid="{00000000-0005-0000-0000-0000BE070000}"/>
    <cellStyle name="Separador de milhares 2 2 6 3 4" xfId="803" xr:uid="{00000000-0005-0000-0000-0000BF070000}"/>
    <cellStyle name="Separador de milhares 2 2 6 3 4 2" xfId="1570" xr:uid="{00000000-0005-0000-0000-0000C0070000}"/>
    <cellStyle name="Separador de milhares 2 2 6 3 4 2 2" xfId="2813" xr:uid="{00000000-0005-0000-0000-0000C1070000}"/>
    <cellStyle name="Separador de milhares 2 2 6 3 4 2 2 2" xfId="5509" xr:uid="{00000000-0005-0000-0000-0000C2070000}"/>
    <cellStyle name="Separador de milhares 2 2 6 3 4 2 3" xfId="4266" xr:uid="{00000000-0005-0000-0000-0000C3070000}"/>
    <cellStyle name="Separador de milhares 2 2 6 3 4 3" xfId="2313" xr:uid="{00000000-0005-0000-0000-0000C4070000}"/>
    <cellStyle name="Separador de milhares 2 2 6 3 4 3 2" xfId="5009" xr:uid="{00000000-0005-0000-0000-0000C5070000}"/>
    <cellStyle name="Separador de milhares 2 2 6 3 4 4" xfId="3500" xr:uid="{00000000-0005-0000-0000-0000C6070000}"/>
    <cellStyle name="Separador de milhares 2 2 6 3 5" xfId="1234" xr:uid="{00000000-0005-0000-0000-0000C7070000}"/>
    <cellStyle name="Separador de milhares 2 2 6 3 5 2" xfId="2563" xr:uid="{00000000-0005-0000-0000-0000C8070000}"/>
    <cellStyle name="Separador de milhares 2 2 6 3 5 2 2" xfId="5259" xr:uid="{00000000-0005-0000-0000-0000C9070000}"/>
    <cellStyle name="Separador de milhares 2 2 6 3 5 3" xfId="3930" xr:uid="{00000000-0005-0000-0000-0000CA070000}"/>
    <cellStyle name="Separador de milhares 2 2 6 3 6" xfId="2063" xr:uid="{00000000-0005-0000-0000-0000CB070000}"/>
    <cellStyle name="Separador de milhares 2 2 6 3 6 2" xfId="4759" xr:uid="{00000000-0005-0000-0000-0000CC070000}"/>
    <cellStyle name="Separador de milhares 2 2 6 3 7" xfId="3163" xr:uid="{00000000-0005-0000-0000-0000CD070000}"/>
    <cellStyle name="Separador de milhares 2 2 6 4" xfId="2008" xr:uid="{00000000-0005-0000-0000-0000CE070000}"/>
    <cellStyle name="Separador de milhares 2 2 6 4 2" xfId="4704" xr:uid="{00000000-0005-0000-0000-0000CF070000}"/>
    <cellStyle name="Separador de milhares 2 2 6 5" xfId="3107" xr:uid="{00000000-0005-0000-0000-0000D0070000}"/>
    <cellStyle name="Separador de milhares 2 2 7" xfId="359" xr:uid="{00000000-0005-0000-0000-0000D1070000}"/>
    <cellStyle name="Separador de milhares 2 2 7 2" xfId="360" xr:uid="{00000000-0005-0000-0000-0000D2070000}"/>
    <cellStyle name="Separador de milhares 2 2 8" xfId="361" xr:uid="{00000000-0005-0000-0000-0000D3070000}"/>
    <cellStyle name="Separador de milhares 2 2 8 2" xfId="465" xr:uid="{00000000-0005-0000-0000-0000D4070000}"/>
    <cellStyle name="Separador de milhares 2 2 8 2 2" xfId="530" xr:uid="{00000000-0005-0000-0000-0000D5070000}"/>
    <cellStyle name="Separador de milhares 2 2 8 2 2 2" xfId="704" xr:uid="{00000000-0005-0000-0000-0000D6070000}"/>
    <cellStyle name="Separador de milhares 2 2 8 2 2 2 2" xfId="1041" xr:uid="{00000000-0005-0000-0000-0000D7070000}"/>
    <cellStyle name="Separador de milhares 2 2 8 2 2 2 2 2" xfId="1808" xr:uid="{00000000-0005-0000-0000-0000D8070000}"/>
    <cellStyle name="Separador de milhares 2 2 8 2 2 2 2 2 2" xfId="3001" xr:uid="{00000000-0005-0000-0000-0000D9070000}"/>
    <cellStyle name="Separador de milhares 2 2 8 2 2 2 2 2 2 2" xfId="5697" xr:uid="{00000000-0005-0000-0000-0000DA070000}"/>
    <cellStyle name="Separador de milhares 2 2 8 2 2 2 2 2 3" xfId="4504" xr:uid="{00000000-0005-0000-0000-0000DB070000}"/>
    <cellStyle name="Separador de milhares 2 2 8 2 2 2 2 3" xfId="2501" xr:uid="{00000000-0005-0000-0000-0000DC070000}"/>
    <cellStyle name="Separador de milhares 2 2 8 2 2 2 2 3 2" xfId="5197" xr:uid="{00000000-0005-0000-0000-0000DD070000}"/>
    <cellStyle name="Separador de milhares 2 2 8 2 2 2 2 4" xfId="3738" xr:uid="{00000000-0005-0000-0000-0000DE070000}"/>
    <cellStyle name="Separador de milhares 2 2 8 2 2 2 3" xfId="1471" xr:uid="{00000000-0005-0000-0000-0000DF070000}"/>
    <cellStyle name="Separador de milhares 2 2 8 2 2 2 3 2" xfId="2751" xr:uid="{00000000-0005-0000-0000-0000E0070000}"/>
    <cellStyle name="Separador de milhares 2 2 8 2 2 2 3 2 2" xfId="5447" xr:uid="{00000000-0005-0000-0000-0000E1070000}"/>
    <cellStyle name="Separador de milhares 2 2 8 2 2 2 3 3" xfId="4167" xr:uid="{00000000-0005-0000-0000-0000E2070000}"/>
    <cellStyle name="Separador de milhares 2 2 8 2 2 2 4" xfId="2251" xr:uid="{00000000-0005-0000-0000-0000E3070000}"/>
    <cellStyle name="Separador de milhares 2 2 8 2 2 2 4 2" xfId="4947" xr:uid="{00000000-0005-0000-0000-0000E4070000}"/>
    <cellStyle name="Separador de milhares 2 2 8 2 2 2 5" xfId="3401" xr:uid="{00000000-0005-0000-0000-0000E5070000}"/>
    <cellStyle name="Separador de milhares 2 2 8 2 2 3" xfId="868" xr:uid="{00000000-0005-0000-0000-0000E6070000}"/>
    <cellStyle name="Separador de milhares 2 2 8 2 2 3 2" xfId="1635" xr:uid="{00000000-0005-0000-0000-0000E7070000}"/>
    <cellStyle name="Separador de milhares 2 2 8 2 2 3 2 2" xfId="2876" xr:uid="{00000000-0005-0000-0000-0000E8070000}"/>
    <cellStyle name="Separador de milhares 2 2 8 2 2 3 2 2 2" xfId="5572" xr:uid="{00000000-0005-0000-0000-0000E9070000}"/>
    <cellStyle name="Separador de milhares 2 2 8 2 2 3 2 3" xfId="4331" xr:uid="{00000000-0005-0000-0000-0000EA070000}"/>
    <cellStyle name="Separador de milhares 2 2 8 2 2 3 3" xfId="2376" xr:uid="{00000000-0005-0000-0000-0000EB070000}"/>
    <cellStyle name="Separador de milhares 2 2 8 2 2 3 3 2" xfId="5072" xr:uid="{00000000-0005-0000-0000-0000EC070000}"/>
    <cellStyle name="Separador de milhares 2 2 8 2 2 3 4" xfId="3565" xr:uid="{00000000-0005-0000-0000-0000ED070000}"/>
    <cellStyle name="Separador de milhares 2 2 8 2 2 4" xfId="1298" xr:uid="{00000000-0005-0000-0000-0000EE070000}"/>
    <cellStyle name="Separador de milhares 2 2 8 2 2 4 2" xfId="2626" xr:uid="{00000000-0005-0000-0000-0000EF070000}"/>
    <cellStyle name="Separador de milhares 2 2 8 2 2 4 2 2" xfId="5322" xr:uid="{00000000-0005-0000-0000-0000F0070000}"/>
    <cellStyle name="Separador de milhares 2 2 8 2 2 4 3" xfId="3994" xr:uid="{00000000-0005-0000-0000-0000F1070000}"/>
    <cellStyle name="Separador de milhares 2 2 8 2 2 5" xfId="2126" xr:uid="{00000000-0005-0000-0000-0000F2070000}"/>
    <cellStyle name="Separador de milhares 2 2 8 2 2 5 2" xfId="4822" xr:uid="{00000000-0005-0000-0000-0000F3070000}"/>
    <cellStyle name="Separador de milhares 2 2 8 2 2 6" xfId="3228" xr:uid="{00000000-0005-0000-0000-0000F4070000}"/>
    <cellStyle name="Separador de milhares 2 2 8 2 3" xfId="641" xr:uid="{00000000-0005-0000-0000-0000F5070000}"/>
    <cellStyle name="Separador de milhares 2 2 8 2 3 2" xfId="978" xr:uid="{00000000-0005-0000-0000-0000F6070000}"/>
    <cellStyle name="Separador de milhares 2 2 8 2 3 2 2" xfId="1745" xr:uid="{00000000-0005-0000-0000-0000F7070000}"/>
    <cellStyle name="Separador de milhares 2 2 8 2 3 2 2 2" xfId="2939" xr:uid="{00000000-0005-0000-0000-0000F8070000}"/>
    <cellStyle name="Separador de milhares 2 2 8 2 3 2 2 2 2" xfId="5635" xr:uid="{00000000-0005-0000-0000-0000F9070000}"/>
    <cellStyle name="Separador de milhares 2 2 8 2 3 2 2 3" xfId="4441" xr:uid="{00000000-0005-0000-0000-0000FA070000}"/>
    <cellStyle name="Separador de milhares 2 2 8 2 3 2 3" xfId="2439" xr:uid="{00000000-0005-0000-0000-0000FB070000}"/>
    <cellStyle name="Separador de milhares 2 2 8 2 3 2 3 2" xfId="5135" xr:uid="{00000000-0005-0000-0000-0000FC070000}"/>
    <cellStyle name="Separador de milhares 2 2 8 2 3 2 4" xfId="3675" xr:uid="{00000000-0005-0000-0000-0000FD070000}"/>
    <cellStyle name="Separador de milhares 2 2 8 2 3 3" xfId="1408" xr:uid="{00000000-0005-0000-0000-0000FE070000}"/>
    <cellStyle name="Separador de milhares 2 2 8 2 3 3 2" xfId="2689" xr:uid="{00000000-0005-0000-0000-0000FF070000}"/>
    <cellStyle name="Separador de milhares 2 2 8 2 3 3 2 2" xfId="5385" xr:uid="{00000000-0005-0000-0000-000000080000}"/>
    <cellStyle name="Separador de milhares 2 2 8 2 3 3 3" xfId="4104" xr:uid="{00000000-0005-0000-0000-000001080000}"/>
    <cellStyle name="Separador de milhares 2 2 8 2 3 4" xfId="2189" xr:uid="{00000000-0005-0000-0000-000002080000}"/>
    <cellStyle name="Separador de milhares 2 2 8 2 3 4 2" xfId="4885" xr:uid="{00000000-0005-0000-0000-000003080000}"/>
    <cellStyle name="Separador de milhares 2 2 8 2 3 5" xfId="3338" xr:uid="{00000000-0005-0000-0000-000004080000}"/>
    <cellStyle name="Separador de milhares 2 2 8 2 4" xfId="804" xr:uid="{00000000-0005-0000-0000-000005080000}"/>
    <cellStyle name="Separador de milhares 2 2 8 2 4 2" xfId="1571" xr:uid="{00000000-0005-0000-0000-000006080000}"/>
    <cellStyle name="Separador de milhares 2 2 8 2 4 2 2" xfId="2814" xr:uid="{00000000-0005-0000-0000-000007080000}"/>
    <cellStyle name="Separador de milhares 2 2 8 2 4 2 2 2" xfId="5510" xr:uid="{00000000-0005-0000-0000-000008080000}"/>
    <cellStyle name="Separador de milhares 2 2 8 2 4 2 3" xfId="4267" xr:uid="{00000000-0005-0000-0000-000009080000}"/>
    <cellStyle name="Separador de milhares 2 2 8 2 4 3" xfId="2314" xr:uid="{00000000-0005-0000-0000-00000A080000}"/>
    <cellStyle name="Separador de milhares 2 2 8 2 4 3 2" xfId="5010" xr:uid="{00000000-0005-0000-0000-00000B080000}"/>
    <cellStyle name="Separador de milhares 2 2 8 2 4 4" xfId="3501" xr:uid="{00000000-0005-0000-0000-00000C080000}"/>
    <cellStyle name="Separador de milhares 2 2 8 2 5" xfId="1235" xr:uid="{00000000-0005-0000-0000-00000D080000}"/>
    <cellStyle name="Separador de milhares 2 2 8 2 5 2" xfId="2564" xr:uid="{00000000-0005-0000-0000-00000E080000}"/>
    <cellStyle name="Separador de milhares 2 2 8 2 5 2 2" xfId="5260" xr:uid="{00000000-0005-0000-0000-00000F080000}"/>
    <cellStyle name="Separador de milhares 2 2 8 2 5 3" xfId="3931" xr:uid="{00000000-0005-0000-0000-000010080000}"/>
    <cellStyle name="Separador de milhares 2 2 8 2 6" xfId="2064" xr:uid="{00000000-0005-0000-0000-000011080000}"/>
    <cellStyle name="Separador de milhares 2 2 8 2 6 2" xfId="4760" xr:uid="{00000000-0005-0000-0000-000012080000}"/>
    <cellStyle name="Separador de milhares 2 2 8 2 7" xfId="3164" xr:uid="{00000000-0005-0000-0000-000013080000}"/>
    <cellStyle name="Separador de milhares 2 2 8 3" xfId="2009" xr:uid="{00000000-0005-0000-0000-000014080000}"/>
    <cellStyle name="Separador de milhares 2 2 8 3 2" xfId="4705" xr:uid="{00000000-0005-0000-0000-000015080000}"/>
    <cellStyle name="Separador de milhares 2 2 8 4" xfId="3108" xr:uid="{00000000-0005-0000-0000-000016080000}"/>
    <cellStyle name="Separador de milhares 2 2 9" xfId="362" xr:uid="{00000000-0005-0000-0000-000017080000}"/>
    <cellStyle name="Separador de milhares 2 2_14ª MED. TY" xfId="363" xr:uid="{00000000-0005-0000-0000-000018080000}"/>
    <cellStyle name="Separador de milhares 2 20" xfId="364" xr:uid="{00000000-0005-0000-0000-000019080000}"/>
    <cellStyle name="Separador de milhares 2 21" xfId="365" xr:uid="{00000000-0005-0000-0000-00001A080000}"/>
    <cellStyle name="Separador de milhares 2 22" xfId="366" xr:uid="{00000000-0005-0000-0000-00001B080000}"/>
    <cellStyle name="Separador de milhares 2 23" xfId="367" xr:uid="{00000000-0005-0000-0000-00001C080000}"/>
    <cellStyle name="Separador de milhares 2 24" xfId="368" xr:uid="{00000000-0005-0000-0000-00001D080000}"/>
    <cellStyle name="Separador de milhares 2 25" xfId="369" xr:uid="{00000000-0005-0000-0000-00001E080000}"/>
    <cellStyle name="Separador de milhares 2 26" xfId="370" xr:uid="{00000000-0005-0000-0000-00001F080000}"/>
    <cellStyle name="Separador de milhares 2 27" xfId="371" xr:uid="{00000000-0005-0000-0000-000020080000}"/>
    <cellStyle name="Separador de milhares 2 28" xfId="372" xr:uid="{00000000-0005-0000-0000-000021080000}"/>
    <cellStyle name="Separador de milhares 2 29" xfId="373" xr:uid="{00000000-0005-0000-0000-000022080000}"/>
    <cellStyle name="Separador de milhares 2 3" xfId="95" xr:uid="{00000000-0005-0000-0000-000023080000}"/>
    <cellStyle name="Separador de milhares 2 3 10" xfId="3074" xr:uid="{00000000-0005-0000-0000-000024080000}"/>
    <cellStyle name="Separador de milhares 2 3 2" xfId="374" xr:uid="{00000000-0005-0000-0000-000025080000}"/>
    <cellStyle name="Separador de milhares 2 3 2 2" xfId="466" xr:uid="{00000000-0005-0000-0000-000026080000}"/>
    <cellStyle name="Separador de milhares 2 3 2 2 2" xfId="531" xr:uid="{00000000-0005-0000-0000-000027080000}"/>
    <cellStyle name="Separador de milhares 2 3 2 2 2 2" xfId="705" xr:uid="{00000000-0005-0000-0000-000028080000}"/>
    <cellStyle name="Separador de milhares 2 3 2 2 2 2 2" xfId="1042" xr:uid="{00000000-0005-0000-0000-000029080000}"/>
    <cellStyle name="Separador de milhares 2 3 2 2 2 2 2 2" xfId="1809" xr:uid="{00000000-0005-0000-0000-00002A080000}"/>
    <cellStyle name="Separador de milhares 2 3 2 2 2 2 2 2 2" xfId="3002" xr:uid="{00000000-0005-0000-0000-00002B080000}"/>
    <cellStyle name="Separador de milhares 2 3 2 2 2 2 2 2 2 2" xfId="5698" xr:uid="{00000000-0005-0000-0000-00002C080000}"/>
    <cellStyle name="Separador de milhares 2 3 2 2 2 2 2 2 3" xfId="4505" xr:uid="{00000000-0005-0000-0000-00002D080000}"/>
    <cellStyle name="Separador de milhares 2 3 2 2 2 2 2 3" xfId="2502" xr:uid="{00000000-0005-0000-0000-00002E080000}"/>
    <cellStyle name="Separador de milhares 2 3 2 2 2 2 2 3 2" xfId="5198" xr:uid="{00000000-0005-0000-0000-00002F080000}"/>
    <cellStyle name="Separador de milhares 2 3 2 2 2 2 2 4" xfId="3739" xr:uid="{00000000-0005-0000-0000-000030080000}"/>
    <cellStyle name="Separador de milhares 2 3 2 2 2 2 3" xfId="1472" xr:uid="{00000000-0005-0000-0000-000031080000}"/>
    <cellStyle name="Separador de milhares 2 3 2 2 2 2 3 2" xfId="2752" xr:uid="{00000000-0005-0000-0000-000032080000}"/>
    <cellStyle name="Separador de milhares 2 3 2 2 2 2 3 2 2" xfId="5448" xr:uid="{00000000-0005-0000-0000-000033080000}"/>
    <cellStyle name="Separador de milhares 2 3 2 2 2 2 3 3" xfId="4168" xr:uid="{00000000-0005-0000-0000-000034080000}"/>
    <cellStyle name="Separador de milhares 2 3 2 2 2 2 4" xfId="2252" xr:uid="{00000000-0005-0000-0000-000035080000}"/>
    <cellStyle name="Separador de milhares 2 3 2 2 2 2 4 2" xfId="4948" xr:uid="{00000000-0005-0000-0000-000036080000}"/>
    <cellStyle name="Separador de milhares 2 3 2 2 2 2 5" xfId="3402" xr:uid="{00000000-0005-0000-0000-000037080000}"/>
    <cellStyle name="Separador de milhares 2 3 2 2 2 3" xfId="869" xr:uid="{00000000-0005-0000-0000-000038080000}"/>
    <cellStyle name="Separador de milhares 2 3 2 2 2 3 2" xfId="1636" xr:uid="{00000000-0005-0000-0000-000039080000}"/>
    <cellStyle name="Separador de milhares 2 3 2 2 2 3 2 2" xfId="2877" xr:uid="{00000000-0005-0000-0000-00003A080000}"/>
    <cellStyle name="Separador de milhares 2 3 2 2 2 3 2 2 2" xfId="5573" xr:uid="{00000000-0005-0000-0000-00003B080000}"/>
    <cellStyle name="Separador de milhares 2 3 2 2 2 3 2 3" xfId="4332" xr:uid="{00000000-0005-0000-0000-00003C080000}"/>
    <cellStyle name="Separador de milhares 2 3 2 2 2 3 3" xfId="2377" xr:uid="{00000000-0005-0000-0000-00003D080000}"/>
    <cellStyle name="Separador de milhares 2 3 2 2 2 3 3 2" xfId="5073" xr:uid="{00000000-0005-0000-0000-00003E080000}"/>
    <cellStyle name="Separador de milhares 2 3 2 2 2 3 4" xfId="3566" xr:uid="{00000000-0005-0000-0000-00003F080000}"/>
    <cellStyle name="Separador de milhares 2 3 2 2 2 4" xfId="1299" xr:uid="{00000000-0005-0000-0000-000040080000}"/>
    <cellStyle name="Separador de milhares 2 3 2 2 2 4 2" xfId="2627" xr:uid="{00000000-0005-0000-0000-000041080000}"/>
    <cellStyle name="Separador de milhares 2 3 2 2 2 4 2 2" xfId="5323" xr:uid="{00000000-0005-0000-0000-000042080000}"/>
    <cellStyle name="Separador de milhares 2 3 2 2 2 4 3" xfId="3995" xr:uid="{00000000-0005-0000-0000-000043080000}"/>
    <cellStyle name="Separador de milhares 2 3 2 2 2 5" xfId="2127" xr:uid="{00000000-0005-0000-0000-000044080000}"/>
    <cellStyle name="Separador de milhares 2 3 2 2 2 5 2" xfId="4823" xr:uid="{00000000-0005-0000-0000-000045080000}"/>
    <cellStyle name="Separador de milhares 2 3 2 2 2 6" xfId="3229" xr:uid="{00000000-0005-0000-0000-000046080000}"/>
    <cellStyle name="Separador de milhares 2 3 2 2 3" xfId="642" xr:uid="{00000000-0005-0000-0000-000047080000}"/>
    <cellStyle name="Separador de milhares 2 3 2 2 3 2" xfId="979" xr:uid="{00000000-0005-0000-0000-000048080000}"/>
    <cellStyle name="Separador de milhares 2 3 2 2 3 2 2" xfId="1746" xr:uid="{00000000-0005-0000-0000-000049080000}"/>
    <cellStyle name="Separador de milhares 2 3 2 2 3 2 2 2" xfId="2940" xr:uid="{00000000-0005-0000-0000-00004A080000}"/>
    <cellStyle name="Separador de milhares 2 3 2 2 3 2 2 2 2" xfId="5636" xr:uid="{00000000-0005-0000-0000-00004B080000}"/>
    <cellStyle name="Separador de milhares 2 3 2 2 3 2 2 3" xfId="4442" xr:uid="{00000000-0005-0000-0000-00004C080000}"/>
    <cellStyle name="Separador de milhares 2 3 2 2 3 2 3" xfId="2440" xr:uid="{00000000-0005-0000-0000-00004D080000}"/>
    <cellStyle name="Separador de milhares 2 3 2 2 3 2 3 2" xfId="5136" xr:uid="{00000000-0005-0000-0000-00004E080000}"/>
    <cellStyle name="Separador de milhares 2 3 2 2 3 2 4" xfId="3676" xr:uid="{00000000-0005-0000-0000-00004F080000}"/>
    <cellStyle name="Separador de milhares 2 3 2 2 3 3" xfId="1409" xr:uid="{00000000-0005-0000-0000-000050080000}"/>
    <cellStyle name="Separador de milhares 2 3 2 2 3 3 2" xfId="2690" xr:uid="{00000000-0005-0000-0000-000051080000}"/>
    <cellStyle name="Separador de milhares 2 3 2 2 3 3 2 2" xfId="5386" xr:uid="{00000000-0005-0000-0000-000052080000}"/>
    <cellStyle name="Separador de milhares 2 3 2 2 3 3 3" xfId="4105" xr:uid="{00000000-0005-0000-0000-000053080000}"/>
    <cellStyle name="Separador de milhares 2 3 2 2 3 4" xfId="2190" xr:uid="{00000000-0005-0000-0000-000054080000}"/>
    <cellStyle name="Separador de milhares 2 3 2 2 3 4 2" xfId="4886" xr:uid="{00000000-0005-0000-0000-000055080000}"/>
    <cellStyle name="Separador de milhares 2 3 2 2 3 5" xfId="3339" xr:uid="{00000000-0005-0000-0000-000056080000}"/>
    <cellStyle name="Separador de milhares 2 3 2 2 4" xfId="805" xr:uid="{00000000-0005-0000-0000-000057080000}"/>
    <cellStyle name="Separador de milhares 2 3 2 2 4 2" xfId="1572" xr:uid="{00000000-0005-0000-0000-000058080000}"/>
    <cellStyle name="Separador de milhares 2 3 2 2 4 2 2" xfId="2815" xr:uid="{00000000-0005-0000-0000-000059080000}"/>
    <cellStyle name="Separador de milhares 2 3 2 2 4 2 2 2" xfId="5511" xr:uid="{00000000-0005-0000-0000-00005A080000}"/>
    <cellStyle name="Separador de milhares 2 3 2 2 4 2 3" xfId="4268" xr:uid="{00000000-0005-0000-0000-00005B080000}"/>
    <cellStyle name="Separador de milhares 2 3 2 2 4 3" xfId="2315" xr:uid="{00000000-0005-0000-0000-00005C080000}"/>
    <cellStyle name="Separador de milhares 2 3 2 2 4 3 2" xfId="5011" xr:uid="{00000000-0005-0000-0000-00005D080000}"/>
    <cellStyle name="Separador de milhares 2 3 2 2 4 4" xfId="3502" xr:uid="{00000000-0005-0000-0000-00005E080000}"/>
    <cellStyle name="Separador de milhares 2 3 2 2 5" xfId="1236" xr:uid="{00000000-0005-0000-0000-00005F080000}"/>
    <cellStyle name="Separador de milhares 2 3 2 2 5 2" xfId="2565" xr:uid="{00000000-0005-0000-0000-000060080000}"/>
    <cellStyle name="Separador de milhares 2 3 2 2 5 2 2" xfId="5261" xr:uid="{00000000-0005-0000-0000-000061080000}"/>
    <cellStyle name="Separador de milhares 2 3 2 2 5 3" xfId="3932" xr:uid="{00000000-0005-0000-0000-000062080000}"/>
    <cellStyle name="Separador de milhares 2 3 2 2 6" xfId="2065" xr:uid="{00000000-0005-0000-0000-000063080000}"/>
    <cellStyle name="Separador de milhares 2 3 2 2 6 2" xfId="4761" xr:uid="{00000000-0005-0000-0000-000064080000}"/>
    <cellStyle name="Separador de milhares 2 3 2 2 7" xfId="3165" xr:uid="{00000000-0005-0000-0000-000065080000}"/>
    <cellStyle name="Separador de milhares 2 3 2 3" xfId="501" xr:uid="{00000000-0005-0000-0000-000066080000}"/>
    <cellStyle name="Separador de milhares 2 3 2 3 2" xfId="676" xr:uid="{00000000-0005-0000-0000-000067080000}"/>
    <cellStyle name="Separador de milhares 2 3 2 3 2 2" xfId="1013" xr:uid="{00000000-0005-0000-0000-000068080000}"/>
    <cellStyle name="Separador de milhares 2 3 2 3 2 2 2" xfId="1780" xr:uid="{00000000-0005-0000-0000-000069080000}"/>
    <cellStyle name="Separador de milhares 2 3 2 3 2 2 2 2" xfId="2973" xr:uid="{00000000-0005-0000-0000-00006A080000}"/>
    <cellStyle name="Separador de milhares 2 3 2 3 2 2 2 2 2" xfId="5669" xr:uid="{00000000-0005-0000-0000-00006B080000}"/>
    <cellStyle name="Separador de milhares 2 3 2 3 2 2 2 3" xfId="4476" xr:uid="{00000000-0005-0000-0000-00006C080000}"/>
    <cellStyle name="Separador de milhares 2 3 2 3 2 2 3" xfId="2473" xr:uid="{00000000-0005-0000-0000-00006D080000}"/>
    <cellStyle name="Separador de milhares 2 3 2 3 2 2 3 2" xfId="5169" xr:uid="{00000000-0005-0000-0000-00006E080000}"/>
    <cellStyle name="Separador de milhares 2 3 2 3 2 2 4" xfId="3710" xr:uid="{00000000-0005-0000-0000-00006F080000}"/>
    <cellStyle name="Separador de milhares 2 3 2 3 2 3" xfId="1443" xr:uid="{00000000-0005-0000-0000-000070080000}"/>
    <cellStyle name="Separador de milhares 2 3 2 3 2 3 2" xfId="2723" xr:uid="{00000000-0005-0000-0000-000071080000}"/>
    <cellStyle name="Separador de milhares 2 3 2 3 2 3 2 2" xfId="5419" xr:uid="{00000000-0005-0000-0000-000072080000}"/>
    <cellStyle name="Separador de milhares 2 3 2 3 2 3 3" xfId="4139" xr:uid="{00000000-0005-0000-0000-000073080000}"/>
    <cellStyle name="Separador de milhares 2 3 2 3 2 4" xfId="2223" xr:uid="{00000000-0005-0000-0000-000074080000}"/>
    <cellStyle name="Separador de milhares 2 3 2 3 2 4 2" xfId="4919" xr:uid="{00000000-0005-0000-0000-000075080000}"/>
    <cellStyle name="Separador de milhares 2 3 2 3 2 5" xfId="3373" xr:uid="{00000000-0005-0000-0000-000076080000}"/>
    <cellStyle name="Separador de milhares 2 3 2 3 3" xfId="839" xr:uid="{00000000-0005-0000-0000-000077080000}"/>
    <cellStyle name="Separador de milhares 2 3 2 3 3 2" xfId="1606" xr:uid="{00000000-0005-0000-0000-000078080000}"/>
    <cellStyle name="Separador de milhares 2 3 2 3 3 2 2" xfId="2848" xr:uid="{00000000-0005-0000-0000-000079080000}"/>
    <cellStyle name="Separador de milhares 2 3 2 3 3 2 2 2" xfId="5544" xr:uid="{00000000-0005-0000-0000-00007A080000}"/>
    <cellStyle name="Separador de milhares 2 3 2 3 3 2 3" xfId="4302" xr:uid="{00000000-0005-0000-0000-00007B080000}"/>
    <cellStyle name="Separador de milhares 2 3 2 3 3 3" xfId="2348" xr:uid="{00000000-0005-0000-0000-00007C080000}"/>
    <cellStyle name="Separador de milhares 2 3 2 3 3 3 2" xfId="5044" xr:uid="{00000000-0005-0000-0000-00007D080000}"/>
    <cellStyle name="Separador de milhares 2 3 2 3 3 4" xfId="3536" xr:uid="{00000000-0005-0000-0000-00007E080000}"/>
    <cellStyle name="Separador de milhares 2 3 2 3 4" xfId="1269" xr:uid="{00000000-0005-0000-0000-00007F080000}"/>
    <cellStyle name="Separador de milhares 2 3 2 3 4 2" xfId="2598" xr:uid="{00000000-0005-0000-0000-000080080000}"/>
    <cellStyle name="Separador de milhares 2 3 2 3 4 2 2" xfId="5294" xr:uid="{00000000-0005-0000-0000-000081080000}"/>
    <cellStyle name="Separador de milhares 2 3 2 3 4 3" xfId="3965" xr:uid="{00000000-0005-0000-0000-000082080000}"/>
    <cellStyle name="Separador de milhares 2 3 2 3 5" xfId="2098" xr:uid="{00000000-0005-0000-0000-000083080000}"/>
    <cellStyle name="Separador de milhares 2 3 2 3 5 2" xfId="4794" xr:uid="{00000000-0005-0000-0000-000084080000}"/>
    <cellStyle name="Separador de milhares 2 3 2 3 6" xfId="3199" xr:uid="{00000000-0005-0000-0000-000085080000}"/>
    <cellStyle name="Separador de milhares 2 3 2 4" xfId="606" xr:uid="{00000000-0005-0000-0000-000086080000}"/>
    <cellStyle name="Separador de milhares 2 3 2 4 2" xfId="943" xr:uid="{00000000-0005-0000-0000-000087080000}"/>
    <cellStyle name="Separador de milhares 2 3 2 4 2 2" xfId="1710" xr:uid="{00000000-0005-0000-0000-000088080000}"/>
    <cellStyle name="Separador de milhares 2 3 2 4 2 2 2" xfId="2911" xr:uid="{00000000-0005-0000-0000-000089080000}"/>
    <cellStyle name="Separador de milhares 2 3 2 4 2 2 2 2" xfId="5607" xr:uid="{00000000-0005-0000-0000-00008A080000}"/>
    <cellStyle name="Separador de milhares 2 3 2 4 2 2 3" xfId="4406" xr:uid="{00000000-0005-0000-0000-00008B080000}"/>
    <cellStyle name="Separador de milhares 2 3 2 4 2 3" xfId="2411" xr:uid="{00000000-0005-0000-0000-00008C080000}"/>
    <cellStyle name="Separador de milhares 2 3 2 4 2 3 2" xfId="5107" xr:uid="{00000000-0005-0000-0000-00008D080000}"/>
    <cellStyle name="Separador de milhares 2 3 2 4 2 4" xfId="3640" xr:uid="{00000000-0005-0000-0000-00008E080000}"/>
    <cellStyle name="Separador de milhares 2 3 2 4 3" xfId="1373" xr:uid="{00000000-0005-0000-0000-00008F080000}"/>
    <cellStyle name="Separador de milhares 2 3 2 4 3 2" xfId="2661" xr:uid="{00000000-0005-0000-0000-000090080000}"/>
    <cellStyle name="Separador de milhares 2 3 2 4 3 2 2" xfId="5357" xr:uid="{00000000-0005-0000-0000-000091080000}"/>
    <cellStyle name="Separador de milhares 2 3 2 4 3 3" xfId="4069" xr:uid="{00000000-0005-0000-0000-000092080000}"/>
    <cellStyle name="Separador de milhares 2 3 2 4 4" xfId="2161" xr:uid="{00000000-0005-0000-0000-000093080000}"/>
    <cellStyle name="Separador de milhares 2 3 2 4 4 2" xfId="4857" xr:uid="{00000000-0005-0000-0000-000094080000}"/>
    <cellStyle name="Separador de milhares 2 3 2 4 5" xfId="3303" xr:uid="{00000000-0005-0000-0000-000095080000}"/>
    <cellStyle name="Separador de milhares 2 3 2 5" xfId="774" xr:uid="{00000000-0005-0000-0000-000096080000}"/>
    <cellStyle name="Separador de milhares 2 3 2 5 2" xfId="1541" xr:uid="{00000000-0005-0000-0000-000097080000}"/>
    <cellStyle name="Separador de milhares 2 3 2 5 2 2" xfId="2786" xr:uid="{00000000-0005-0000-0000-000098080000}"/>
    <cellStyle name="Separador de milhares 2 3 2 5 2 2 2" xfId="5482" xr:uid="{00000000-0005-0000-0000-000099080000}"/>
    <cellStyle name="Separador de milhares 2 3 2 5 2 3" xfId="4237" xr:uid="{00000000-0005-0000-0000-00009A080000}"/>
    <cellStyle name="Separador de milhares 2 3 2 5 3" xfId="2286" xr:uid="{00000000-0005-0000-0000-00009B080000}"/>
    <cellStyle name="Separador de milhares 2 3 2 5 3 2" xfId="4982" xr:uid="{00000000-0005-0000-0000-00009C080000}"/>
    <cellStyle name="Separador de milhares 2 3 2 5 4" xfId="3471" xr:uid="{00000000-0005-0000-0000-00009D080000}"/>
    <cellStyle name="Separador de milhares 2 3 2 6" xfId="1207" xr:uid="{00000000-0005-0000-0000-00009E080000}"/>
    <cellStyle name="Separador de milhares 2 3 2 6 2" xfId="2536" xr:uid="{00000000-0005-0000-0000-00009F080000}"/>
    <cellStyle name="Separador de milhares 2 3 2 6 2 2" xfId="5232" xr:uid="{00000000-0005-0000-0000-0000A0080000}"/>
    <cellStyle name="Separador de milhares 2 3 2 6 3" xfId="3903" xr:uid="{00000000-0005-0000-0000-0000A1080000}"/>
    <cellStyle name="Separador de milhares 2 3 2 7" xfId="2010" xr:uid="{00000000-0005-0000-0000-0000A2080000}"/>
    <cellStyle name="Separador de milhares 2 3 2 7 2" xfId="4706" xr:uid="{00000000-0005-0000-0000-0000A3080000}"/>
    <cellStyle name="Separador de milhares 2 3 2 8" xfId="3109" xr:uid="{00000000-0005-0000-0000-0000A4080000}"/>
    <cellStyle name="Separador de milhares 2 3 3" xfId="451" xr:uid="{00000000-0005-0000-0000-0000A5080000}"/>
    <cellStyle name="Separador de milhares 2 3 3 2" xfId="516" xr:uid="{00000000-0005-0000-0000-0000A6080000}"/>
    <cellStyle name="Separador de milhares 2 3 3 2 2" xfId="690" xr:uid="{00000000-0005-0000-0000-0000A7080000}"/>
    <cellStyle name="Separador de milhares 2 3 3 2 2 2" xfId="1027" xr:uid="{00000000-0005-0000-0000-0000A8080000}"/>
    <cellStyle name="Separador de milhares 2 3 3 2 2 2 2" xfId="1794" xr:uid="{00000000-0005-0000-0000-0000A9080000}"/>
    <cellStyle name="Separador de milhares 2 3 3 2 2 2 2 2" xfId="2987" xr:uid="{00000000-0005-0000-0000-0000AA080000}"/>
    <cellStyle name="Separador de milhares 2 3 3 2 2 2 2 2 2" xfId="5683" xr:uid="{00000000-0005-0000-0000-0000AB080000}"/>
    <cellStyle name="Separador de milhares 2 3 3 2 2 2 2 3" xfId="4490" xr:uid="{00000000-0005-0000-0000-0000AC080000}"/>
    <cellStyle name="Separador de milhares 2 3 3 2 2 2 3" xfId="2487" xr:uid="{00000000-0005-0000-0000-0000AD080000}"/>
    <cellStyle name="Separador de milhares 2 3 3 2 2 2 3 2" xfId="5183" xr:uid="{00000000-0005-0000-0000-0000AE080000}"/>
    <cellStyle name="Separador de milhares 2 3 3 2 2 2 4" xfId="3724" xr:uid="{00000000-0005-0000-0000-0000AF080000}"/>
    <cellStyle name="Separador de milhares 2 3 3 2 2 3" xfId="1457" xr:uid="{00000000-0005-0000-0000-0000B0080000}"/>
    <cellStyle name="Separador de milhares 2 3 3 2 2 3 2" xfId="2737" xr:uid="{00000000-0005-0000-0000-0000B1080000}"/>
    <cellStyle name="Separador de milhares 2 3 3 2 2 3 2 2" xfId="5433" xr:uid="{00000000-0005-0000-0000-0000B2080000}"/>
    <cellStyle name="Separador de milhares 2 3 3 2 2 3 3" xfId="4153" xr:uid="{00000000-0005-0000-0000-0000B3080000}"/>
    <cellStyle name="Separador de milhares 2 3 3 2 2 4" xfId="2237" xr:uid="{00000000-0005-0000-0000-0000B4080000}"/>
    <cellStyle name="Separador de milhares 2 3 3 2 2 4 2" xfId="4933" xr:uid="{00000000-0005-0000-0000-0000B5080000}"/>
    <cellStyle name="Separador de milhares 2 3 3 2 2 5" xfId="3387" xr:uid="{00000000-0005-0000-0000-0000B6080000}"/>
    <cellStyle name="Separador de milhares 2 3 3 2 3" xfId="854" xr:uid="{00000000-0005-0000-0000-0000B7080000}"/>
    <cellStyle name="Separador de milhares 2 3 3 2 3 2" xfId="1621" xr:uid="{00000000-0005-0000-0000-0000B8080000}"/>
    <cellStyle name="Separador de milhares 2 3 3 2 3 2 2" xfId="2862" xr:uid="{00000000-0005-0000-0000-0000B9080000}"/>
    <cellStyle name="Separador de milhares 2 3 3 2 3 2 2 2" xfId="5558" xr:uid="{00000000-0005-0000-0000-0000BA080000}"/>
    <cellStyle name="Separador de milhares 2 3 3 2 3 2 3" xfId="4317" xr:uid="{00000000-0005-0000-0000-0000BB080000}"/>
    <cellStyle name="Separador de milhares 2 3 3 2 3 3" xfId="2362" xr:uid="{00000000-0005-0000-0000-0000BC080000}"/>
    <cellStyle name="Separador de milhares 2 3 3 2 3 3 2" xfId="5058" xr:uid="{00000000-0005-0000-0000-0000BD080000}"/>
    <cellStyle name="Separador de milhares 2 3 3 2 3 4" xfId="3551" xr:uid="{00000000-0005-0000-0000-0000BE080000}"/>
    <cellStyle name="Separador de milhares 2 3 3 2 4" xfId="1284" xr:uid="{00000000-0005-0000-0000-0000BF080000}"/>
    <cellStyle name="Separador de milhares 2 3 3 2 4 2" xfId="2612" xr:uid="{00000000-0005-0000-0000-0000C0080000}"/>
    <cellStyle name="Separador de milhares 2 3 3 2 4 2 2" xfId="5308" xr:uid="{00000000-0005-0000-0000-0000C1080000}"/>
    <cellStyle name="Separador de milhares 2 3 3 2 4 3" xfId="3980" xr:uid="{00000000-0005-0000-0000-0000C2080000}"/>
    <cellStyle name="Separador de milhares 2 3 3 2 5" xfId="2112" xr:uid="{00000000-0005-0000-0000-0000C3080000}"/>
    <cellStyle name="Separador de milhares 2 3 3 2 5 2" xfId="4808" xr:uid="{00000000-0005-0000-0000-0000C4080000}"/>
    <cellStyle name="Separador de milhares 2 3 3 2 6" xfId="3214" xr:uid="{00000000-0005-0000-0000-0000C5080000}"/>
    <cellStyle name="Separador de milhares 2 3 3 3" xfId="627" xr:uid="{00000000-0005-0000-0000-0000C6080000}"/>
    <cellStyle name="Separador de milhares 2 3 3 3 2" xfId="964" xr:uid="{00000000-0005-0000-0000-0000C7080000}"/>
    <cellStyle name="Separador de milhares 2 3 3 3 2 2" xfId="1731" xr:uid="{00000000-0005-0000-0000-0000C8080000}"/>
    <cellStyle name="Separador de milhares 2 3 3 3 2 2 2" xfId="2925" xr:uid="{00000000-0005-0000-0000-0000C9080000}"/>
    <cellStyle name="Separador de milhares 2 3 3 3 2 2 2 2" xfId="5621" xr:uid="{00000000-0005-0000-0000-0000CA080000}"/>
    <cellStyle name="Separador de milhares 2 3 3 3 2 2 3" xfId="4427" xr:uid="{00000000-0005-0000-0000-0000CB080000}"/>
    <cellStyle name="Separador de milhares 2 3 3 3 2 3" xfId="2425" xr:uid="{00000000-0005-0000-0000-0000CC080000}"/>
    <cellStyle name="Separador de milhares 2 3 3 3 2 3 2" xfId="5121" xr:uid="{00000000-0005-0000-0000-0000CD080000}"/>
    <cellStyle name="Separador de milhares 2 3 3 3 2 4" xfId="3661" xr:uid="{00000000-0005-0000-0000-0000CE080000}"/>
    <cellStyle name="Separador de milhares 2 3 3 3 3" xfId="1394" xr:uid="{00000000-0005-0000-0000-0000CF080000}"/>
    <cellStyle name="Separador de milhares 2 3 3 3 3 2" xfId="2675" xr:uid="{00000000-0005-0000-0000-0000D0080000}"/>
    <cellStyle name="Separador de milhares 2 3 3 3 3 2 2" xfId="5371" xr:uid="{00000000-0005-0000-0000-0000D1080000}"/>
    <cellStyle name="Separador de milhares 2 3 3 3 3 3" xfId="4090" xr:uid="{00000000-0005-0000-0000-0000D2080000}"/>
    <cellStyle name="Separador de milhares 2 3 3 3 4" xfId="2175" xr:uid="{00000000-0005-0000-0000-0000D3080000}"/>
    <cellStyle name="Separador de milhares 2 3 3 3 4 2" xfId="4871" xr:uid="{00000000-0005-0000-0000-0000D4080000}"/>
    <cellStyle name="Separador de milhares 2 3 3 3 5" xfId="3324" xr:uid="{00000000-0005-0000-0000-0000D5080000}"/>
    <cellStyle name="Separador de milhares 2 3 3 4" xfId="790" xr:uid="{00000000-0005-0000-0000-0000D6080000}"/>
    <cellStyle name="Separador de milhares 2 3 3 4 2" xfId="1557" xr:uid="{00000000-0005-0000-0000-0000D7080000}"/>
    <cellStyle name="Separador de milhares 2 3 3 4 2 2" xfId="2800" xr:uid="{00000000-0005-0000-0000-0000D8080000}"/>
    <cellStyle name="Separador de milhares 2 3 3 4 2 2 2" xfId="5496" xr:uid="{00000000-0005-0000-0000-0000D9080000}"/>
    <cellStyle name="Separador de milhares 2 3 3 4 2 3" xfId="4253" xr:uid="{00000000-0005-0000-0000-0000DA080000}"/>
    <cellStyle name="Separador de milhares 2 3 3 4 3" xfId="2300" xr:uid="{00000000-0005-0000-0000-0000DB080000}"/>
    <cellStyle name="Separador de milhares 2 3 3 4 3 2" xfId="4996" xr:uid="{00000000-0005-0000-0000-0000DC080000}"/>
    <cellStyle name="Separador de milhares 2 3 3 4 4" xfId="3487" xr:uid="{00000000-0005-0000-0000-0000DD080000}"/>
    <cellStyle name="Separador de milhares 2 3 3 5" xfId="1221" xr:uid="{00000000-0005-0000-0000-0000DE080000}"/>
    <cellStyle name="Separador de milhares 2 3 3 5 2" xfId="2550" xr:uid="{00000000-0005-0000-0000-0000DF080000}"/>
    <cellStyle name="Separador de milhares 2 3 3 5 2 2" xfId="5246" xr:uid="{00000000-0005-0000-0000-0000E0080000}"/>
    <cellStyle name="Separador de milhares 2 3 3 5 3" xfId="3917" xr:uid="{00000000-0005-0000-0000-0000E1080000}"/>
    <cellStyle name="Separador de milhares 2 3 3 6" xfId="2050" xr:uid="{00000000-0005-0000-0000-0000E2080000}"/>
    <cellStyle name="Separador de milhares 2 3 3 6 2" xfId="4746" xr:uid="{00000000-0005-0000-0000-0000E3080000}"/>
    <cellStyle name="Separador de milhares 2 3 3 7" xfId="3150" xr:uid="{00000000-0005-0000-0000-0000E4080000}"/>
    <cellStyle name="Separador de milhares 2 3 4" xfId="499" xr:uid="{00000000-0005-0000-0000-0000E5080000}"/>
    <cellStyle name="Separador de milhares 2 3 4 2" xfId="674" xr:uid="{00000000-0005-0000-0000-0000E6080000}"/>
    <cellStyle name="Separador de milhares 2 3 4 2 2" xfId="1011" xr:uid="{00000000-0005-0000-0000-0000E7080000}"/>
    <cellStyle name="Separador de milhares 2 3 4 2 2 2" xfId="1778" xr:uid="{00000000-0005-0000-0000-0000E8080000}"/>
    <cellStyle name="Separador de milhares 2 3 4 2 2 2 2" xfId="2971" xr:uid="{00000000-0005-0000-0000-0000E9080000}"/>
    <cellStyle name="Separador de milhares 2 3 4 2 2 2 2 2" xfId="5667" xr:uid="{00000000-0005-0000-0000-0000EA080000}"/>
    <cellStyle name="Separador de milhares 2 3 4 2 2 2 3" xfId="4474" xr:uid="{00000000-0005-0000-0000-0000EB080000}"/>
    <cellStyle name="Separador de milhares 2 3 4 2 2 3" xfId="2471" xr:uid="{00000000-0005-0000-0000-0000EC080000}"/>
    <cellStyle name="Separador de milhares 2 3 4 2 2 3 2" xfId="5167" xr:uid="{00000000-0005-0000-0000-0000ED080000}"/>
    <cellStyle name="Separador de milhares 2 3 4 2 2 4" xfId="3708" xr:uid="{00000000-0005-0000-0000-0000EE080000}"/>
    <cellStyle name="Separador de milhares 2 3 4 2 3" xfId="1441" xr:uid="{00000000-0005-0000-0000-0000EF080000}"/>
    <cellStyle name="Separador de milhares 2 3 4 2 3 2" xfId="2721" xr:uid="{00000000-0005-0000-0000-0000F0080000}"/>
    <cellStyle name="Separador de milhares 2 3 4 2 3 2 2" xfId="5417" xr:uid="{00000000-0005-0000-0000-0000F1080000}"/>
    <cellStyle name="Separador de milhares 2 3 4 2 3 3" xfId="4137" xr:uid="{00000000-0005-0000-0000-0000F2080000}"/>
    <cellStyle name="Separador de milhares 2 3 4 2 4" xfId="2221" xr:uid="{00000000-0005-0000-0000-0000F3080000}"/>
    <cellStyle name="Separador de milhares 2 3 4 2 4 2" xfId="4917" xr:uid="{00000000-0005-0000-0000-0000F4080000}"/>
    <cellStyle name="Separador de milhares 2 3 4 2 5" xfId="3371" xr:uid="{00000000-0005-0000-0000-0000F5080000}"/>
    <cellStyle name="Separador de milhares 2 3 4 3" xfId="837" xr:uid="{00000000-0005-0000-0000-0000F6080000}"/>
    <cellStyle name="Separador de milhares 2 3 4 3 2" xfId="1604" xr:uid="{00000000-0005-0000-0000-0000F7080000}"/>
    <cellStyle name="Separador de milhares 2 3 4 3 2 2" xfId="2846" xr:uid="{00000000-0005-0000-0000-0000F8080000}"/>
    <cellStyle name="Separador de milhares 2 3 4 3 2 2 2" xfId="5542" xr:uid="{00000000-0005-0000-0000-0000F9080000}"/>
    <cellStyle name="Separador de milhares 2 3 4 3 2 3" xfId="4300" xr:uid="{00000000-0005-0000-0000-0000FA080000}"/>
    <cellStyle name="Separador de milhares 2 3 4 3 3" xfId="2346" xr:uid="{00000000-0005-0000-0000-0000FB080000}"/>
    <cellStyle name="Separador de milhares 2 3 4 3 3 2" xfId="5042" xr:uid="{00000000-0005-0000-0000-0000FC080000}"/>
    <cellStyle name="Separador de milhares 2 3 4 3 4" xfId="3534" xr:uid="{00000000-0005-0000-0000-0000FD080000}"/>
    <cellStyle name="Separador de milhares 2 3 4 4" xfId="1267" xr:uid="{00000000-0005-0000-0000-0000FE080000}"/>
    <cellStyle name="Separador de milhares 2 3 4 4 2" xfId="2596" xr:uid="{00000000-0005-0000-0000-0000FF080000}"/>
    <cellStyle name="Separador de milhares 2 3 4 4 2 2" xfId="5292" xr:uid="{00000000-0005-0000-0000-000000090000}"/>
    <cellStyle name="Separador de milhares 2 3 4 4 3" xfId="3963" xr:uid="{00000000-0005-0000-0000-000001090000}"/>
    <cellStyle name="Separador de milhares 2 3 4 5" xfId="2096" xr:uid="{00000000-0005-0000-0000-000002090000}"/>
    <cellStyle name="Separador de milhares 2 3 4 5 2" xfId="4792" xr:uid="{00000000-0005-0000-0000-000003090000}"/>
    <cellStyle name="Separador de milhares 2 3 4 6" xfId="3197" xr:uid="{00000000-0005-0000-0000-000004090000}"/>
    <cellStyle name="Separador de milhares 2 3 5" xfId="581" xr:uid="{00000000-0005-0000-0000-000005090000}"/>
    <cellStyle name="Separador de milhares 2 3 5 2" xfId="918" xr:uid="{00000000-0005-0000-0000-000006090000}"/>
    <cellStyle name="Separador de milhares 2 3 5 2 2" xfId="1685" xr:uid="{00000000-0005-0000-0000-000007090000}"/>
    <cellStyle name="Separador de milhares 2 3 5 2 2 2" xfId="2909" xr:uid="{00000000-0005-0000-0000-000008090000}"/>
    <cellStyle name="Separador de milhares 2 3 5 2 2 2 2" xfId="5605" xr:uid="{00000000-0005-0000-0000-000009090000}"/>
    <cellStyle name="Separador de milhares 2 3 5 2 2 3" xfId="4381" xr:uid="{00000000-0005-0000-0000-00000A090000}"/>
    <cellStyle name="Separador de milhares 2 3 5 2 3" xfId="2409" xr:uid="{00000000-0005-0000-0000-00000B090000}"/>
    <cellStyle name="Separador de milhares 2 3 5 2 3 2" xfId="5105" xr:uid="{00000000-0005-0000-0000-00000C090000}"/>
    <cellStyle name="Separador de milhares 2 3 5 2 4" xfId="3615" xr:uid="{00000000-0005-0000-0000-00000D090000}"/>
    <cellStyle name="Separador de milhares 2 3 5 3" xfId="1348" xr:uid="{00000000-0005-0000-0000-00000E090000}"/>
    <cellStyle name="Separador de milhares 2 3 5 3 2" xfId="2659" xr:uid="{00000000-0005-0000-0000-00000F090000}"/>
    <cellStyle name="Separador de milhares 2 3 5 3 2 2" xfId="5355" xr:uid="{00000000-0005-0000-0000-000010090000}"/>
    <cellStyle name="Separador de milhares 2 3 5 3 3" xfId="4044" xr:uid="{00000000-0005-0000-0000-000011090000}"/>
    <cellStyle name="Separador de milhares 2 3 5 4" xfId="2159" xr:uid="{00000000-0005-0000-0000-000012090000}"/>
    <cellStyle name="Separador de milhares 2 3 5 4 2" xfId="4855" xr:uid="{00000000-0005-0000-0000-000013090000}"/>
    <cellStyle name="Separador de milhares 2 3 5 5" xfId="3278" xr:uid="{00000000-0005-0000-0000-000014090000}"/>
    <cellStyle name="Separador de milhares 2 3 6" xfId="771" xr:uid="{00000000-0005-0000-0000-000015090000}"/>
    <cellStyle name="Separador de milhares 2 3 6 2" xfId="1538" xr:uid="{00000000-0005-0000-0000-000016090000}"/>
    <cellStyle name="Separador de milhares 2 3 6 2 2" xfId="2784" xr:uid="{00000000-0005-0000-0000-000017090000}"/>
    <cellStyle name="Separador de milhares 2 3 6 2 2 2" xfId="5480" xr:uid="{00000000-0005-0000-0000-000018090000}"/>
    <cellStyle name="Separador de milhares 2 3 6 2 3" xfId="4234" xr:uid="{00000000-0005-0000-0000-000019090000}"/>
    <cellStyle name="Separador de milhares 2 3 6 3" xfId="2284" xr:uid="{00000000-0005-0000-0000-00001A090000}"/>
    <cellStyle name="Separador de milhares 2 3 6 3 2" xfId="4980" xr:uid="{00000000-0005-0000-0000-00001B090000}"/>
    <cellStyle name="Separador de milhares 2 3 6 4" xfId="3468" xr:uid="{00000000-0005-0000-0000-00001C090000}"/>
    <cellStyle name="Separador de milhares 2 3 7" xfId="1205" xr:uid="{00000000-0005-0000-0000-00001D090000}"/>
    <cellStyle name="Separador de milhares 2 3 7 2" xfId="2534" xr:uid="{00000000-0005-0000-0000-00001E090000}"/>
    <cellStyle name="Separador de milhares 2 3 7 2 2" xfId="5230" xr:uid="{00000000-0005-0000-0000-00001F090000}"/>
    <cellStyle name="Separador de milhares 2 3 7 3" xfId="3901" xr:uid="{00000000-0005-0000-0000-000020090000}"/>
    <cellStyle name="Separador de milhares 2 3 8" xfId="170" xr:uid="{00000000-0005-0000-0000-000021090000}"/>
    <cellStyle name="Separador de milhares 2 3 8 2" xfId="1994" xr:uid="{00000000-0005-0000-0000-000022090000}"/>
    <cellStyle name="Separador de milhares 2 3 8 2 2" xfId="4690" xr:uid="{00000000-0005-0000-0000-000023090000}"/>
    <cellStyle name="Separador de milhares 2 3 8 3" xfId="3087" xr:uid="{00000000-0005-0000-0000-000024090000}"/>
    <cellStyle name="Separador de milhares 2 3 9" xfId="1982" xr:uid="{00000000-0005-0000-0000-000025090000}"/>
    <cellStyle name="Separador de milhares 2 3 9 2" xfId="4678" xr:uid="{00000000-0005-0000-0000-000026090000}"/>
    <cellStyle name="Separador de milhares 2 30" xfId="442" xr:uid="{00000000-0005-0000-0000-000027090000}"/>
    <cellStyle name="Separador de milhares 2 30 2" xfId="506" xr:uid="{00000000-0005-0000-0000-000028090000}"/>
    <cellStyle name="Separador de milhares 2 30 2 2" xfId="680" xr:uid="{00000000-0005-0000-0000-000029090000}"/>
    <cellStyle name="Separador de milhares 2 30 2 2 2" xfId="1017" xr:uid="{00000000-0005-0000-0000-00002A090000}"/>
    <cellStyle name="Separador de milhares 2 30 2 2 2 2" xfId="1784" xr:uid="{00000000-0005-0000-0000-00002B090000}"/>
    <cellStyle name="Separador de milhares 2 30 2 2 2 2 2" xfId="2977" xr:uid="{00000000-0005-0000-0000-00002C090000}"/>
    <cellStyle name="Separador de milhares 2 30 2 2 2 2 2 2" xfId="5673" xr:uid="{00000000-0005-0000-0000-00002D090000}"/>
    <cellStyle name="Separador de milhares 2 30 2 2 2 2 3" xfId="4480" xr:uid="{00000000-0005-0000-0000-00002E090000}"/>
    <cellStyle name="Separador de milhares 2 30 2 2 2 3" xfId="2477" xr:uid="{00000000-0005-0000-0000-00002F090000}"/>
    <cellStyle name="Separador de milhares 2 30 2 2 2 3 2" xfId="5173" xr:uid="{00000000-0005-0000-0000-000030090000}"/>
    <cellStyle name="Separador de milhares 2 30 2 2 2 4" xfId="3714" xr:uid="{00000000-0005-0000-0000-000031090000}"/>
    <cellStyle name="Separador de milhares 2 30 2 2 3" xfId="1447" xr:uid="{00000000-0005-0000-0000-000032090000}"/>
    <cellStyle name="Separador de milhares 2 30 2 2 3 2" xfId="2727" xr:uid="{00000000-0005-0000-0000-000033090000}"/>
    <cellStyle name="Separador de milhares 2 30 2 2 3 2 2" xfId="5423" xr:uid="{00000000-0005-0000-0000-000034090000}"/>
    <cellStyle name="Separador de milhares 2 30 2 2 3 3" xfId="4143" xr:uid="{00000000-0005-0000-0000-000035090000}"/>
    <cellStyle name="Separador de milhares 2 30 2 2 4" xfId="2227" xr:uid="{00000000-0005-0000-0000-000036090000}"/>
    <cellStyle name="Separador de milhares 2 30 2 2 4 2" xfId="4923" xr:uid="{00000000-0005-0000-0000-000037090000}"/>
    <cellStyle name="Separador de milhares 2 30 2 2 5" xfId="3377" xr:uid="{00000000-0005-0000-0000-000038090000}"/>
    <cellStyle name="Separador de milhares 2 30 2 3" xfId="844" xr:uid="{00000000-0005-0000-0000-000039090000}"/>
    <cellStyle name="Separador de milhares 2 30 2 3 2" xfId="1611" xr:uid="{00000000-0005-0000-0000-00003A090000}"/>
    <cellStyle name="Separador de milhares 2 30 2 3 2 2" xfId="2852" xr:uid="{00000000-0005-0000-0000-00003B090000}"/>
    <cellStyle name="Separador de milhares 2 30 2 3 2 2 2" xfId="5548" xr:uid="{00000000-0005-0000-0000-00003C090000}"/>
    <cellStyle name="Separador de milhares 2 30 2 3 2 3" xfId="4307" xr:uid="{00000000-0005-0000-0000-00003D090000}"/>
    <cellStyle name="Separador de milhares 2 30 2 3 3" xfId="2352" xr:uid="{00000000-0005-0000-0000-00003E090000}"/>
    <cellStyle name="Separador de milhares 2 30 2 3 3 2" xfId="5048" xr:uid="{00000000-0005-0000-0000-00003F090000}"/>
    <cellStyle name="Separador de milhares 2 30 2 3 4" xfId="3541" xr:uid="{00000000-0005-0000-0000-000040090000}"/>
    <cellStyle name="Separador de milhares 2 30 2 4" xfId="1274" xr:uid="{00000000-0005-0000-0000-000041090000}"/>
    <cellStyle name="Separador de milhares 2 30 2 4 2" xfId="2602" xr:uid="{00000000-0005-0000-0000-000042090000}"/>
    <cellStyle name="Separador de milhares 2 30 2 4 2 2" xfId="5298" xr:uid="{00000000-0005-0000-0000-000043090000}"/>
    <cellStyle name="Separador de milhares 2 30 2 4 3" xfId="3970" xr:uid="{00000000-0005-0000-0000-000044090000}"/>
    <cellStyle name="Separador de milhares 2 30 2 5" xfId="2102" xr:uid="{00000000-0005-0000-0000-000045090000}"/>
    <cellStyle name="Separador de milhares 2 30 2 5 2" xfId="4798" xr:uid="{00000000-0005-0000-0000-000046090000}"/>
    <cellStyle name="Separador de milhares 2 30 2 6" xfId="3204" xr:uid="{00000000-0005-0000-0000-000047090000}"/>
    <cellStyle name="Separador de milhares 2 30 3" xfId="617" xr:uid="{00000000-0005-0000-0000-000048090000}"/>
    <cellStyle name="Separador de milhares 2 30 3 2" xfId="954" xr:uid="{00000000-0005-0000-0000-000049090000}"/>
    <cellStyle name="Separador de milhares 2 30 3 2 2" xfId="1721" xr:uid="{00000000-0005-0000-0000-00004A090000}"/>
    <cellStyle name="Separador de milhares 2 30 3 2 2 2" xfId="2915" xr:uid="{00000000-0005-0000-0000-00004B090000}"/>
    <cellStyle name="Separador de milhares 2 30 3 2 2 2 2" xfId="5611" xr:uid="{00000000-0005-0000-0000-00004C090000}"/>
    <cellStyle name="Separador de milhares 2 30 3 2 2 3" xfId="4417" xr:uid="{00000000-0005-0000-0000-00004D090000}"/>
    <cellStyle name="Separador de milhares 2 30 3 2 3" xfId="2415" xr:uid="{00000000-0005-0000-0000-00004E090000}"/>
    <cellStyle name="Separador de milhares 2 30 3 2 3 2" xfId="5111" xr:uid="{00000000-0005-0000-0000-00004F090000}"/>
    <cellStyle name="Separador de milhares 2 30 3 2 4" xfId="3651" xr:uid="{00000000-0005-0000-0000-000050090000}"/>
    <cellStyle name="Separador de milhares 2 30 3 3" xfId="1384" xr:uid="{00000000-0005-0000-0000-000051090000}"/>
    <cellStyle name="Separador de milhares 2 30 3 3 2" xfId="2665" xr:uid="{00000000-0005-0000-0000-000052090000}"/>
    <cellStyle name="Separador de milhares 2 30 3 3 2 2" xfId="5361" xr:uid="{00000000-0005-0000-0000-000053090000}"/>
    <cellStyle name="Separador de milhares 2 30 3 3 3" xfId="4080" xr:uid="{00000000-0005-0000-0000-000054090000}"/>
    <cellStyle name="Separador de milhares 2 30 3 4" xfId="2165" xr:uid="{00000000-0005-0000-0000-000055090000}"/>
    <cellStyle name="Separador de milhares 2 30 3 4 2" xfId="4861" xr:uid="{00000000-0005-0000-0000-000056090000}"/>
    <cellStyle name="Separador de milhares 2 30 3 5" xfId="3314" xr:uid="{00000000-0005-0000-0000-000057090000}"/>
    <cellStyle name="Separador de milhares 2 30 4" xfId="780" xr:uid="{00000000-0005-0000-0000-000058090000}"/>
    <cellStyle name="Separador de milhares 2 30 4 2" xfId="1547" xr:uid="{00000000-0005-0000-0000-000059090000}"/>
    <cellStyle name="Separador de milhares 2 30 4 2 2" xfId="2790" xr:uid="{00000000-0005-0000-0000-00005A090000}"/>
    <cellStyle name="Separador de milhares 2 30 4 2 2 2" xfId="5486" xr:uid="{00000000-0005-0000-0000-00005B090000}"/>
    <cellStyle name="Separador de milhares 2 30 4 2 3" xfId="4243" xr:uid="{00000000-0005-0000-0000-00005C090000}"/>
    <cellStyle name="Separador de milhares 2 30 4 3" xfId="2290" xr:uid="{00000000-0005-0000-0000-00005D090000}"/>
    <cellStyle name="Separador de milhares 2 30 4 3 2" xfId="4986" xr:uid="{00000000-0005-0000-0000-00005E090000}"/>
    <cellStyle name="Separador de milhares 2 30 4 4" xfId="3477" xr:uid="{00000000-0005-0000-0000-00005F090000}"/>
    <cellStyle name="Separador de milhares 2 30 5" xfId="1211" xr:uid="{00000000-0005-0000-0000-000060090000}"/>
    <cellStyle name="Separador de milhares 2 30 5 2" xfId="2540" xr:uid="{00000000-0005-0000-0000-000061090000}"/>
    <cellStyle name="Separador de milhares 2 30 5 2 2" xfId="5236" xr:uid="{00000000-0005-0000-0000-000062090000}"/>
    <cellStyle name="Separador de milhares 2 30 5 3" xfId="3907" xr:uid="{00000000-0005-0000-0000-000063090000}"/>
    <cellStyle name="Separador de milhares 2 30 6" xfId="2041" xr:uid="{00000000-0005-0000-0000-000064090000}"/>
    <cellStyle name="Separador de milhares 2 30 6 2" xfId="4737" xr:uid="{00000000-0005-0000-0000-000065090000}"/>
    <cellStyle name="Separador de milhares 2 30 7" xfId="3141" xr:uid="{00000000-0005-0000-0000-000066090000}"/>
    <cellStyle name="Separador de milhares 2 31" xfId="1969" xr:uid="{00000000-0005-0000-0000-000067090000}"/>
    <cellStyle name="Separador de milhares 2 31 2" xfId="4665" xr:uid="{00000000-0005-0000-0000-000068090000}"/>
    <cellStyle name="Separador de milhares 2 32" xfId="3055" xr:uid="{00000000-0005-0000-0000-000069090000}"/>
    <cellStyle name="Separador de milhares 2 33" xfId="5739" xr:uid="{00000000-0005-0000-0000-00006A090000}"/>
    <cellStyle name="Separador de milhares 2 34" xfId="5842" xr:uid="{00000000-0005-0000-0000-00006B090000}"/>
    <cellStyle name="Separador de milhares 2 35" xfId="5868" xr:uid="{00000000-0005-0000-0000-00006C090000}"/>
    <cellStyle name="Separador de milhares 2 36" xfId="5861" xr:uid="{00000000-0005-0000-0000-00006D090000}"/>
    <cellStyle name="Separador de milhares 2 37" xfId="5867" xr:uid="{00000000-0005-0000-0000-00006E090000}"/>
    <cellStyle name="Separador de milhares 2 38" xfId="5862" xr:uid="{00000000-0005-0000-0000-00006F090000}"/>
    <cellStyle name="Separador de milhares 2 39" xfId="5866" xr:uid="{00000000-0005-0000-0000-000070090000}"/>
    <cellStyle name="Separador de milhares 2 4" xfId="245" xr:uid="{00000000-0005-0000-0000-000071090000}"/>
    <cellStyle name="Separador de milhares 2 4 10" xfId="375" xr:uid="{00000000-0005-0000-0000-000072090000}"/>
    <cellStyle name="Separador de milhares 2 4 10 2" xfId="467" xr:uid="{00000000-0005-0000-0000-000073090000}"/>
    <cellStyle name="Separador de milhares 2 4 10 2 2" xfId="532" xr:uid="{00000000-0005-0000-0000-000074090000}"/>
    <cellStyle name="Separador de milhares 2 4 10 2 2 2" xfId="706" xr:uid="{00000000-0005-0000-0000-000075090000}"/>
    <cellStyle name="Separador de milhares 2 4 10 2 2 2 2" xfId="1043" xr:uid="{00000000-0005-0000-0000-000076090000}"/>
    <cellStyle name="Separador de milhares 2 4 10 2 2 2 2 2" xfId="1810" xr:uid="{00000000-0005-0000-0000-000077090000}"/>
    <cellStyle name="Separador de milhares 2 4 10 2 2 2 2 2 2" xfId="3003" xr:uid="{00000000-0005-0000-0000-000078090000}"/>
    <cellStyle name="Separador de milhares 2 4 10 2 2 2 2 2 2 2" xfId="5699" xr:uid="{00000000-0005-0000-0000-000079090000}"/>
    <cellStyle name="Separador de milhares 2 4 10 2 2 2 2 2 3" xfId="4506" xr:uid="{00000000-0005-0000-0000-00007A090000}"/>
    <cellStyle name="Separador de milhares 2 4 10 2 2 2 2 3" xfId="2503" xr:uid="{00000000-0005-0000-0000-00007B090000}"/>
    <cellStyle name="Separador de milhares 2 4 10 2 2 2 2 3 2" xfId="5199" xr:uid="{00000000-0005-0000-0000-00007C090000}"/>
    <cellStyle name="Separador de milhares 2 4 10 2 2 2 2 4" xfId="3740" xr:uid="{00000000-0005-0000-0000-00007D090000}"/>
    <cellStyle name="Separador de milhares 2 4 10 2 2 2 3" xfId="1473" xr:uid="{00000000-0005-0000-0000-00007E090000}"/>
    <cellStyle name="Separador de milhares 2 4 10 2 2 2 3 2" xfId="2753" xr:uid="{00000000-0005-0000-0000-00007F090000}"/>
    <cellStyle name="Separador de milhares 2 4 10 2 2 2 3 2 2" xfId="5449" xr:uid="{00000000-0005-0000-0000-000080090000}"/>
    <cellStyle name="Separador de milhares 2 4 10 2 2 2 3 3" xfId="4169" xr:uid="{00000000-0005-0000-0000-000081090000}"/>
    <cellStyle name="Separador de milhares 2 4 10 2 2 2 4" xfId="2253" xr:uid="{00000000-0005-0000-0000-000082090000}"/>
    <cellStyle name="Separador de milhares 2 4 10 2 2 2 4 2" xfId="4949" xr:uid="{00000000-0005-0000-0000-000083090000}"/>
    <cellStyle name="Separador de milhares 2 4 10 2 2 2 5" xfId="3403" xr:uid="{00000000-0005-0000-0000-000084090000}"/>
    <cellStyle name="Separador de milhares 2 4 10 2 2 3" xfId="870" xr:uid="{00000000-0005-0000-0000-000085090000}"/>
    <cellStyle name="Separador de milhares 2 4 10 2 2 3 2" xfId="1637" xr:uid="{00000000-0005-0000-0000-000086090000}"/>
    <cellStyle name="Separador de milhares 2 4 10 2 2 3 2 2" xfId="2878" xr:uid="{00000000-0005-0000-0000-000087090000}"/>
    <cellStyle name="Separador de milhares 2 4 10 2 2 3 2 2 2" xfId="5574" xr:uid="{00000000-0005-0000-0000-000088090000}"/>
    <cellStyle name="Separador de milhares 2 4 10 2 2 3 2 3" xfId="4333" xr:uid="{00000000-0005-0000-0000-000089090000}"/>
    <cellStyle name="Separador de milhares 2 4 10 2 2 3 3" xfId="2378" xr:uid="{00000000-0005-0000-0000-00008A090000}"/>
    <cellStyle name="Separador de milhares 2 4 10 2 2 3 3 2" xfId="5074" xr:uid="{00000000-0005-0000-0000-00008B090000}"/>
    <cellStyle name="Separador de milhares 2 4 10 2 2 3 4" xfId="3567" xr:uid="{00000000-0005-0000-0000-00008C090000}"/>
    <cellStyle name="Separador de milhares 2 4 10 2 2 4" xfId="1300" xr:uid="{00000000-0005-0000-0000-00008D090000}"/>
    <cellStyle name="Separador de milhares 2 4 10 2 2 4 2" xfId="2628" xr:uid="{00000000-0005-0000-0000-00008E090000}"/>
    <cellStyle name="Separador de milhares 2 4 10 2 2 4 2 2" xfId="5324" xr:uid="{00000000-0005-0000-0000-00008F090000}"/>
    <cellStyle name="Separador de milhares 2 4 10 2 2 4 3" xfId="3996" xr:uid="{00000000-0005-0000-0000-000090090000}"/>
    <cellStyle name="Separador de milhares 2 4 10 2 2 5" xfId="2128" xr:uid="{00000000-0005-0000-0000-000091090000}"/>
    <cellStyle name="Separador de milhares 2 4 10 2 2 5 2" xfId="4824" xr:uid="{00000000-0005-0000-0000-000092090000}"/>
    <cellStyle name="Separador de milhares 2 4 10 2 2 6" xfId="3230" xr:uid="{00000000-0005-0000-0000-000093090000}"/>
    <cellStyle name="Separador de milhares 2 4 10 2 3" xfId="643" xr:uid="{00000000-0005-0000-0000-000094090000}"/>
    <cellStyle name="Separador de milhares 2 4 10 2 3 2" xfId="980" xr:uid="{00000000-0005-0000-0000-000095090000}"/>
    <cellStyle name="Separador de milhares 2 4 10 2 3 2 2" xfId="1747" xr:uid="{00000000-0005-0000-0000-000096090000}"/>
    <cellStyle name="Separador de milhares 2 4 10 2 3 2 2 2" xfId="2941" xr:uid="{00000000-0005-0000-0000-000097090000}"/>
    <cellStyle name="Separador de milhares 2 4 10 2 3 2 2 2 2" xfId="5637" xr:uid="{00000000-0005-0000-0000-000098090000}"/>
    <cellStyle name="Separador de milhares 2 4 10 2 3 2 2 3" xfId="4443" xr:uid="{00000000-0005-0000-0000-000099090000}"/>
    <cellStyle name="Separador de milhares 2 4 10 2 3 2 3" xfId="2441" xr:uid="{00000000-0005-0000-0000-00009A090000}"/>
    <cellStyle name="Separador de milhares 2 4 10 2 3 2 3 2" xfId="5137" xr:uid="{00000000-0005-0000-0000-00009B090000}"/>
    <cellStyle name="Separador de milhares 2 4 10 2 3 2 4" xfId="3677" xr:uid="{00000000-0005-0000-0000-00009C090000}"/>
    <cellStyle name="Separador de milhares 2 4 10 2 3 3" xfId="1410" xr:uid="{00000000-0005-0000-0000-00009D090000}"/>
    <cellStyle name="Separador de milhares 2 4 10 2 3 3 2" xfId="2691" xr:uid="{00000000-0005-0000-0000-00009E090000}"/>
    <cellStyle name="Separador de milhares 2 4 10 2 3 3 2 2" xfId="5387" xr:uid="{00000000-0005-0000-0000-00009F090000}"/>
    <cellStyle name="Separador de milhares 2 4 10 2 3 3 3" xfId="4106" xr:uid="{00000000-0005-0000-0000-0000A0090000}"/>
    <cellStyle name="Separador de milhares 2 4 10 2 3 4" xfId="2191" xr:uid="{00000000-0005-0000-0000-0000A1090000}"/>
    <cellStyle name="Separador de milhares 2 4 10 2 3 4 2" xfId="4887" xr:uid="{00000000-0005-0000-0000-0000A2090000}"/>
    <cellStyle name="Separador de milhares 2 4 10 2 3 5" xfId="3340" xr:uid="{00000000-0005-0000-0000-0000A3090000}"/>
    <cellStyle name="Separador de milhares 2 4 10 2 4" xfId="806" xr:uid="{00000000-0005-0000-0000-0000A4090000}"/>
    <cellStyle name="Separador de milhares 2 4 10 2 4 2" xfId="1573" xr:uid="{00000000-0005-0000-0000-0000A5090000}"/>
    <cellStyle name="Separador de milhares 2 4 10 2 4 2 2" xfId="2816" xr:uid="{00000000-0005-0000-0000-0000A6090000}"/>
    <cellStyle name="Separador de milhares 2 4 10 2 4 2 2 2" xfId="5512" xr:uid="{00000000-0005-0000-0000-0000A7090000}"/>
    <cellStyle name="Separador de milhares 2 4 10 2 4 2 3" xfId="4269" xr:uid="{00000000-0005-0000-0000-0000A8090000}"/>
    <cellStyle name="Separador de milhares 2 4 10 2 4 3" xfId="2316" xr:uid="{00000000-0005-0000-0000-0000A9090000}"/>
    <cellStyle name="Separador de milhares 2 4 10 2 4 3 2" xfId="5012" xr:uid="{00000000-0005-0000-0000-0000AA090000}"/>
    <cellStyle name="Separador de milhares 2 4 10 2 4 4" xfId="3503" xr:uid="{00000000-0005-0000-0000-0000AB090000}"/>
    <cellStyle name="Separador de milhares 2 4 10 2 5" xfId="1237" xr:uid="{00000000-0005-0000-0000-0000AC090000}"/>
    <cellStyle name="Separador de milhares 2 4 10 2 5 2" xfId="2566" xr:uid="{00000000-0005-0000-0000-0000AD090000}"/>
    <cellStyle name="Separador de milhares 2 4 10 2 5 2 2" xfId="5262" xr:uid="{00000000-0005-0000-0000-0000AE090000}"/>
    <cellStyle name="Separador de milhares 2 4 10 2 5 3" xfId="3933" xr:uid="{00000000-0005-0000-0000-0000AF090000}"/>
    <cellStyle name="Separador de milhares 2 4 10 2 6" xfId="2066" xr:uid="{00000000-0005-0000-0000-0000B0090000}"/>
    <cellStyle name="Separador de milhares 2 4 10 2 6 2" xfId="4762" xr:uid="{00000000-0005-0000-0000-0000B1090000}"/>
    <cellStyle name="Separador de milhares 2 4 10 2 7" xfId="3166" xr:uid="{00000000-0005-0000-0000-0000B2090000}"/>
    <cellStyle name="Separador de milhares 2 4 10 3" xfId="2011" xr:uid="{00000000-0005-0000-0000-0000B3090000}"/>
    <cellStyle name="Separador de milhares 2 4 10 3 2" xfId="4707" xr:uid="{00000000-0005-0000-0000-0000B4090000}"/>
    <cellStyle name="Separador de milhares 2 4 10 4" xfId="3110" xr:uid="{00000000-0005-0000-0000-0000B5090000}"/>
    <cellStyle name="Separador de milhares 2 4 11" xfId="376" xr:uid="{00000000-0005-0000-0000-0000B6090000}"/>
    <cellStyle name="Separador de milhares 2 4 11 2" xfId="468" xr:uid="{00000000-0005-0000-0000-0000B7090000}"/>
    <cellStyle name="Separador de milhares 2 4 11 2 2" xfId="533" xr:uid="{00000000-0005-0000-0000-0000B8090000}"/>
    <cellStyle name="Separador de milhares 2 4 11 2 2 2" xfId="707" xr:uid="{00000000-0005-0000-0000-0000B9090000}"/>
    <cellStyle name="Separador de milhares 2 4 11 2 2 2 2" xfId="1044" xr:uid="{00000000-0005-0000-0000-0000BA090000}"/>
    <cellStyle name="Separador de milhares 2 4 11 2 2 2 2 2" xfId="1811" xr:uid="{00000000-0005-0000-0000-0000BB090000}"/>
    <cellStyle name="Separador de milhares 2 4 11 2 2 2 2 2 2" xfId="3004" xr:uid="{00000000-0005-0000-0000-0000BC090000}"/>
    <cellStyle name="Separador de milhares 2 4 11 2 2 2 2 2 2 2" xfId="5700" xr:uid="{00000000-0005-0000-0000-0000BD090000}"/>
    <cellStyle name="Separador de milhares 2 4 11 2 2 2 2 2 3" xfId="4507" xr:uid="{00000000-0005-0000-0000-0000BE090000}"/>
    <cellStyle name="Separador de milhares 2 4 11 2 2 2 2 3" xfId="2504" xr:uid="{00000000-0005-0000-0000-0000BF090000}"/>
    <cellStyle name="Separador de milhares 2 4 11 2 2 2 2 3 2" xfId="5200" xr:uid="{00000000-0005-0000-0000-0000C0090000}"/>
    <cellStyle name="Separador de milhares 2 4 11 2 2 2 2 4" xfId="3741" xr:uid="{00000000-0005-0000-0000-0000C1090000}"/>
    <cellStyle name="Separador de milhares 2 4 11 2 2 2 3" xfId="1474" xr:uid="{00000000-0005-0000-0000-0000C2090000}"/>
    <cellStyle name="Separador de milhares 2 4 11 2 2 2 3 2" xfId="2754" xr:uid="{00000000-0005-0000-0000-0000C3090000}"/>
    <cellStyle name="Separador de milhares 2 4 11 2 2 2 3 2 2" xfId="5450" xr:uid="{00000000-0005-0000-0000-0000C4090000}"/>
    <cellStyle name="Separador de milhares 2 4 11 2 2 2 3 3" xfId="4170" xr:uid="{00000000-0005-0000-0000-0000C5090000}"/>
    <cellStyle name="Separador de milhares 2 4 11 2 2 2 4" xfId="2254" xr:uid="{00000000-0005-0000-0000-0000C6090000}"/>
    <cellStyle name="Separador de milhares 2 4 11 2 2 2 4 2" xfId="4950" xr:uid="{00000000-0005-0000-0000-0000C7090000}"/>
    <cellStyle name="Separador de milhares 2 4 11 2 2 2 5" xfId="3404" xr:uid="{00000000-0005-0000-0000-0000C8090000}"/>
    <cellStyle name="Separador de milhares 2 4 11 2 2 3" xfId="871" xr:uid="{00000000-0005-0000-0000-0000C9090000}"/>
    <cellStyle name="Separador de milhares 2 4 11 2 2 3 2" xfId="1638" xr:uid="{00000000-0005-0000-0000-0000CA090000}"/>
    <cellStyle name="Separador de milhares 2 4 11 2 2 3 2 2" xfId="2879" xr:uid="{00000000-0005-0000-0000-0000CB090000}"/>
    <cellStyle name="Separador de milhares 2 4 11 2 2 3 2 2 2" xfId="5575" xr:uid="{00000000-0005-0000-0000-0000CC090000}"/>
    <cellStyle name="Separador de milhares 2 4 11 2 2 3 2 3" xfId="4334" xr:uid="{00000000-0005-0000-0000-0000CD090000}"/>
    <cellStyle name="Separador de milhares 2 4 11 2 2 3 3" xfId="2379" xr:uid="{00000000-0005-0000-0000-0000CE090000}"/>
    <cellStyle name="Separador de milhares 2 4 11 2 2 3 3 2" xfId="5075" xr:uid="{00000000-0005-0000-0000-0000CF090000}"/>
    <cellStyle name="Separador de milhares 2 4 11 2 2 3 4" xfId="3568" xr:uid="{00000000-0005-0000-0000-0000D0090000}"/>
    <cellStyle name="Separador de milhares 2 4 11 2 2 4" xfId="1301" xr:uid="{00000000-0005-0000-0000-0000D1090000}"/>
    <cellStyle name="Separador de milhares 2 4 11 2 2 4 2" xfId="2629" xr:uid="{00000000-0005-0000-0000-0000D2090000}"/>
    <cellStyle name="Separador de milhares 2 4 11 2 2 4 2 2" xfId="5325" xr:uid="{00000000-0005-0000-0000-0000D3090000}"/>
    <cellStyle name="Separador de milhares 2 4 11 2 2 4 3" xfId="3997" xr:uid="{00000000-0005-0000-0000-0000D4090000}"/>
    <cellStyle name="Separador de milhares 2 4 11 2 2 5" xfId="2129" xr:uid="{00000000-0005-0000-0000-0000D5090000}"/>
    <cellStyle name="Separador de milhares 2 4 11 2 2 5 2" xfId="4825" xr:uid="{00000000-0005-0000-0000-0000D6090000}"/>
    <cellStyle name="Separador de milhares 2 4 11 2 2 6" xfId="3231" xr:uid="{00000000-0005-0000-0000-0000D7090000}"/>
    <cellStyle name="Separador de milhares 2 4 11 2 3" xfId="644" xr:uid="{00000000-0005-0000-0000-0000D8090000}"/>
    <cellStyle name="Separador de milhares 2 4 11 2 3 2" xfId="981" xr:uid="{00000000-0005-0000-0000-0000D9090000}"/>
    <cellStyle name="Separador de milhares 2 4 11 2 3 2 2" xfId="1748" xr:uid="{00000000-0005-0000-0000-0000DA090000}"/>
    <cellStyle name="Separador de milhares 2 4 11 2 3 2 2 2" xfId="2942" xr:uid="{00000000-0005-0000-0000-0000DB090000}"/>
    <cellStyle name="Separador de milhares 2 4 11 2 3 2 2 2 2" xfId="5638" xr:uid="{00000000-0005-0000-0000-0000DC090000}"/>
    <cellStyle name="Separador de milhares 2 4 11 2 3 2 2 3" xfId="4444" xr:uid="{00000000-0005-0000-0000-0000DD090000}"/>
    <cellStyle name="Separador de milhares 2 4 11 2 3 2 3" xfId="2442" xr:uid="{00000000-0005-0000-0000-0000DE090000}"/>
    <cellStyle name="Separador de milhares 2 4 11 2 3 2 3 2" xfId="5138" xr:uid="{00000000-0005-0000-0000-0000DF090000}"/>
    <cellStyle name="Separador de milhares 2 4 11 2 3 2 4" xfId="3678" xr:uid="{00000000-0005-0000-0000-0000E0090000}"/>
    <cellStyle name="Separador de milhares 2 4 11 2 3 3" xfId="1411" xr:uid="{00000000-0005-0000-0000-0000E1090000}"/>
    <cellStyle name="Separador de milhares 2 4 11 2 3 3 2" xfId="2692" xr:uid="{00000000-0005-0000-0000-0000E2090000}"/>
    <cellStyle name="Separador de milhares 2 4 11 2 3 3 2 2" xfId="5388" xr:uid="{00000000-0005-0000-0000-0000E3090000}"/>
    <cellStyle name="Separador de milhares 2 4 11 2 3 3 3" xfId="4107" xr:uid="{00000000-0005-0000-0000-0000E4090000}"/>
    <cellStyle name="Separador de milhares 2 4 11 2 3 4" xfId="2192" xr:uid="{00000000-0005-0000-0000-0000E5090000}"/>
    <cellStyle name="Separador de milhares 2 4 11 2 3 4 2" xfId="4888" xr:uid="{00000000-0005-0000-0000-0000E6090000}"/>
    <cellStyle name="Separador de milhares 2 4 11 2 3 5" xfId="3341" xr:uid="{00000000-0005-0000-0000-0000E7090000}"/>
    <cellStyle name="Separador de milhares 2 4 11 2 4" xfId="807" xr:uid="{00000000-0005-0000-0000-0000E8090000}"/>
    <cellStyle name="Separador de milhares 2 4 11 2 4 2" xfId="1574" xr:uid="{00000000-0005-0000-0000-0000E9090000}"/>
    <cellStyle name="Separador de milhares 2 4 11 2 4 2 2" xfId="2817" xr:uid="{00000000-0005-0000-0000-0000EA090000}"/>
    <cellStyle name="Separador de milhares 2 4 11 2 4 2 2 2" xfId="5513" xr:uid="{00000000-0005-0000-0000-0000EB090000}"/>
    <cellStyle name="Separador de milhares 2 4 11 2 4 2 3" xfId="4270" xr:uid="{00000000-0005-0000-0000-0000EC090000}"/>
    <cellStyle name="Separador de milhares 2 4 11 2 4 3" xfId="2317" xr:uid="{00000000-0005-0000-0000-0000ED090000}"/>
    <cellStyle name="Separador de milhares 2 4 11 2 4 3 2" xfId="5013" xr:uid="{00000000-0005-0000-0000-0000EE090000}"/>
    <cellStyle name="Separador de milhares 2 4 11 2 4 4" xfId="3504" xr:uid="{00000000-0005-0000-0000-0000EF090000}"/>
    <cellStyle name="Separador de milhares 2 4 11 2 5" xfId="1238" xr:uid="{00000000-0005-0000-0000-0000F0090000}"/>
    <cellStyle name="Separador de milhares 2 4 11 2 5 2" xfId="2567" xr:uid="{00000000-0005-0000-0000-0000F1090000}"/>
    <cellStyle name="Separador de milhares 2 4 11 2 5 2 2" xfId="5263" xr:uid="{00000000-0005-0000-0000-0000F2090000}"/>
    <cellStyle name="Separador de milhares 2 4 11 2 5 3" xfId="3934" xr:uid="{00000000-0005-0000-0000-0000F3090000}"/>
    <cellStyle name="Separador de milhares 2 4 11 2 6" xfId="2067" xr:uid="{00000000-0005-0000-0000-0000F4090000}"/>
    <cellStyle name="Separador de milhares 2 4 11 2 6 2" xfId="4763" xr:uid="{00000000-0005-0000-0000-0000F5090000}"/>
    <cellStyle name="Separador de milhares 2 4 11 2 7" xfId="3167" xr:uid="{00000000-0005-0000-0000-0000F6090000}"/>
    <cellStyle name="Separador de milhares 2 4 11 3" xfId="2012" xr:uid="{00000000-0005-0000-0000-0000F7090000}"/>
    <cellStyle name="Separador de milhares 2 4 11 3 2" xfId="4708" xr:uid="{00000000-0005-0000-0000-0000F8090000}"/>
    <cellStyle name="Separador de milhares 2 4 11 4" xfId="3111" xr:uid="{00000000-0005-0000-0000-0000F9090000}"/>
    <cellStyle name="Separador de milhares 2 4 12" xfId="377" xr:uid="{00000000-0005-0000-0000-0000FA090000}"/>
    <cellStyle name="Separador de milhares 2 4 12 2" xfId="469" xr:uid="{00000000-0005-0000-0000-0000FB090000}"/>
    <cellStyle name="Separador de milhares 2 4 12 2 2" xfId="534" xr:uid="{00000000-0005-0000-0000-0000FC090000}"/>
    <cellStyle name="Separador de milhares 2 4 12 2 2 2" xfId="708" xr:uid="{00000000-0005-0000-0000-0000FD090000}"/>
    <cellStyle name="Separador de milhares 2 4 12 2 2 2 2" xfId="1045" xr:uid="{00000000-0005-0000-0000-0000FE090000}"/>
    <cellStyle name="Separador de milhares 2 4 12 2 2 2 2 2" xfId="1812" xr:uid="{00000000-0005-0000-0000-0000FF090000}"/>
    <cellStyle name="Separador de milhares 2 4 12 2 2 2 2 2 2" xfId="3005" xr:uid="{00000000-0005-0000-0000-0000000A0000}"/>
    <cellStyle name="Separador de milhares 2 4 12 2 2 2 2 2 2 2" xfId="5701" xr:uid="{00000000-0005-0000-0000-0000010A0000}"/>
    <cellStyle name="Separador de milhares 2 4 12 2 2 2 2 2 3" xfId="4508" xr:uid="{00000000-0005-0000-0000-0000020A0000}"/>
    <cellStyle name="Separador de milhares 2 4 12 2 2 2 2 3" xfId="2505" xr:uid="{00000000-0005-0000-0000-0000030A0000}"/>
    <cellStyle name="Separador de milhares 2 4 12 2 2 2 2 3 2" xfId="5201" xr:uid="{00000000-0005-0000-0000-0000040A0000}"/>
    <cellStyle name="Separador de milhares 2 4 12 2 2 2 2 4" xfId="3742" xr:uid="{00000000-0005-0000-0000-0000050A0000}"/>
    <cellStyle name="Separador de milhares 2 4 12 2 2 2 3" xfId="1475" xr:uid="{00000000-0005-0000-0000-0000060A0000}"/>
    <cellStyle name="Separador de milhares 2 4 12 2 2 2 3 2" xfId="2755" xr:uid="{00000000-0005-0000-0000-0000070A0000}"/>
    <cellStyle name="Separador de milhares 2 4 12 2 2 2 3 2 2" xfId="5451" xr:uid="{00000000-0005-0000-0000-0000080A0000}"/>
    <cellStyle name="Separador de milhares 2 4 12 2 2 2 3 3" xfId="4171" xr:uid="{00000000-0005-0000-0000-0000090A0000}"/>
    <cellStyle name="Separador de milhares 2 4 12 2 2 2 4" xfId="2255" xr:uid="{00000000-0005-0000-0000-00000A0A0000}"/>
    <cellStyle name="Separador de milhares 2 4 12 2 2 2 4 2" xfId="4951" xr:uid="{00000000-0005-0000-0000-00000B0A0000}"/>
    <cellStyle name="Separador de milhares 2 4 12 2 2 2 5" xfId="3405" xr:uid="{00000000-0005-0000-0000-00000C0A0000}"/>
    <cellStyle name="Separador de milhares 2 4 12 2 2 3" xfId="872" xr:uid="{00000000-0005-0000-0000-00000D0A0000}"/>
    <cellStyle name="Separador de milhares 2 4 12 2 2 3 2" xfId="1639" xr:uid="{00000000-0005-0000-0000-00000E0A0000}"/>
    <cellStyle name="Separador de milhares 2 4 12 2 2 3 2 2" xfId="2880" xr:uid="{00000000-0005-0000-0000-00000F0A0000}"/>
    <cellStyle name="Separador de milhares 2 4 12 2 2 3 2 2 2" xfId="5576" xr:uid="{00000000-0005-0000-0000-0000100A0000}"/>
    <cellStyle name="Separador de milhares 2 4 12 2 2 3 2 3" xfId="4335" xr:uid="{00000000-0005-0000-0000-0000110A0000}"/>
    <cellStyle name="Separador de milhares 2 4 12 2 2 3 3" xfId="2380" xr:uid="{00000000-0005-0000-0000-0000120A0000}"/>
    <cellStyle name="Separador de milhares 2 4 12 2 2 3 3 2" xfId="5076" xr:uid="{00000000-0005-0000-0000-0000130A0000}"/>
    <cellStyle name="Separador de milhares 2 4 12 2 2 3 4" xfId="3569" xr:uid="{00000000-0005-0000-0000-0000140A0000}"/>
    <cellStyle name="Separador de milhares 2 4 12 2 2 4" xfId="1302" xr:uid="{00000000-0005-0000-0000-0000150A0000}"/>
    <cellStyle name="Separador de milhares 2 4 12 2 2 4 2" xfId="2630" xr:uid="{00000000-0005-0000-0000-0000160A0000}"/>
    <cellStyle name="Separador de milhares 2 4 12 2 2 4 2 2" xfId="5326" xr:uid="{00000000-0005-0000-0000-0000170A0000}"/>
    <cellStyle name="Separador de milhares 2 4 12 2 2 4 3" xfId="3998" xr:uid="{00000000-0005-0000-0000-0000180A0000}"/>
    <cellStyle name="Separador de milhares 2 4 12 2 2 5" xfId="2130" xr:uid="{00000000-0005-0000-0000-0000190A0000}"/>
    <cellStyle name="Separador de milhares 2 4 12 2 2 5 2" xfId="4826" xr:uid="{00000000-0005-0000-0000-00001A0A0000}"/>
    <cellStyle name="Separador de milhares 2 4 12 2 2 6" xfId="3232" xr:uid="{00000000-0005-0000-0000-00001B0A0000}"/>
    <cellStyle name="Separador de milhares 2 4 12 2 3" xfId="645" xr:uid="{00000000-0005-0000-0000-00001C0A0000}"/>
    <cellStyle name="Separador de milhares 2 4 12 2 3 2" xfId="982" xr:uid="{00000000-0005-0000-0000-00001D0A0000}"/>
    <cellStyle name="Separador de milhares 2 4 12 2 3 2 2" xfId="1749" xr:uid="{00000000-0005-0000-0000-00001E0A0000}"/>
    <cellStyle name="Separador de milhares 2 4 12 2 3 2 2 2" xfId="2943" xr:uid="{00000000-0005-0000-0000-00001F0A0000}"/>
    <cellStyle name="Separador de milhares 2 4 12 2 3 2 2 2 2" xfId="5639" xr:uid="{00000000-0005-0000-0000-0000200A0000}"/>
    <cellStyle name="Separador de milhares 2 4 12 2 3 2 2 3" xfId="4445" xr:uid="{00000000-0005-0000-0000-0000210A0000}"/>
    <cellStyle name="Separador de milhares 2 4 12 2 3 2 3" xfId="2443" xr:uid="{00000000-0005-0000-0000-0000220A0000}"/>
    <cellStyle name="Separador de milhares 2 4 12 2 3 2 3 2" xfId="5139" xr:uid="{00000000-0005-0000-0000-0000230A0000}"/>
    <cellStyle name="Separador de milhares 2 4 12 2 3 2 4" xfId="3679" xr:uid="{00000000-0005-0000-0000-0000240A0000}"/>
    <cellStyle name="Separador de milhares 2 4 12 2 3 3" xfId="1412" xr:uid="{00000000-0005-0000-0000-0000250A0000}"/>
    <cellStyle name="Separador de milhares 2 4 12 2 3 3 2" xfId="2693" xr:uid="{00000000-0005-0000-0000-0000260A0000}"/>
    <cellStyle name="Separador de milhares 2 4 12 2 3 3 2 2" xfId="5389" xr:uid="{00000000-0005-0000-0000-0000270A0000}"/>
    <cellStyle name="Separador de milhares 2 4 12 2 3 3 3" xfId="4108" xr:uid="{00000000-0005-0000-0000-0000280A0000}"/>
    <cellStyle name="Separador de milhares 2 4 12 2 3 4" xfId="2193" xr:uid="{00000000-0005-0000-0000-0000290A0000}"/>
    <cellStyle name="Separador de milhares 2 4 12 2 3 4 2" xfId="4889" xr:uid="{00000000-0005-0000-0000-00002A0A0000}"/>
    <cellStyle name="Separador de milhares 2 4 12 2 3 5" xfId="3342" xr:uid="{00000000-0005-0000-0000-00002B0A0000}"/>
    <cellStyle name="Separador de milhares 2 4 12 2 4" xfId="808" xr:uid="{00000000-0005-0000-0000-00002C0A0000}"/>
    <cellStyle name="Separador de milhares 2 4 12 2 4 2" xfId="1575" xr:uid="{00000000-0005-0000-0000-00002D0A0000}"/>
    <cellStyle name="Separador de milhares 2 4 12 2 4 2 2" xfId="2818" xr:uid="{00000000-0005-0000-0000-00002E0A0000}"/>
    <cellStyle name="Separador de milhares 2 4 12 2 4 2 2 2" xfId="5514" xr:uid="{00000000-0005-0000-0000-00002F0A0000}"/>
    <cellStyle name="Separador de milhares 2 4 12 2 4 2 3" xfId="4271" xr:uid="{00000000-0005-0000-0000-0000300A0000}"/>
    <cellStyle name="Separador de milhares 2 4 12 2 4 3" xfId="2318" xr:uid="{00000000-0005-0000-0000-0000310A0000}"/>
    <cellStyle name="Separador de milhares 2 4 12 2 4 3 2" xfId="5014" xr:uid="{00000000-0005-0000-0000-0000320A0000}"/>
    <cellStyle name="Separador de milhares 2 4 12 2 4 4" xfId="3505" xr:uid="{00000000-0005-0000-0000-0000330A0000}"/>
    <cellStyle name="Separador de milhares 2 4 12 2 5" xfId="1239" xr:uid="{00000000-0005-0000-0000-0000340A0000}"/>
    <cellStyle name="Separador de milhares 2 4 12 2 5 2" xfId="2568" xr:uid="{00000000-0005-0000-0000-0000350A0000}"/>
    <cellStyle name="Separador de milhares 2 4 12 2 5 2 2" xfId="5264" xr:uid="{00000000-0005-0000-0000-0000360A0000}"/>
    <cellStyle name="Separador de milhares 2 4 12 2 5 3" xfId="3935" xr:uid="{00000000-0005-0000-0000-0000370A0000}"/>
    <cellStyle name="Separador de milhares 2 4 12 2 6" xfId="2068" xr:uid="{00000000-0005-0000-0000-0000380A0000}"/>
    <cellStyle name="Separador de milhares 2 4 12 2 6 2" xfId="4764" xr:uid="{00000000-0005-0000-0000-0000390A0000}"/>
    <cellStyle name="Separador de milhares 2 4 12 2 7" xfId="3168" xr:uid="{00000000-0005-0000-0000-00003A0A0000}"/>
    <cellStyle name="Separador de milhares 2 4 12 3" xfId="2013" xr:uid="{00000000-0005-0000-0000-00003B0A0000}"/>
    <cellStyle name="Separador de milhares 2 4 12 3 2" xfId="4709" xr:uid="{00000000-0005-0000-0000-00003C0A0000}"/>
    <cellStyle name="Separador de milhares 2 4 12 4" xfId="3112" xr:uid="{00000000-0005-0000-0000-00003D0A0000}"/>
    <cellStyle name="Separador de milhares 2 4 13" xfId="456" xr:uid="{00000000-0005-0000-0000-00003E0A0000}"/>
    <cellStyle name="Separador de milhares 2 4 13 2" xfId="521" xr:uid="{00000000-0005-0000-0000-00003F0A0000}"/>
    <cellStyle name="Separador de milhares 2 4 13 2 2" xfId="695" xr:uid="{00000000-0005-0000-0000-0000400A0000}"/>
    <cellStyle name="Separador de milhares 2 4 13 2 2 2" xfId="1032" xr:uid="{00000000-0005-0000-0000-0000410A0000}"/>
    <cellStyle name="Separador de milhares 2 4 13 2 2 2 2" xfId="1799" xr:uid="{00000000-0005-0000-0000-0000420A0000}"/>
    <cellStyle name="Separador de milhares 2 4 13 2 2 2 2 2" xfId="2992" xr:uid="{00000000-0005-0000-0000-0000430A0000}"/>
    <cellStyle name="Separador de milhares 2 4 13 2 2 2 2 2 2" xfId="5688" xr:uid="{00000000-0005-0000-0000-0000440A0000}"/>
    <cellStyle name="Separador de milhares 2 4 13 2 2 2 2 3" xfId="4495" xr:uid="{00000000-0005-0000-0000-0000450A0000}"/>
    <cellStyle name="Separador de milhares 2 4 13 2 2 2 3" xfId="2492" xr:uid="{00000000-0005-0000-0000-0000460A0000}"/>
    <cellStyle name="Separador de milhares 2 4 13 2 2 2 3 2" xfId="5188" xr:uid="{00000000-0005-0000-0000-0000470A0000}"/>
    <cellStyle name="Separador de milhares 2 4 13 2 2 2 4" xfId="3729" xr:uid="{00000000-0005-0000-0000-0000480A0000}"/>
    <cellStyle name="Separador de milhares 2 4 13 2 2 3" xfId="1462" xr:uid="{00000000-0005-0000-0000-0000490A0000}"/>
    <cellStyle name="Separador de milhares 2 4 13 2 2 3 2" xfId="2742" xr:uid="{00000000-0005-0000-0000-00004A0A0000}"/>
    <cellStyle name="Separador de milhares 2 4 13 2 2 3 2 2" xfId="5438" xr:uid="{00000000-0005-0000-0000-00004B0A0000}"/>
    <cellStyle name="Separador de milhares 2 4 13 2 2 3 3" xfId="4158" xr:uid="{00000000-0005-0000-0000-00004C0A0000}"/>
    <cellStyle name="Separador de milhares 2 4 13 2 2 4" xfId="2242" xr:uid="{00000000-0005-0000-0000-00004D0A0000}"/>
    <cellStyle name="Separador de milhares 2 4 13 2 2 4 2" xfId="4938" xr:uid="{00000000-0005-0000-0000-00004E0A0000}"/>
    <cellStyle name="Separador de milhares 2 4 13 2 2 5" xfId="3392" xr:uid="{00000000-0005-0000-0000-00004F0A0000}"/>
    <cellStyle name="Separador de milhares 2 4 13 2 3" xfId="859" xr:uid="{00000000-0005-0000-0000-0000500A0000}"/>
    <cellStyle name="Separador de milhares 2 4 13 2 3 2" xfId="1626" xr:uid="{00000000-0005-0000-0000-0000510A0000}"/>
    <cellStyle name="Separador de milhares 2 4 13 2 3 2 2" xfId="2867" xr:uid="{00000000-0005-0000-0000-0000520A0000}"/>
    <cellStyle name="Separador de milhares 2 4 13 2 3 2 2 2" xfId="5563" xr:uid="{00000000-0005-0000-0000-0000530A0000}"/>
    <cellStyle name="Separador de milhares 2 4 13 2 3 2 3" xfId="4322" xr:uid="{00000000-0005-0000-0000-0000540A0000}"/>
    <cellStyle name="Separador de milhares 2 4 13 2 3 3" xfId="2367" xr:uid="{00000000-0005-0000-0000-0000550A0000}"/>
    <cellStyle name="Separador de milhares 2 4 13 2 3 3 2" xfId="5063" xr:uid="{00000000-0005-0000-0000-0000560A0000}"/>
    <cellStyle name="Separador de milhares 2 4 13 2 3 4" xfId="3556" xr:uid="{00000000-0005-0000-0000-0000570A0000}"/>
    <cellStyle name="Separador de milhares 2 4 13 2 4" xfId="1289" xr:uid="{00000000-0005-0000-0000-0000580A0000}"/>
    <cellStyle name="Separador de milhares 2 4 13 2 4 2" xfId="2617" xr:uid="{00000000-0005-0000-0000-0000590A0000}"/>
    <cellStyle name="Separador de milhares 2 4 13 2 4 2 2" xfId="5313" xr:uid="{00000000-0005-0000-0000-00005A0A0000}"/>
    <cellStyle name="Separador de milhares 2 4 13 2 4 3" xfId="3985" xr:uid="{00000000-0005-0000-0000-00005B0A0000}"/>
    <cellStyle name="Separador de milhares 2 4 13 2 5" xfId="2117" xr:uid="{00000000-0005-0000-0000-00005C0A0000}"/>
    <cellStyle name="Separador de milhares 2 4 13 2 5 2" xfId="4813" xr:uid="{00000000-0005-0000-0000-00005D0A0000}"/>
    <cellStyle name="Separador de milhares 2 4 13 2 6" xfId="3219" xr:uid="{00000000-0005-0000-0000-00005E0A0000}"/>
    <cellStyle name="Separador de milhares 2 4 13 3" xfId="632" xr:uid="{00000000-0005-0000-0000-00005F0A0000}"/>
    <cellStyle name="Separador de milhares 2 4 13 3 2" xfId="969" xr:uid="{00000000-0005-0000-0000-0000600A0000}"/>
    <cellStyle name="Separador de milhares 2 4 13 3 2 2" xfId="1736" xr:uid="{00000000-0005-0000-0000-0000610A0000}"/>
    <cellStyle name="Separador de milhares 2 4 13 3 2 2 2" xfId="2930" xr:uid="{00000000-0005-0000-0000-0000620A0000}"/>
    <cellStyle name="Separador de milhares 2 4 13 3 2 2 2 2" xfId="5626" xr:uid="{00000000-0005-0000-0000-0000630A0000}"/>
    <cellStyle name="Separador de milhares 2 4 13 3 2 2 3" xfId="4432" xr:uid="{00000000-0005-0000-0000-0000640A0000}"/>
    <cellStyle name="Separador de milhares 2 4 13 3 2 3" xfId="2430" xr:uid="{00000000-0005-0000-0000-0000650A0000}"/>
    <cellStyle name="Separador de milhares 2 4 13 3 2 3 2" xfId="5126" xr:uid="{00000000-0005-0000-0000-0000660A0000}"/>
    <cellStyle name="Separador de milhares 2 4 13 3 2 4" xfId="3666" xr:uid="{00000000-0005-0000-0000-0000670A0000}"/>
    <cellStyle name="Separador de milhares 2 4 13 3 3" xfId="1399" xr:uid="{00000000-0005-0000-0000-0000680A0000}"/>
    <cellStyle name="Separador de milhares 2 4 13 3 3 2" xfId="2680" xr:uid="{00000000-0005-0000-0000-0000690A0000}"/>
    <cellStyle name="Separador de milhares 2 4 13 3 3 2 2" xfId="5376" xr:uid="{00000000-0005-0000-0000-00006A0A0000}"/>
    <cellStyle name="Separador de milhares 2 4 13 3 3 3" xfId="4095" xr:uid="{00000000-0005-0000-0000-00006B0A0000}"/>
    <cellStyle name="Separador de milhares 2 4 13 3 4" xfId="2180" xr:uid="{00000000-0005-0000-0000-00006C0A0000}"/>
    <cellStyle name="Separador de milhares 2 4 13 3 4 2" xfId="4876" xr:uid="{00000000-0005-0000-0000-00006D0A0000}"/>
    <cellStyle name="Separador de milhares 2 4 13 3 5" xfId="3329" xr:uid="{00000000-0005-0000-0000-00006E0A0000}"/>
    <cellStyle name="Separador de milhares 2 4 13 4" xfId="795" xr:uid="{00000000-0005-0000-0000-00006F0A0000}"/>
    <cellStyle name="Separador de milhares 2 4 13 4 2" xfId="1562" xr:uid="{00000000-0005-0000-0000-0000700A0000}"/>
    <cellStyle name="Separador de milhares 2 4 13 4 2 2" xfId="2805" xr:uid="{00000000-0005-0000-0000-0000710A0000}"/>
    <cellStyle name="Separador de milhares 2 4 13 4 2 2 2" xfId="5501" xr:uid="{00000000-0005-0000-0000-0000720A0000}"/>
    <cellStyle name="Separador de milhares 2 4 13 4 2 3" xfId="4258" xr:uid="{00000000-0005-0000-0000-0000730A0000}"/>
    <cellStyle name="Separador de milhares 2 4 13 4 3" xfId="2305" xr:uid="{00000000-0005-0000-0000-0000740A0000}"/>
    <cellStyle name="Separador de milhares 2 4 13 4 3 2" xfId="5001" xr:uid="{00000000-0005-0000-0000-0000750A0000}"/>
    <cellStyle name="Separador de milhares 2 4 13 4 4" xfId="3492" xr:uid="{00000000-0005-0000-0000-0000760A0000}"/>
    <cellStyle name="Separador de milhares 2 4 13 5" xfId="1226" xr:uid="{00000000-0005-0000-0000-0000770A0000}"/>
    <cellStyle name="Separador de milhares 2 4 13 5 2" xfId="2555" xr:uid="{00000000-0005-0000-0000-0000780A0000}"/>
    <cellStyle name="Separador de milhares 2 4 13 5 2 2" xfId="5251" xr:uid="{00000000-0005-0000-0000-0000790A0000}"/>
    <cellStyle name="Separador de milhares 2 4 13 5 3" xfId="3922" xr:uid="{00000000-0005-0000-0000-00007A0A0000}"/>
    <cellStyle name="Separador de milhares 2 4 13 6" xfId="2055" xr:uid="{00000000-0005-0000-0000-00007B0A0000}"/>
    <cellStyle name="Separador de milhares 2 4 13 6 2" xfId="4751" xr:uid="{00000000-0005-0000-0000-00007C0A0000}"/>
    <cellStyle name="Separador de milhares 2 4 13 7" xfId="3155" xr:uid="{00000000-0005-0000-0000-00007D0A0000}"/>
    <cellStyle name="Separador de milhares 2 4 14" xfId="1999" xr:uid="{00000000-0005-0000-0000-00007E0A0000}"/>
    <cellStyle name="Separador de milhares 2 4 14 2" xfId="4695" xr:uid="{00000000-0005-0000-0000-00007F0A0000}"/>
    <cellStyle name="Separador de milhares 2 4 15" xfId="3097" xr:uid="{00000000-0005-0000-0000-0000800A0000}"/>
    <cellStyle name="Separador de milhares 2 4 2" xfId="378" xr:uid="{00000000-0005-0000-0000-0000810A0000}"/>
    <cellStyle name="Separador de milhares 2 4 2 2" xfId="470" xr:uid="{00000000-0005-0000-0000-0000820A0000}"/>
    <cellStyle name="Separador de milhares 2 4 2 2 2" xfId="535" xr:uid="{00000000-0005-0000-0000-0000830A0000}"/>
    <cellStyle name="Separador de milhares 2 4 2 2 2 2" xfId="709" xr:uid="{00000000-0005-0000-0000-0000840A0000}"/>
    <cellStyle name="Separador de milhares 2 4 2 2 2 2 2" xfId="1046" xr:uid="{00000000-0005-0000-0000-0000850A0000}"/>
    <cellStyle name="Separador de milhares 2 4 2 2 2 2 2 2" xfId="1813" xr:uid="{00000000-0005-0000-0000-0000860A0000}"/>
    <cellStyle name="Separador de milhares 2 4 2 2 2 2 2 2 2" xfId="3006" xr:uid="{00000000-0005-0000-0000-0000870A0000}"/>
    <cellStyle name="Separador de milhares 2 4 2 2 2 2 2 2 2 2" xfId="5702" xr:uid="{00000000-0005-0000-0000-0000880A0000}"/>
    <cellStyle name="Separador de milhares 2 4 2 2 2 2 2 2 3" xfId="4509" xr:uid="{00000000-0005-0000-0000-0000890A0000}"/>
    <cellStyle name="Separador de milhares 2 4 2 2 2 2 2 3" xfId="2506" xr:uid="{00000000-0005-0000-0000-00008A0A0000}"/>
    <cellStyle name="Separador de milhares 2 4 2 2 2 2 2 3 2" xfId="5202" xr:uid="{00000000-0005-0000-0000-00008B0A0000}"/>
    <cellStyle name="Separador de milhares 2 4 2 2 2 2 2 4" xfId="3743" xr:uid="{00000000-0005-0000-0000-00008C0A0000}"/>
    <cellStyle name="Separador de milhares 2 4 2 2 2 2 3" xfId="1476" xr:uid="{00000000-0005-0000-0000-00008D0A0000}"/>
    <cellStyle name="Separador de milhares 2 4 2 2 2 2 3 2" xfId="2756" xr:uid="{00000000-0005-0000-0000-00008E0A0000}"/>
    <cellStyle name="Separador de milhares 2 4 2 2 2 2 3 2 2" xfId="5452" xr:uid="{00000000-0005-0000-0000-00008F0A0000}"/>
    <cellStyle name="Separador de milhares 2 4 2 2 2 2 3 3" xfId="4172" xr:uid="{00000000-0005-0000-0000-0000900A0000}"/>
    <cellStyle name="Separador de milhares 2 4 2 2 2 2 4" xfId="2256" xr:uid="{00000000-0005-0000-0000-0000910A0000}"/>
    <cellStyle name="Separador de milhares 2 4 2 2 2 2 4 2" xfId="4952" xr:uid="{00000000-0005-0000-0000-0000920A0000}"/>
    <cellStyle name="Separador de milhares 2 4 2 2 2 2 5" xfId="3406" xr:uid="{00000000-0005-0000-0000-0000930A0000}"/>
    <cellStyle name="Separador de milhares 2 4 2 2 2 3" xfId="873" xr:uid="{00000000-0005-0000-0000-0000940A0000}"/>
    <cellStyle name="Separador de milhares 2 4 2 2 2 3 2" xfId="1640" xr:uid="{00000000-0005-0000-0000-0000950A0000}"/>
    <cellStyle name="Separador de milhares 2 4 2 2 2 3 2 2" xfId="2881" xr:uid="{00000000-0005-0000-0000-0000960A0000}"/>
    <cellStyle name="Separador de milhares 2 4 2 2 2 3 2 2 2" xfId="5577" xr:uid="{00000000-0005-0000-0000-0000970A0000}"/>
    <cellStyle name="Separador de milhares 2 4 2 2 2 3 2 3" xfId="4336" xr:uid="{00000000-0005-0000-0000-0000980A0000}"/>
    <cellStyle name="Separador de milhares 2 4 2 2 2 3 3" xfId="2381" xr:uid="{00000000-0005-0000-0000-0000990A0000}"/>
    <cellStyle name="Separador de milhares 2 4 2 2 2 3 3 2" xfId="5077" xr:uid="{00000000-0005-0000-0000-00009A0A0000}"/>
    <cellStyle name="Separador de milhares 2 4 2 2 2 3 4" xfId="3570" xr:uid="{00000000-0005-0000-0000-00009B0A0000}"/>
    <cellStyle name="Separador de milhares 2 4 2 2 2 4" xfId="1303" xr:uid="{00000000-0005-0000-0000-00009C0A0000}"/>
    <cellStyle name="Separador de milhares 2 4 2 2 2 4 2" xfId="2631" xr:uid="{00000000-0005-0000-0000-00009D0A0000}"/>
    <cellStyle name="Separador de milhares 2 4 2 2 2 4 2 2" xfId="5327" xr:uid="{00000000-0005-0000-0000-00009E0A0000}"/>
    <cellStyle name="Separador de milhares 2 4 2 2 2 4 3" xfId="3999" xr:uid="{00000000-0005-0000-0000-00009F0A0000}"/>
    <cellStyle name="Separador de milhares 2 4 2 2 2 5" xfId="2131" xr:uid="{00000000-0005-0000-0000-0000A00A0000}"/>
    <cellStyle name="Separador de milhares 2 4 2 2 2 5 2" xfId="4827" xr:uid="{00000000-0005-0000-0000-0000A10A0000}"/>
    <cellStyle name="Separador de milhares 2 4 2 2 2 6" xfId="3233" xr:uid="{00000000-0005-0000-0000-0000A20A0000}"/>
    <cellStyle name="Separador de milhares 2 4 2 2 3" xfId="646" xr:uid="{00000000-0005-0000-0000-0000A30A0000}"/>
    <cellStyle name="Separador de milhares 2 4 2 2 3 2" xfId="983" xr:uid="{00000000-0005-0000-0000-0000A40A0000}"/>
    <cellStyle name="Separador de milhares 2 4 2 2 3 2 2" xfId="1750" xr:uid="{00000000-0005-0000-0000-0000A50A0000}"/>
    <cellStyle name="Separador de milhares 2 4 2 2 3 2 2 2" xfId="2944" xr:uid="{00000000-0005-0000-0000-0000A60A0000}"/>
    <cellStyle name="Separador de milhares 2 4 2 2 3 2 2 2 2" xfId="5640" xr:uid="{00000000-0005-0000-0000-0000A70A0000}"/>
    <cellStyle name="Separador de milhares 2 4 2 2 3 2 2 3" xfId="4446" xr:uid="{00000000-0005-0000-0000-0000A80A0000}"/>
    <cellStyle name="Separador de milhares 2 4 2 2 3 2 3" xfId="2444" xr:uid="{00000000-0005-0000-0000-0000A90A0000}"/>
    <cellStyle name="Separador de milhares 2 4 2 2 3 2 3 2" xfId="5140" xr:uid="{00000000-0005-0000-0000-0000AA0A0000}"/>
    <cellStyle name="Separador de milhares 2 4 2 2 3 2 4" xfId="3680" xr:uid="{00000000-0005-0000-0000-0000AB0A0000}"/>
    <cellStyle name="Separador de milhares 2 4 2 2 3 3" xfId="1413" xr:uid="{00000000-0005-0000-0000-0000AC0A0000}"/>
    <cellStyle name="Separador de milhares 2 4 2 2 3 3 2" xfId="2694" xr:uid="{00000000-0005-0000-0000-0000AD0A0000}"/>
    <cellStyle name="Separador de milhares 2 4 2 2 3 3 2 2" xfId="5390" xr:uid="{00000000-0005-0000-0000-0000AE0A0000}"/>
    <cellStyle name="Separador de milhares 2 4 2 2 3 3 3" xfId="4109" xr:uid="{00000000-0005-0000-0000-0000AF0A0000}"/>
    <cellStyle name="Separador de milhares 2 4 2 2 3 4" xfId="2194" xr:uid="{00000000-0005-0000-0000-0000B00A0000}"/>
    <cellStyle name="Separador de milhares 2 4 2 2 3 4 2" xfId="4890" xr:uid="{00000000-0005-0000-0000-0000B10A0000}"/>
    <cellStyle name="Separador de milhares 2 4 2 2 3 5" xfId="3343" xr:uid="{00000000-0005-0000-0000-0000B20A0000}"/>
    <cellStyle name="Separador de milhares 2 4 2 2 4" xfId="809" xr:uid="{00000000-0005-0000-0000-0000B30A0000}"/>
    <cellStyle name="Separador de milhares 2 4 2 2 4 2" xfId="1576" xr:uid="{00000000-0005-0000-0000-0000B40A0000}"/>
    <cellStyle name="Separador de milhares 2 4 2 2 4 2 2" xfId="2819" xr:uid="{00000000-0005-0000-0000-0000B50A0000}"/>
    <cellStyle name="Separador de milhares 2 4 2 2 4 2 2 2" xfId="5515" xr:uid="{00000000-0005-0000-0000-0000B60A0000}"/>
    <cellStyle name="Separador de milhares 2 4 2 2 4 2 3" xfId="4272" xr:uid="{00000000-0005-0000-0000-0000B70A0000}"/>
    <cellStyle name="Separador de milhares 2 4 2 2 4 3" xfId="2319" xr:uid="{00000000-0005-0000-0000-0000B80A0000}"/>
    <cellStyle name="Separador de milhares 2 4 2 2 4 3 2" xfId="5015" xr:uid="{00000000-0005-0000-0000-0000B90A0000}"/>
    <cellStyle name="Separador de milhares 2 4 2 2 4 4" xfId="3506" xr:uid="{00000000-0005-0000-0000-0000BA0A0000}"/>
    <cellStyle name="Separador de milhares 2 4 2 2 5" xfId="1240" xr:uid="{00000000-0005-0000-0000-0000BB0A0000}"/>
    <cellStyle name="Separador de milhares 2 4 2 2 5 2" xfId="2569" xr:uid="{00000000-0005-0000-0000-0000BC0A0000}"/>
    <cellStyle name="Separador de milhares 2 4 2 2 5 2 2" xfId="5265" xr:uid="{00000000-0005-0000-0000-0000BD0A0000}"/>
    <cellStyle name="Separador de milhares 2 4 2 2 5 3" xfId="3936" xr:uid="{00000000-0005-0000-0000-0000BE0A0000}"/>
    <cellStyle name="Separador de milhares 2 4 2 2 6" xfId="2069" xr:uid="{00000000-0005-0000-0000-0000BF0A0000}"/>
    <cellStyle name="Separador de milhares 2 4 2 2 6 2" xfId="4765" xr:uid="{00000000-0005-0000-0000-0000C00A0000}"/>
    <cellStyle name="Separador de milhares 2 4 2 2 7" xfId="3169" xr:uid="{00000000-0005-0000-0000-0000C10A0000}"/>
    <cellStyle name="Separador de milhares 2 4 2 3" xfId="2014" xr:uid="{00000000-0005-0000-0000-0000C20A0000}"/>
    <cellStyle name="Separador de milhares 2 4 2 3 2" xfId="4710" xr:uid="{00000000-0005-0000-0000-0000C30A0000}"/>
    <cellStyle name="Separador de milhares 2 4 2 4" xfId="3113" xr:uid="{00000000-0005-0000-0000-0000C40A0000}"/>
    <cellStyle name="Separador de milhares 2 4 3" xfId="379" xr:uid="{00000000-0005-0000-0000-0000C50A0000}"/>
    <cellStyle name="Separador de milhares 2 4 3 2" xfId="471" xr:uid="{00000000-0005-0000-0000-0000C60A0000}"/>
    <cellStyle name="Separador de milhares 2 4 3 2 2" xfId="536" xr:uid="{00000000-0005-0000-0000-0000C70A0000}"/>
    <cellStyle name="Separador de milhares 2 4 3 2 2 2" xfId="710" xr:uid="{00000000-0005-0000-0000-0000C80A0000}"/>
    <cellStyle name="Separador de milhares 2 4 3 2 2 2 2" xfId="1047" xr:uid="{00000000-0005-0000-0000-0000C90A0000}"/>
    <cellStyle name="Separador de milhares 2 4 3 2 2 2 2 2" xfId="1814" xr:uid="{00000000-0005-0000-0000-0000CA0A0000}"/>
    <cellStyle name="Separador de milhares 2 4 3 2 2 2 2 2 2" xfId="3007" xr:uid="{00000000-0005-0000-0000-0000CB0A0000}"/>
    <cellStyle name="Separador de milhares 2 4 3 2 2 2 2 2 2 2" xfId="5703" xr:uid="{00000000-0005-0000-0000-0000CC0A0000}"/>
    <cellStyle name="Separador de milhares 2 4 3 2 2 2 2 2 3" xfId="4510" xr:uid="{00000000-0005-0000-0000-0000CD0A0000}"/>
    <cellStyle name="Separador de milhares 2 4 3 2 2 2 2 3" xfId="2507" xr:uid="{00000000-0005-0000-0000-0000CE0A0000}"/>
    <cellStyle name="Separador de milhares 2 4 3 2 2 2 2 3 2" xfId="5203" xr:uid="{00000000-0005-0000-0000-0000CF0A0000}"/>
    <cellStyle name="Separador de milhares 2 4 3 2 2 2 2 4" xfId="3744" xr:uid="{00000000-0005-0000-0000-0000D00A0000}"/>
    <cellStyle name="Separador de milhares 2 4 3 2 2 2 3" xfId="1477" xr:uid="{00000000-0005-0000-0000-0000D10A0000}"/>
    <cellStyle name="Separador de milhares 2 4 3 2 2 2 3 2" xfId="2757" xr:uid="{00000000-0005-0000-0000-0000D20A0000}"/>
    <cellStyle name="Separador de milhares 2 4 3 2 2 2 3 2 2" xfId="5453" xr:uid="{00000000-0005-0000-0000-0000D30A0000}"/>
    <cellStyle name="Separador de milhares 2 4 3 2 2 2 3 3" xfId="4173" xr:uid="{00000000-0005-0000-0000-0000D40A0000}"/>
    <cellStyle name="Separador de milhares 2 4 3 2 2 2 4" xfId="2257" xr:uid="{00000000-0005-0000-0000-0000D50A0000}"/>
    <cellStyle name="Separador de milhares 2 4 3 2 2 2 4 2" xfId="4953" xr:uid="{00000000-0005-0000-0000-0000D60A0000}"/>
    <cellStyle name="Separador de milhares 2 4 3 2 2 2 5" xfId="3407" xr:uid="{00000000-0005-0000-0000-0000D70A0000}"/>
    <cellStyle name="Separador de milhares 2 4 3 2 2 3" xfId="874" xr:uid="{00000000-0005-0000-0000-0000D80A0000}"/>
    <cellStyle name="Separador de milhares 2 4 3 2 2 3 2" xfId="1641" xr:uid="{00000000-0005-0000-0000-0000D90A0000}"/>
    <cellStyle name="Separador de milhares 2 4 3 2 2 3 2 2" xfId="2882" xr:uid="{00000000-0005-0000-0000-0000DA0A0000}"/>
    <cellStyle name="Separador de milhares 2 4 3 2 2 3 2 2 2" xfId="5578" xr:uid="{00000000-0005-0000-0000-0000DB0A0000}"/>
    <cellStyle name="Separador de milhares 2 4 3 2 2 3 2 3" xfId="4337" xr:uid="{00000000-0005-0000-0000-0000DC0A0000}"/>
    <cellStyle name="Separador de milhares 2 4 3 2 2 3 3" xfId="2382" xr:uid="{00000000-0005-0000-0000-0000DD0A0000}"/>
    <cellStyle name="Separador de milhares 2 4 3 2 2 3 3 2" xfId="5078" xr:uid="{00000000-0005-0000-0000-0000DE0A0000}"/>
    <cellStyle name="Separador de milhares 2 4 3 2 2 3 4" xfId="3571" xr:uid="{00000000-0005-0000-0000-0000DF0A0000}"/>
    <cellStyle name="Separador de milhares 2 4 3 2 2 4" xfId="1304" xr:uid="{00000000-0005-0000-0000-0000E00A0000}"/>
    <cellStyle name="Separador de milhares 2 4 3 2 2 4 2" xfId="2632" xr:uid="{00000000-0005-0000-0000-0000E10A0000}"/>
    <cellStyle name="Separador de milhares 2 4 3 2 2 4 2 2" xfId="5328" xr:uid="{00000000-0005-0000-0000-0000E20A0000}"/>
    <cellStyle name="Separador de milhares 2 4 3 2 2 4 3" xfId="4000" xr:uid="{00000000-0005-0000-0000-0000E30A0000}"/>
    <cellStyle name="Separador de milhares 2 4 3 2 2 5" xfId="2132" xr:uid="{00000000-0005-0000-0000-0000E40A0000}"/>
    <cellStyle name="Separador de milhares 2 4 3 2 2 5 2" xfId="4828" xr:uid="{00000000-0005-0000-0000-0000E50A0000}"/>
    <cellStyle name="Separador de milhares 2 4 3 2 2 6" xfId="3234" xr:uid="{00000000-0005-0000-0000-0000E60A0000}"/>
    <cellStyle name="Separador de milhares 2 4 3 2 3" xfId="647" xr:uid="{00000000-0005-0000-0000-0000E70A0000}"/>
    <cellStyle name="Separador de milhares 2 4 3 2 3 2" xfId="984" xr:uid="{00000000-0005-0000-0000-0000E80A0000}"/>
    <cellStyle name="Separador de milhares 2 4 3 2 3 2 2" xfId="1751" xr:uid="{00000000-0005-0000-0000-0000E90A0000}"/>
    <cellStyle name="Separador de milhares 2 4 3 2 3 2 2 2" xfId="2945" xr:uid="{00000000-0005-0000-0000-0000EA0A0000}"/>
    <cellStyle name="Separador de milhares 2 4 3 2 3 2 2 2 2" xfId="5641" xr:uid="{00000000-0005-0000-0000-0000EB0A0000}"/>
    <cellStyle name="Separador de milhares 2 4 3 2 3 2 2 3" xfId="4447" xr:uid="{00000000-0005-0000-0000-0000EC0A0000}"/>
    <cellStyle name="Separador de milhares 2 4 3 2 3 2 3" xfId="2445" xr:uid="{00000000-0005-0000-0000-0000ED0A0000}"/>
    <cellStyle name="Separador de milhares 2 4 3 2 3 2 3 2" xfId="5141" xr:uid="{00000000-0005-0000-0000-0000EE0A0000}"/>
    <cellStyle name="Separador de milhares 2 4 3 2 3 2 4" xfId="3681" xr:uid="{00000000-0005-0000-0000-0000EF0A0000}"/>
    <cellStyle name="Separador de milhares 2 4 3 2 3 3" xfId="1414" xr:uid="{00000000-0005-0000-0000-0000F00A0000}"/>
    <cellStyle name="Separador de milhares 2 4 3 2 3 3 2" xfId="2695" xr:uid="{00000000-0005-0000-0000-0000F10A0000}"/>
    <cellStyle name="Separador de milhares 2 4 3 2 3 3 2 2" xfId="5391" xr:uid="{00000000-0005-0000-0000-0000F20A0000}"/>
    <cellStyle name="Separador de milhares 2 4 3 2 3 3 3" xfId="4110" xr:uid="{00000000-0005-0000-0000-0000F30A0000}"/>
    <cellStyle name="Separador de milhares 2 4 3 2 3 4" xfId="2195" xr:uid="{00000000-0005-0000-0000-0000F40A0000}"/>
    <cellStyle name="Separador de milhares 2 4 3 2 3 4 2" xfId="4891" xr:uid="{00000000-0005-0000-0000-0000F50A0000}"/>
    <cellStyle name="Separador de milhares 2 4 3 2 3 5" xfId="3344" xr:uid="{00000000-0005-0000-0000-0000F60A0000}"/>
    <cellStyle name="Separador de milhares 2 4 3 2 4" xfId="810" xr:uid="{00000000-0005-0000-0000-0000F70A0000}"/>
    <cellStyle name="Separador de milhares 2 4 3 2 4 2" xfId="1577" xr:uid="{00000000-0005-0000-0000-0000F80A0000}"/>
    <cellStyle name="Separador de milhares 2 4 3 2 4 2 2" xfId="2820" xr:uid="{00000000-0005-0000-0000-0000F90A0000}"/>
    <cellStyle name="Separador de milhares 2 4 3 2 4 2 2 2" xfId="5516" xr:uid="{00000000-0005-0000-0000-0000FA0A0000}"/>
    <cellStyle name="Separador de milhares 2 4 3 2 4 2 3" xfId="4273" xr:uid="{00000000-0005-0000-0000-0000FB0A0000}"/>
    <cellStyle name="Separador de milhares 2 4 3 2 4 3" xfId="2320" xr:uid="{00000000-0005-0000-0000-0000FC0A0000}"/>
    <cellStyle name="Separador de milhares 2 4 3 2 4 3 2" xfId="5016" xr:uid="{00000000-0005-0000-0000-0000FD0A0000}"/>
    <cellStyle name="Separador de milhares 2 4 3 2 4 4" xfId="3507" xr:uid="{00000000-0005-0000-0000-0000FE0A0000}"/>
    <cellStyle name="Separador de milhares 2 4 3 2 5" xfId="1241" xr:uid="{00000000-0005-0000-0000-0000FF0A0000}"/>
    <cellStyle name="Separador de milhares 2 4 3 2 5 2" xfId="2570" xr:uid="{00000000-0005-0000-0000-0000000B0000}"/>
    <cellStyle name="Separador de milhares 2 4 3 2 5 2 2" xfId="5266" xr:uid="{00000000-0005-0000-0000-0000010B0000}"/>
    <cellStyle name="Separador de milhares 2 4 3 2 5 3" xfId="3937" xr:uid="{00000000-0005-0000-0000-0000020B0000}"/>
    <cellStyle name="Separador de milhares 2 4 3 2 6" xfId="2070" xr:uid="{00000000-0005-0000-0000-0000030B0000}"/>
    <cellStyle name="Separador de milhares 2 4 3 2 6 2" xfId="4766" xr:uid="{00000000-0005-0000-0000-0000040B0000}"/>
    <cellStyle name="Separador de milhares 2 4 3 2 7" xfId="3170" xr:uid="{00000000-0005-0000-0000-0000050B0000}"/>
    <cellStyle name="Separador de milhares 2 4 3 3" xfId="2015" xr:uid="{00000000-0005-0000-0000-0000060B0000}"/>
    <cellStyle name="Separador de milhares 2 4 3 3 2" xfId="4711" xr:uid="{00000000-0005-0000-0000-0000070B0000}"/>
    <cellStyle name="Separador de milhares 2 4 3 4" xfId="3114" xr:uid="{00000000-0005-0000-0000-0000080B0000}"/>
    <cellStyle name="Separador de milhares 2 4 4" xfId="380" xr:uid="{00000000-0005-0000-0000-0000090B0000}"/>
    <cellStyle name="Separador de milhares 2 4 4 2" xfId="472" xr:uid="{00000000-0005-0000-0000-00000A0B0000}"/>
    <cellStyle name="Separador de milhares 2 4 4 2 2" xfId="537" xr:uid="{00000000-0005-0000-0000-00000B0B0000}"/>
    <cellStyle name="Separador de milhares 2 4 4 2 2 2" xfId="711" xr:uid="{00000000-0005-0000-0000-00000C0B0000}"/>
    <cellStyle name="Separador de milhares 2 4 4 2 2 2 2" xfId="1048" xr:uid="{00000000-0005-0000-0000-00000D0B0000}"/>
    <cellStyle name="Separador de milhares 2 4 4 2 2 2 2 2" xfId="1815" xr:uid="{00000000-0005-0000-0000-00000E0B0000}"/>
    <cellStyle name="Separador de milhares 2 4 4 2 2 2 2 2 2" xfId="3008" xr:uid="{00000000-0005-0000-0000-00000F0B0000}"/>
    <cellStyle name="Separador de milhares 2 4 4 2 2 2 2 2 2 2" xfId="5704" xr:uid="{00000000-0005-0000-0000-0000100B0000}"/>
    <cellStyle name="Separador de milhares 2 4 4 2 2 2 2 2 3" xfId="4511" xr:uid="{00000000-0005-0000-0000-0000110B0000}"/>
    <cellStyle name="Separador de milhares 2 4 4 2 2 2 2 3" xfId="2508" xr:uid="{00000000-0005-0000-0000-0000120B0000}"/>
    <cellStyle name="Separador de milhares 2 4 4 2 2 2 2 3 2" xfId="5204" xr:uid="{00000000-0005-0000-0000-0000130B0000}"/>
    <cellStyle name="Separador de milhares 2 4 4 2 2 2 2 4" xfId="3745" xr:uid="{00000000-0005-0000-0000-0000140B0000}"/>
    <cellStyle name="Separador de milhares 2 4 4 2 2 2 3" xfId="1478" xr:uid="{00000000-0005-0000-0000-0000150B0000}"/>
    <cellStyle name="Separador de milhares 2 4 4 2 2 2 3 2" xfId="2758" xr:uid="{00000000-0005-0000-0000-0000160B0000}"/>
    <cellStyle name="Separador de milhares 2 4 4 2 2 2 3 2 2" xfId="5454" xr:uid="{00000000-0005-0000-0000-0000170B0000}"/>
    <cellStyle name="Separador de milhares 2 4 4 2 2 2 3 3" xfId="4174" xr:uid="{00000000-0005-0000-0000-0000180B0000}"/>
    <cellStyle name="Separador de milhares 2 4 4 2 2 2 4" xfId="2258" xr:uid="{00000000-0005-0000-0000-0000190B0000}"/>
    <cellStyle name="Separador de milhares 2 4 4 2 2 2 4 2" xfId="4954" xr:uid="{00000000-0005-0000-0000-00001A0B0000}"/>
    <cellStyle name="Separador de milhares 2 4 4 2 2 2 5" xfId="3408" xr:uid="{00000000-0005-0000-0000-00001B0B0000}"/>
    <cellStyle name="Separador de milhares 2 4 4 2 2 3" xfId="875" xr:uid="{00000000-0005-0000-0000-00001C0B0000}"/>
    <cellStyle name="Separador de milhares 2 4 4 2 2 3 2" xfId="1642" xr:uid="{00000000-0005-0000-0000-00001D0B0000}"/>
    <cellStyle name="Separador de milhares 2 4 4 2 2 3 2 2" xfId="2883" xr:uid="{00000000-0005-0000-0000-00001E0B0000}"/>
    <cellStyle name="Separador de milhares 2 4 4 2 2 3 2 2 2" xfId="5579" xr:uid="{00000000-0005-0000-0000-00001F0B0000}"/>
    <cellStyle name="Separador de milhares 2 4 4 2 2 3 2 3" xfId="4338" xr:uid="{00000000-0005-0000-0000-0000200B0000}"/>
    <cellStyle name="Separador de milhares 2 4 4 2 2 3 3" xfId="2383" xr:uid="{00000000-0005-0000-0000-0000210B0000}"/>
    <cellStyle name="Separador de milhares 2 4 4 2 2 3 3 2" xfId="5079" xr:uid="{00000000-0005-0000-0000-0000220B0000}"/>
    <cellStyle name="Separador de milhares 2 4 4 2 2 3 4" xfId="3572" xr:uid="{00000000-0005-0000-0000-0000230B0000}"/>
    <cellStyle name="Separador de milhares 2 4 4 2 2 4" xfId="1305" xr:uid="{00000000-0005-0000-0000-0000240B0000}"/>
    <cellStyle name="Separador de milhares 2 4 4 2 2 4 2" xfId="2633" xr:uid="{00000000-0005-0000-0000-0000250B0000}"/>
    <cellStyle name="Separador de milhares 2 4 4 2 2 4 2 2" xfId="5329" xr:uid="{00000000-0005-0000-0000-0000260B0000}"/>
    <cellStyle name="Separador de milhares 2 4 4 2 2 4 3" xfId="4001" xr:uid="{00000000-0005-0000-0000-0000270B0000}"/>
    <cellStyle name="Separador de milhares 2 4 4 2 2 5" xfId="2133" xr:uid="{00000000-0005-0000-0000-0000280B0000}"/>
    <cellStyle name="Separador de milhares 2 4 4 2 2 5 2" xfId="4829" xr:uid="{00000000-0005-0000-0000-0000290B0000}"/>
    <cellStyle name="Separador de milhares 2 4 4 2 2 6" xfId="3235" xr:uid="{00000000-0005-0000-0000-00002A0B0000}"/>
    <cellStyle name="Separador de milhares 2 4 4 2 3" xfId="648" xr:uid="{00000000-0005-0000-0000-00002B0B0000}"/>
    <cellStyle name="Separador de milhares 2 4 4 2 3 2" xfId="985" xr:uid="{00000000-0005-0000-0000-00002C0B0000}"/>
    <cellStyle name="Separador de milhares 2 4 4 2 3 2 2" xfId="1752" xr:uid="{00000000-0005-0000-0000-00002D0B0000}"/>
    <cellStyle name="Separador de milhares 2 4 4 2 3 2 2 2" xfId="2946" xr:uid="{00000000-0005-0000-0000-00002E0B0000}"/>
    <cellStyle name="Separador de milhares 2 4 4 2 3 2 2 2 2" xfId="5642" xr:uid="{00000000-0005-0000-0000-00002F0B0000}"/>
    <cellStyle name="Separador de milhares 2 4 4 2 3 2 2 3" xfId="4448" xr:uid="{00000000-0005-0000-0000-0000300B0000}"/>
    <cellStyle name="Separador de milhares 2 4 4 2 3 2 3" xfId="2446" xr:uid="{00000000-0005-0000-0000-0000310B0000}"/>
    <cellStyle name="Separador de milhares 2 4 4 2 3 2 3 2" xfId="5142" xr:uid="{00000000-0005-0000-0000-0000320B0000}"/>
    <cellStyle name="Separador de milhares 2 4 4 2 3 2 4" xfId="3682" xr:uid="{00000000-0005-0000-0000-0000330B0000}"/>
    <cellStyle name="Separador de milhares 2 4 4 2 3 3" xfId="1415" xr:uid="{00000000-0005-0000-0000-0000340B0000}"/>
    <cellStyle name="Separador de milhares 2 4 4 2 3 3 2" xfId="2696" xr:uid="{00000000-0005-0000-0000-0000350B0000}"/>
    <cellStyle name="Separador de milhares 2 4 4 2 3 3 2 2" xfId="5392" xr:uid="{00000000-0005-0000-0000-0000360B0000}"/>
    <cellStyle name="Separador de milhares 2 4 4 2 3 3 3" xfId="4111" xr:uid="{00000000-0005-0000-0000-0000370B0000}"/>
    <cellStyle name="Separador de milhares 2 4 4 2 3 4" xfId="2196" xr:uid="{00000000-0005-0000-0000-0000380B0000}"/>
    <cellStyle name="Separador de milhares 2 4 4 2 3 4 2" xfId="4892" xr:uid="{00000000-0005-0000-0000-0000390B0000}"/>
    <cellStyle name="Separador de milhares 2 4 4 2 3 5" xfId="3345" xr:uid="{00000000-0005-0000-0000-00003A0B0000}"/>
    <cellStyle name="Separador de milhares 2 4 4 2 4" xfId="811" xr:uid="{00000000-0005-0000-0000-00003B0B0000}"/>
    <cellStyle name="Separador de milhares 2 4 4 2 4 2" xfId="1578" xr:uid="{00000000-0005-0000-0000-00003C0B0000}"/>
    <cellStyle name="Separador de milhares 2 4 4 2 4 2 2" xfId="2821" xr:uid="{00000000-0005-0000-0000-00003D0B0000}"/>
    <cellStyle name="Separador de milhares 2 4 4 2 4 2 2 2" xfId="5517" xr:uid="{00000000-0005-0000-0000-00003E0B0000}"/>
    <cellStyle name="Separador de milhares 2 4 4 2 4 2 3" xfId="4274" xr:uid="{00000000-0005-0000-0000-00003F0B0000}"/>
    <cellStyle name="Separador de milhares 2 4 4 2 4 3" xfId="2321" xr:uid="{00000000-0005-0000-0000-0000400B0000}"/>
    <cellStyle name="Separador de milhares 2 4 4 2 4 3 2" xfId="5017" xr:uid="{00000000-0005-0000-0000-0000410B0000}"/>
    <cellStyle name="Separador de milhares 2 4 4 2 4 4" xfId="3508" xr:uid="{00000000-0005-0000-0000-0000420B0000}"/>
    <cellStyle name="Separador de milhares 2 4 4 2 5" xfId="1242" xr:uid="{00000000-0005-0000-0000-0000430B0000}"/>
    <cellStyle name="Separador de milhares 2 4 4 2 5 2" xfId="2571" xr:uid="{00000000-0005-0000-0000-0000440B0000}"/>
    <cellStyle name="Separador de milhares 2 4 4 2 5 2 2" xfId="5267" xr:uid="{00000000-0005-0000-0000-0000450B0000}"/>
    <cellStyle name="Separador de milhares 2 4 4 2 5 3" xfId="3938" xr:uid="{00000000-0005-0000-0000-0000460B0000}"/>
    <cellStyle name="Separador de milhares 2 4 4 2 6" xfId="2071" xr:uid="{00000000-0005-0000-0000-0000470B0000}"/>
    <cellStyle name="Separador de milhares 2 4 4 2 6 2" xfId="4767" xr:uid="{00000000-0005-0000-0000-0000480B0000}"/>
    <cellStyle name="Separador de milhares 2 4 4 2 7" xfId="3171" xr:uid="{00000000-0005-0000-0000-0000490B0000}"/>
    <cellStyle name="Separador de milhares 2 4 4 3" xfId="2016" xr:uid="{00000000-0005-0000-0000-00004A0B0000}"/>
    <cellStyle name="Separador de milhares 2 4 4 3 2" xfId="4712" xr:uid="{00000000-0005-0000-0000-00004B0B0000}"/>
    <cellStyle name="Separador de milhares 2 4 4 4" xfId="3115" xr:uid="{00000000-0005-0000-0000-00004C0B0000}"/>
    <cellStyle name="Separador de milhares 2 4 5" xfId="381" xr:uid="{00000000-0005-0000-0000-00004D0B0000}"/>
    <cellStyle name="Separador de milhares 2 4 5 2" xfId="473" xr:uid="{00000000-0005-0000-0000-00004E0B0000}"/>
    <cellStyle name="Separador de milhares 2 4 5 2 2" xfId="538" xr:uid="{00000000-0005-0000-0000-00004F0B0000}"/>
    <cellStyle name="Separador de milhares 2 4 5 2 2 2" xfId="712" xr:uid="{00000000-0005-0000-0000-0000500B0000}"/>
    <cellStyle name="Separador de milhares 2 4 5 2 2 2 2" xfId="1049" xr:uid="{00000000-0005-0000-0000-0000510B0000}"/>
    <cellStyle name="Separador de milhares 2 4 5 2 2 2 2 2" xfId="1816" xr:uid="{00000000-0005-0000-0000-0000520B0000}"/>
    <cellStyle name="Separador de milhares 2 4 5 2 2 2 2 2 2" xfId="3009" xr:uid="{00000000-0005-0000-0000-0000530B0000}"/>
    <cellStyle name="Separador de milhares 2 4 5 2 2 2 2 2 2 2" xfId="5705" xr:uid="{00000000-0005-0000-0000-0000540B0000}"/>
    <cellStyle name="Separador de milhares 2 4 5 2 2 2 2 2 3" xfId="4512" xr:uid="{00000000-0005-0000-0000-0000550B0000}"/>
    <cellStyle name="Separador de milhares 2 4 5 2 2 2 2 3" xfId="2509" xr:uid="{00000000-0005-0000-0000-0000560B0000}"/>
    <cellStyle name="Separador de milhares 2 4 5 2 2 2 2 3 2" xfId="5205" xr:uid="{00000000-0005-0000-0000-0000570B0000}"/>
    <cellStyle name="Separador de milhares 2 4 5 2 2 2 2 4" xfId="3746" xr:uid="{00000000-0005-0000-0000-0000580B0000}"/>
    <cellStyle name="Separador de milhares 2 4 5 2 2 2 3" xfId="1479" xr:uid="{00000000-0005-0000-0000-0000590B0000}"/>
    <cellStyle name="Separador de milhares 2 4 5 2 2 2 3 2" xfId="2759" xr:uid="{00000000-0005-0000-0000-00005A0B0000}"/>
    <cellStyle name="Separador de milhares 2 4 5 2 2 2 3 2 2" xfId="5455" xr:uid="{00000000-0005-0000-0000-00005B0B0000}"/>
    <cellStyle name="Separador de milhares 2 4 5 2 2 2 3 3" xfId="4175" xr:uid="{00000000-0005-0000-0000-00005C0B0000}"/>
    <cellStyle name="Separador de milhares 2 4 5 2 2 2 4" xfId="2259" xr:uid="{00000000-0005-0000-0000-00005D0B0000}"/>
    <cellStyle name="Separador de milhares 2 4 5 2 2 2 4 2" xfId="4955" xr:uid="{00000000-0005-0000-0000-00005E0B0000}"/>
    <cellStyle name="Separador de milhares 2 4 5 2 2 2 5" xfId="3409" xr:uid="{00000000-0005-0000-0000-00005F0B0000}"/>
    <cellStyle name="Separador de milhares 2 4 5 2 2 3" xfId="876" xr:uid="{00000000-0005-0000-0000-0000600B0000}"/>
    <cellStyle name="Separador de milhares 2 4 5 2 2 3 2" xfId="1643" xr:uid="{00000000-0005-0000-0000-0000610B0000}"/>
    <cellStyle name="Separador de milhares 2 4 5 2 2 3 2 2" xfId="2884" xr:uid="{00000000-0005-0000-0000-0000620B0000}"/>
    <cellStyle name="Separador de milhares 2 4 5 2 2 3 2 2 2" xfId="5580" xr:uid="{00000000-0005-0000-0000-0000630B0000}"/>
    <cellStyle name="Separador de milhares 2 4 5 2 2 3 2 3" xfId="4339" xr:uid="{00000000-0005-0000-0000-0000640B0000}"/>
    <cellStyle name="Separador de milhares 2 4 5 2 2 3 3" xfId="2384" xr:uid="{00000000-0005-0000-0000-0000650B0000}"/>
    <cellStyle name="Separador de milhares 2 4 5 2 2 3 3 2" xfId="5080" xr:uid="{00000000-0005-0000-0000-0000660B0000}"/>
    <cellStyle name="Separador de milhares 2 4 5 2 2 3 4" xfId="3573" xr:uid="{00000000-0005-0000-0000-0000670B0000}"/>
    <cellStyle name="Separador de milhares 2 4 5 2 2 4" xfId="1306" xr:uid="{00000000-0005-0000-0000-0000680B0000}"/>
    <cellStyle name="Separador de milhares 2 4 5 2 2 4 2" xfId="2634" xr:uid="{00000000-0005-0000-0000-0000690B0000}"/>
    <cellStyle name="Separador de milhares 2 4 5 2 2 4 2 2" xfId="5330" xr:uid="{00000000-0005-0000-0000-00006A0B0000}"/>
    <cellStyle name="Separador de milhares 2 4 5 2 2 4 3" xfId="4002" xr:uid="{00000000-0005-0000-0000-00006B0B0000}"/>
    <cellStyle name="Separador de milhares 2 4 5 2 2 5" xfId="2134" xr:uid="{00000000-0005-0000-0000-00006C0B0000}"/>
    <cellStyle name="Separador de milhares 2 4 5 2 2 5 2" xfId="4830" xr:uid="{00000000-0005-0000-0000-00006D0B0000}"/>
    <cellStyle name="Separador de milhares 2 4 5 2 2 6" xfId="3236" xr:uid="{00000000-0005-0000-0000-00006E0B0000}"/>
    <cellStyle name="Separador de milhares 2 4 5 2 3" xfId="649" xr:uid="{00000000-0005-0000-0000-00006F0B0000}"/>
    <cellStyle name="Separador de milhares 2 4 5 2 3 2" xfId="986" xr:uid="{00000000-0005-0000-0000-0000700B0000}"/>
    <cellStyle name="Separador de milhares 2 4 5 2 3 2 2" xfId="1753" xr:uid="{00000000-0005-0000-0000-0000710B0000}"/>
    <cellStyle name="Separador de milhares 2 4 5 2 3 2 2 2" xfId="2947" xr:uid="{00000000-0005-0000-0000-0000720B0000}"/>
    <cellStyle name="Separador de milhares 2 4 5 2 3 2 2 2 2" xfId="5643" xr:uid="{00000000-0005-0000-0000-0000730B0000}"/>
    <cellStyle name="Separador de milhares 2 4 5 2 3 2 2 3" xfId="4449" xr:uid="{00000000-0005-0000-0000-0000740B0000}"/>
    <cellStyle name="Separador de milhares 2 4 5 2 3 2 3" xfId="2447" xr:uid="{00000000-0005-0000-0000-0000750B0000}"/>
    <cellStyle name="Separador de milhares 2 4 5 2 3 2 3 2" xfId="5143" xr:uid="{00000000-0005-0000-0000-0000760B0000}"/>
    <cellStyle name="Separador de milhares 2 4 5 2 3 2 4" xfId="3683" xr:uid="{00000000-0005-0000-0000-0000770B0000}"/>
    <cellStyle name="Separador de milhares 2 4 5 2 3 3" xfId="1416" xr:uid="{00000000-0005-0000-0000-0000780B0000}"/>
    <cellStyle name="Separador de milhares 2 4 5 2 3 3 2" xfId="2697" xr:uid="{00000000-0005-0000-0000-0000790B0000}"/>
    <cellStyle name="Separador de milhares 2 4 5 2 3 3 2 2" xfId="5393" xr:uid="{00000000-0005-0000-0000-00007A0B0000}"/>
    <cellStyle name="Separador de milhares 2 4 5 2 3 3 3" xfId="4112" xr:uid="{00000000-0005-0000-0000-00007B0B0000}"/>
    <cellStyle name="Separador de milhares 2 4 5 2 3 4" xfId="2197" xr:uid="{00000000-0005-0000-0000-00007C0B0000}"/>
    <cellStyle name="Separador de milhares 2 4 5 2 3 4 2" xfId="4893" xr:uid="{00000000-0005-0000-0000-00007D0B0000}"/>
    <cellStyle name="Separador de milhares 2 4 5 2 3 5" xfId="3346" xr:uid="{00000000-0005-0000-0000-00007E0B0000}"/>
    <cellStyle name="Separador de milhares 2 4 5 2 4" xfId="812" xr:uid="{00000000-0005-0000-0000-00007F0B0000}"/>
    <cellStyle name="Separador de milhares 2 4 5 2 4 2" xfId="1579" xr:uid="{00000000-0005-0000-0000-0000800B0000}"/>
    <cellStyle name="Separador de milhares 2 4 5 2 4 2 2" xfId="2822" xr:uid="{00000000-0005-0000-0000-0000810B0000}"/>
    <cellStyle name="Separador de milhares 2 4 5 2 4 2 2 2" xfId="5518" xr:uid="{00000000-0005-0000-0000-0000820B0000}"/>
    <cellStyle name="Separador de milhares 2 4 5 2 4 2 3" xfId="4275" xr:uid="{00000000-0005-0000-0000-0000830B0000}"/>
    <cellStyle name="Separador de milhares 2 4 5 2 4 3" xfId="2322" xr:uid="{00000000-0005-0000-0000-0000840B0000}"/>
    <cellStyle name="Separador de milhares 2 4 5 2 4 3 2" xfId="5018" xr:uid="{00000000-0005-0000-0000-0000850B0000}"/>
    <cellStyle name="Separador de milhares 2 4 5 2 4 4" xfId="3509" xr:uid="{00000000-0005-0000-0000-0000860B0000}"/>
    <cellStyle name="Separador de milhares 2 4 5 2 5" xfId="1243" xr:uid="{00000000-0005-0000-0000-0000870B0000}"/>
    <cellStyle name="Separador de milhares 2 4 5 2 5 2" xfId="2572" xr:uid="{00000000-0005-0000-0000-0000880B0000}"/>
    <cellStyle name="Separador de milhares 2 4 5 2 5 2 2" xfId="5268" xr:uid="{00000000-0005-0000-0000-0000890B0000}"/>
    <cellStyle name="Separador de milhares 2 4 5 2 5 3" xfId="3939" xr:uid="{00000000-0005-0000-0000-00008A0B0000}"/>
    <cellStyle name="Separador de milhares 2 4 5 2 6" xfId="2072" xr:uid="{00000000-0005-0000-0000-00008B0B0000}"/>
    <cellStyle name="Separador de milhares 2 4 5 2 6 2" xfId="4768" xr:uid="{00000000-0005-0000-0000-00008C0B0000}"/>
    <cellStyle name="Separador de milhares 2 4 5 2 7" xfId="3172" xr:uid="{00000000-0005-0000-0000-00008D0B0000}"/>
    <cellStyle name="Separador de milhares 2 4 5 3" xfId="2017" xr:uid="{00000000-0005-0000-0000-00008E0B0000}"/>
    <cellStyle name="Separador de milhares 2 4 5 3 2" xfId="4713" xr:uid="{00000000-0005-0000-0000-00008F0B0000}"/>
    <cellStyle name="Separador de milhares 2 4 5 4" xfId="3116" xr:uid="{00000000-0005-0000-0000-0000900B0000}"/>
    <cellStyle name="Separador de milhares 2 4 6" xfId="382" xr:uid="{00000000-0005-0000-0000-0000910B0000}"/>
    <cellStyle name="Separador de milhares 2 4 6 2" xfId="474" xr:uid="{00000000-0005-0000-0000-0000920B0000}"/>
    <cellStyle name="Separador de milhares 2 4 6 2 2" xfId="539" xr:uid="{00000000-0005-0000-0000-0000930B0000}"/>
    <cellStyle name="Separador de milhares 2 4 6 2 2 2" xfId="713" xr:uid="{00000000-0005-0000-0000-0000940B0000}"/>
    <cellStyle name="Separador de milhares 2 4 6 2 2 2 2" xfId="1050" xr:uid="{00000000-0005-0000-0000-0000950B0000}"/>
    <cellStyle name="Separador de milhares 2 4 6 2 2 2 2 2" xfId="1817" xr:uid="{00000000-0005-0000-0000-0000960B0000}"/>
    <cellStyle name="Separador de milhares 2 4 6 2 2 2 2 2 2" xfId="3010" xr:uid="{00000000-0005-0000-0000-0000970B0000}"/>
    <cellStyle name="Separador de milhares 2 4 6 2 2 2 2 2 2 2" xfId="5706" xr:uid="{00000000-0005-0000-0000-0000980B0000}"/>
    <cellStyle name="Separador de milhares 2 4 6 2 2 2 2 2 3" xfId="4513" xr:uid="{00000000-0005-0000-0000-0000990B0000}"/>
    <cellStyle name="Separador de milhares 2 4 6 2 2 2 2 3" xfId="2510" xr:uid="{00000000-0005-0000-0000-00009A0B0000}"/>
    <cellStyle name="Separador de milhares 2 4 6 2 2 2 2 3 2" xfId="5206" xr:uid="{00000000-0005-0000-0000-00009B0B0000}"/>
    <cellStyle name="Separador de milhares 2 4 6 2 2 2 2 4" xfId="3747" xr:uid="{00000000-0005-0000-0000-00009C0B0000}"/>
    <cellStyle name="Separador de milhares 2 4 6 2 2 2 3" xfId="1480" xr:uid="{00000000-0005-0000-0000-00009D0B0000}"/>
    <cellStyle name="Separador de milhares 2 4 6 2 2 2 3 2" xfId="2760" xr:uid="{00000000-0005-0000-0000-00009E0B0000}"/>
    <cellStyle name="Separador de milhares 2 4 6 2 2 2 3 2 2" xfId="5456" xr:uid="{00000000-0005-0000-0000-00009F0B0000}"/>
    <cellStyle name="Separador de milhares 2 4 6 2 2 2 3 3" xfId="4176" xr:uid="{00000000-0005-0000-0000-0000A00B0000}"/>
    <cellStyle name="Separador de milhares 2 4 6 2 2 2 4" xfId="2260" xr:uid="{00000000-0005-0000-0000-0000A10B0000}"/>
    <cellStyle name="Separador de milhares 2 4 6 2 2 2 4 2" xfId="4956" xr:uid="{00000000-0005-0000-0000-0000A20B0000}"/>
    <cellStyle name="Separador de milhares 2 4 6 2 2 2 5" xfId="3410" xr:uid="{00000000-0005-0000-0000-0000A30B0000}"/>
    <cellStyle name="Separador de milhares 2 4 6 2 2 3" xfId="877" xr:uid="{00000000-0005-0000-0000-0000A40B0000}"/>
    <cellStyle name="Separador de milhares 2 4 6 2 2 3 2" xfId="1644" xr:uid="{00000000-0005-0000-0000-0000A50B0000}"/>
    <cellStyle name="Separador de milhares 2 4 6 2 2 3 2 2" xfId="2885" xr:uid="{00000000-0005-0000-0000-0000A60B0000}"/>
    <cellStyle name="Separador de milhares 2 4 6 2 2 3 2 2 2" xfId="5581" xr:uid="{00000000-0005-0000-0000-0000A70B0000}"/>
    <cellStyle name="Separador de milhares 2 4 6 2 2 3 2 3" xfId="4340" xr:uid="{00000000-0005-0000-0000-0000A80B0000}"/>
    <cellStyle name="Separador de milhares 2 4 6 2 2 3 3" xfId="2385" xr:uid="{00000000-0005-0000-0000-0000A90B0000}"/>
    <cellStyle name="Separador de milhares 2 4 6 2 2 3 3 2" xfId="5081" xr:uid="{00000000-0005-0000-0000-0000AA0B0000}"/>
    <cellStyle name="Separador de milhares 2 4 6 2 2 3 4" xfId="3574" xr:uid="{00000000-0005-0000-0000-0000AB0B0000}"/>
    <cellStyle name="Separador de milhares 2 4 6 2 2 4" xfId="1307" xr:uid="{00000000-0005-0000-0000-0000AC0B0000}"/>
    <cellStyle name="Separador de milhares 2 4 6 2 2 4 2" xfId="2635" xr:uid="{00000000-0005-0000-0000-0000AD0B0000}"/>
    <cellStyle name="Separador de milhares 2 4 6 2 2 4 2 2" xfId="5331" xr:uid="{00000000-0005-0000-0000-0000AE0B0000}"/>
    <cellStyle name="Separador de milhares 2 4 6 2 2 4 3" xfId="4003" xr:uid="{00000000-0005-0000-0000-0000AF0B0000}"/>
    <cellStyle name="Separador de milhares 2 4 6 2 2 5" xfId="2135" xr:uid="{00000000-0005-0000-0000-0000B00B0000}"/>
    <cellStyle name="Separador de milhares 2 4 6 2 2 5 2" xfId="4831" xr:uid="{00000000-0005-0000-0000-0000B10B0000}"/>
    <cellStyle name="Separador de milhares 2 4 6 2 2 6" xfId="3237" xr:uid="{00000000-0005-0000-0000-0000B20B0000}"/>
    <cellStyle name="Separador de milhares 2 4 6 2 3" xfId="650" xr:uid="{00000000-0005-0000-0000-0000B30B0000}"/>
    <cellStyle name="Separador de milhares 2 4 6 2 3 2" xfId="987" xr:uid="{00000000-0005-0000-0000-0000B40B0000}"/>
    <cellStyle name="Separador de milhares 2 4 6 2 3 2 2" xfId="1754" xr:uid="{00000000-0005-0000-0000-0000B50B0000}"/>
    <cellStyle name="Separador de milhares 2 4 6 2 3 2 2 2" xfId="2948" xr:uid="{00000000-0005-0000-0000-0000B60B0000}"/>
    <cellStyle name="Separador de milhares 2 4 6 2 3 2 2 2 2" xfId="5644" xr:uid="{00000000-0005-0000-0000-0000B70B0000}"/>
    <cellStyle name="Separador de milhares 2 4 6 2 3 2 2 3" xfId="4450" xr:uid="{00000000-0005-0000-0000-0000B80B0000}"/>
    <cellStyle name="Separador de milhares 2 4 6 2 3 2 3" xfId="2448" xr:uid="{00000000-0005-0000-0000-0000B90B0000}"/>
    <cellStyle name="Separador de milhares 2 4 6 2 3 2 3 2" xfId="5144" xr:uid="{00000000-0005-0000-0000-0000BA0B0000}"/>
    <cellStyle name="Separador de milhares 2 4 6 2 3 2 4" xfId="3684" xr:uid="{00000000-0005-0000-0000-0000BB0B0000}"/>
    <cellStyle name="Separador de milhares 2 4 6 2 3 3" xfId="1417" xr:uid="{00000000-0005-0000-0000-0000BC0B0000}"/>
    <cellStyle name="Separador de milhares 2 4 6 2 3 3 2" xfId="2698" xr:uid="{00000000-0005-0000-0000-0000BD0B0000}"/>
    <cellStyle name="Separador de milhares 2 4 6 2 3 3 2 2" xfId="5394" xr:uid="{00000000-0005-0000-0000-0000BE0B0000}"/>
    <cellStyle name="Separador de milhares 2 4 6 2 3 3 3" xfId="4113" xr:uid="{00000000-0005-0000-0000-0000BF0B0000}"/>
    <cellStyle name="Separador de milhares 2 4 6 2 3 4" xfId="2198" xr:uid="{00000000-0005-0000-0000-0000C00B0000}"/>
    <cellStyle name="Separador de milhares 2 4 6 2 3 4 2" xfId="4894" xr:uid="{00000000-0005-0000-0000-0000C10B0000}"/>
    <cellStyle name="Separador de milhares 2 4 6 2 3 5" xfId="3347" xr:uid="{00000000-0005-0000-0000-0000C20B0000}"/>
    <cellStyle name="Separador de milhares 2 4 6 2 4" xfId="813" xr:uid="{00000000-0005-0000-0000-0000C30B0000}"/>
    <cellStyle name="Separador de milhares 2 4 6 2 4 2" xfId="1580" xr:uid="{00000000-0005-0000-0000-0000C40B0000}"/>
    <cellStyle name="Separador de milhares 2 4 6 2 4 2 2" xfId="2823" xr:uid="{00000000-0005-0000-0000-0000C50B0000}"/>
    <cellStyle name="Separador de milhares 2 4 6 2 4 2 2 2" xfId="5519" xr:uid="{00000000-0005-0000-0000-0000C60B0000}"/>
    <cellStyle name="Separador de milhares 2 4 6 2 4 2 3" xfId="4276" xr:uid="{00000000-0005-0000-0000-0000C70B0000}"/>
    <cellStyle name="Separador de milhares 2 4 6 2 4 3" xfId="2323" xr:uid="{00000000-0005-0000-0000-0000C80B0000}"/>
    <cellStyle name="Separador de milhares 2 4 6 2 4 3 2" xfId="5019" xr:uid="{00000000-0005-0000-0000-0000C90B0000}"/>
    <cellStyle name="Separador de milhares 2 4 6 2 4 4" xfId="3510" xr:uid="{00000000-0005-0000-0000-0000CA0B0000}"/>
    <cellStyle name="Separador de milhares 2 4 6 2 5" xfId="1244" xr:uid="{00000000-0005-0000-0000-0000CB0B0000}"/>
    <cellStyle name="Separador de milhares 2 4 6 2 5 2" xfId="2573" xr:uid="{00000000-0005-0000-0000-0000CC0B0000}"/>
    <cellStyle name="Separador de milhares 2 4 6 2 5 2 2" xfId="5269" xr:uid="{00000000-0005-0000-0000-0000CD0B0000}"/>
    <cellStyle name="Separador de milhares 2 4 6 2 5 3" xfId="3940" xr:uid="{00000000-0005-0000-0000-0000CE0B0000}"/>
    <cellStyle name="Separador de milhares 2 4 6 2 6" xfId="2073" xr:uid="{00000000-0005-0000-0000-0000CF0B0000}"/>
    <cellStyle name="Separador de milhares 2 4 6 2 6 2" xfId="4769" xr:uid="{00000000-0005-0000-0000-0000D00B0000}"/>
    <cellStyle name="Separador de milhares 2 4 6 2 7" xfId="3173" xr:uid="{00000000-0005-0000-0000-0000D10B0000}"/>
    <cellStyle name="Separador de milhares 2 4 6 3" xfId="2018" xr:uid="{00000000-0005-0000-0000-0000D20B0000}"/>
    <cellStyle name="Separador de milhares 2 4 6 3 2" xfId="4714" xr:uid="{00000000-0005-0000-0000-0000D30B0000}"/>
    <cellStyle name="Separador de milhares 2 4 6 4" xfId="3117" xr:uid="{00000000-0005-0000-0000-0000D40B0000}"/>
    <cellStyle name="Separador de milhares 2 4 7" xfId="383" xr:uid="{00000000-0005-0000-0000-0000D50B0000}"/>
    <cellStyle name="Separador de milhares 2 4 7 2" xfId="475" xr:uid="{00000000-0005-0000-0000-0000D60B0000}"/>
    <cellStyle name="Separador de milhares 2 4 7 2 2" xfId="540" xr:uid="{00000000-0005-0000-0000-0000D70B0000}"/>
    <cellStyle name="Separador de milhares 2 4 7 2 2 2" xfId="714" xr:uid="{00000000-0005-0000-0000-0000D80B0000}"/>
    <cellStyle name="Separador de milhares 2 4 7 2 2 2 2" xfId="1051" xr:uid="{00000000-0005-0000-0000-0000D90B0000}"/>
    <cellStyle name="Separador de milhares 2 4 7 2 2 2 2 2" xfId="1818" xr:uid="{00000000-0005-0000-0000-0000DA0B0000}"/>
    <cellStyle name="Separador de milhares 2 4 7 2 2 2 2 2 2" xfId="3011" xr:uid="{00000000-0005-0000-0000-0000DB0B0000}"/>
    <cellStyle name="Separador de milhares 2 4 7 2 2 2 2 2 2 2" xfId="5707" xr:uid="{00000000-0005-0000-0000-0000DC0B0000}"/>
    <cellStyle name="Separador de milhares 2 4 7 2 2 2 2 2 3" xfId="4514" xr:uid="{00000000-0005-0000-0000-0000DD0B0000}"/>
    <cellStyle name="Separador de milhares 2 4 7 2 2 2 2 3" xfId="2511" xr:uid="{00000000-0005-0000-0000-0000DE0B0000}"/>
    <cellStyle name="Separador de milhares 2 4 7 2 2 2 2 3 2" xfId="5207" xr:uid="{00000000-0005-0000-0000-0000DF0B0000}"/>
    <cellStyle name="Separador de milhares 2 4 7 2 2 2 2 4" xfId="3748" xr:uid="{00000000-0005-0000-0000-0000E00B0000}"/>
    <cellStyle name="Separador de milhares 2 4 7 2 2 2 3" xfId="1481" xr:uid="{00000000-0005-0000-0000-0000E10B0000}"/>
    <cellStyle name="Separador de milhares 2 4 7 2 2 2 3 2" xfId="2761" xr:uid="{00000000-0005-0000-0000-0000E20B0000}"/>
    <cellStyle name="Separador de milhares 2 4 7 2 2 2 3 2 2" xfId="5457" xr:uid="{00000000-0005-0000-0000-0000E30B0000}"/>
    <cellStyle name="Separador de milhares 2 4 7 2 2 2 3 3" xfId="4177" xr:uid="{00000000-0005-0000-0000-0000E40B0000}"/>
    <cellStyle name="Separador de milhares 2 4 7 2 2 2 4" xfId="2261" xr:uid="{00000000-0005-0000-0000-0000E50B0000}"/>
    <cellStyle name="Separador de milhares 2 4 7 2 2 2 4 2" xfId="4957" xr:uid="{00000000-0005-0000-0000-0000E60B0000}"/>
    <cellStyle name="Separador de milhares 2 4 7 2 2 2 5" xfId="3411" xr:uid="{00000000-0005-0000-0000-0000E70B0000}"/>
    <cellStyle name="Separador de milhares 2 4 7 2 2 3" xfId="878" xr:uid="{00000000-0005-0000-0000-0000E80B0000}"/>
    <cellStyle name="Separador de milhares 2 4 7 2 2 3 2" xfId="1645" xr:uid="{00000000-0005-0000-0000-0000E90B0000}"/>
    <cellStyle name="Separador de milhares 2 4 7 2 2 3 2 2" xfId="2886" xr:uid="{00000000-0005-0000-0000-0000EA0B0000}"/>
    <cellStyle name="Separador de milhares 2 4 7 2 2 3 2 2 2" xfId="5582" xr:uid="{00000000-0005-0000-0000-0000EB0B0000}"/>
    <cellStyle name="Separador de milhares 2 4 7 2 2 3 2 3" xfId="4341" xr:uid="{00000000-0005-0000-0000-0000EC0B0000}"/>
    <cellStyle name="Separador de milhares 2 4 7 2 2 3 3" xfId="2386" xr:uid="{00000000-0005-0000-0000-0000ED0B0000}"/>
    <cellStyle name="Separador de milhares 2 4 7 2 2 3 3 2" xfId="5082" xr:uid="{00000000-0005-0000-0000-0000EE0B0000}"/>
    <cellStyle name="Separador de milhares 2 4 7 2 2 3 4" xfId="3575" xr:uid="{00000000-0005-0000-0000-0000EF0B0000}"/>
    <cellStyle name="Separador de milhares 2 4 7 2 2 4" xfId="1308" xr:uid="{00000000-0005-0000-0000-0000F00B0000}"/>
    <cellStyle name="Separador de milhares 2 4 7 2 2 4 2" xfId="2636" xr:uid="{00000000-0005-0000-0000-0000F10B0000}"/>
    <cellStyle name="Separador de milhares 2 4 7 2 2 4 2 2" xfId="5332" xr:uid="{00000000-0005-0000-0000-0000F20B0000}"/>
    <cellStyle name="Separador de milhares 2 4 7 2 2 4 3" xfId="4004" xr:uid="{00000000-0005-0000-0000-0000F30B0000}"/>
    <cellStyle name="Separador de milhares 2 4 7 2 2 5" xfId="2136" xr:uid="{00000000-0005-0000-0000-0000F40B0000}"/>
    <cellStyle name="Separador de milhares 2 4 7 2 2 5 2" xfId="4832" xr:uid="{00000000-0005-0000-0000-0000F50B0000}"/>
    <cellStyle name="Separador de milhares 2 4 7 2 2 6" xfId="3238" xr:uid="{00000000-0005-0000-0000-0000F60B0000}"/>
    <cellStyle name="Separador de milhares 2 4 7 2 3" xfId="651" xr:uid="{00000000-0005-0000-0000-0000F70B0000}"/>
    <cellStyle name="Separador de milhares 2 4 7 2 3 2" xfId="988" xr:uid="{00000000-0005-0000-0000-0000F80B0000}"/>
    <cellStyle name="Separador de milhares 2 4 7 2 3 2 2" xfId="1755" xr:uid="{00000000-0005-0000-0000-0000F90B0000}"/>
    <cellStyle name="Separador de milhares 2 4 7 2 3 2 2 2" xfId="2949" xr:uid="{00000000-0005-0000-0000-0000FA0B0000}"/>
    <cellStyle name="Separador de milhares 2 4 7 2 3 2 2 2 2" xfId="5645" xr:uid="{00000000-0005-0000-0000-0000FB0B0000}"/>
    <cellStyle name="Separador de milhares 2 4 7 2 3 2 2 3" xfId="4451" xr:uid="{00000000-0005-0000-0000-0000FC0B0000}"/>
    <cellStyle name="Separador de milhares 2 4 7 2 3 2 3" xfId="2449" xr:uid="{00000000-0005-0000-0000-0000FD0B0000}"/>
    <cellStyle name="Separador de milhares 2 4 7 2 3 2 3 2" xfId="5145" xr:uid="{00000000-0005-0000-0000-0000FE0B0000}"/>
    <cellStyle name="Separador de milhares 2 4 7 2 3 2 4" xfId="3685" xr:uid="{00000000-0005-0000-0000-0000FF0B0000}"/>
    <cellStyle name="Separador de milhares 2 4 7 2 3 3" xfId="1418" xr:uid="{00000000-0005-0000-0000-0000000C0000}"/>
    <cellStyle name="Separador de milhares 2 4 7 2 3 3 2" xfId="2699" xr:uid="{00000000-0005-0000-0000-0000010C0000}"/>
    <cellStyle name="Separador de milhares 2 4 7 2 3 3 2 2" xfId="5395" xr:uid="{00000000-0005-0000-0000-0000020C0000}"/>
    <cellStyle name="Separador de milhares 2 4 7 2 3 3 3" xfId="4114" xr:uid="{00000000-0005-0000-0000-0000030C0000}"/>
    <cellStyle name="Separador de milhares 2 4 7 2 3 4" xfId="2199" xr:uid="{00000000-0005-0000-0000-0000040C0000}"/>
    <cellStyle name="Separador de milhares 2 4 7 2 3 4 2" xfId="4895" xr:uid="{00000000-0005-0000-0000-0000050C0000}"/>
    <cellStyle name="Separador de milhares 2 4 7 2 3 5" xfId="3348" xr:uid="{00000000-0005-0000-0000-0000060C0000}"/>
    <cellStyle name="Separador de milhares 2 4 7 2 4" xfId="814" xr:uid="{00000000-0005-0000-0000-0000070C0000}"/>
    <cellStyle name="Separador de milhares 2 4 7 2 4 2" xfId="1581" xr:uid="{00000000-0005-0000-0000-0000080C0000}"/>
    <cellStyle name="Separador de milhares 2 4 7 2 4 2 2" xfId="2824" xr:uid="{00000000-0005-0000-0000-0000090C0000}"/>
    <cellStyle name="Separador de milhares 2 4 7 2 4 2 2 2" xfId="5520" xr:uid="{00000000-0005-0000-0000-00000A0C0000}"/>
    <cellStyle name="Separador de milhares 2 4 7 2 4 2 3" xfId="4277" xr:uid="{00000000-0005-0000-0000-00000B0C0000}"/>
    <cellStyle name="Separador de milhares 2 4 7 2 4 3" xfId="2324" xr:uid="{00000000-0005-0000-0000-00000C0C0000}"/>
    <cellStyle name="Separador de milhares 2 4 7 2 4 3 2" xfId="5020" xr:uid="{00000000-0005-0000-0000-00000D0C0000}"/>
    <cellStyle name="Separador de milhares 2 4 7 2 4 4" xfId="3511" xr:uid="{00000000-0005-0000-0000-00000E0C0000}"/>
    <cellStyle name="Separador de milhares 2 4 7 2 5" xfId="1245" xr:uid="{00000000-0005-0000-0000-00000F0C0000}"/>
    <cellStyle name="Separador de milhares 2 4 7 2 5 2" xfId="2574" xr:uid="{00000000-0005-0000-0000-0000100C0000}"/>
    <cellStyle name="Separador de milhares 2 4 7 2 5 2 2" xfId="5270" xr:uid="{00000000-0005-0000-0000-0000110C0000}"/>
    <cellStyle name="Separador de milhares 2 4 7 2 5 3" xfId="3941" xr:uid="{00000000-0005-0000-0000-0000120C0000}"/>
    <cellStyle name="Separador de milhares 2 4 7 2 6" xfId="2074" xr:uid="{00000000-0005-0000-0000-0000130C0000}"/>
    <cellStyle name="Separador de milhares 2 4 7 2 6 2" xfId="4770" xr:uid="{00000000-0005-0000-0000-0000140C0000}"/>
    <cellStyle name="Separador de milhares 2 4 7 2 7" xfId="3174" xr:uid="{00000000-0005-0000-0000-0000150C0000}"/>
    <cellStyle name="Separador de milhares 2 4 7 3" xfId="2019" xr:uid="{00000000-0005-0000-0000-0000160C0000}"/>
    <cellStyle name="Separador de milhares 2 4 7 3 2" xfId="4715" xr:uid="{00000000-0005-0000-0000-0000170C0000}"/>
    <cellStyle name="Separador de milhares 2 4 7 4" xfId="3118" xr:uid="{00000000-0005-0000-0000-0000180C0000}"/>
    <cellStyle name="Separador de milhares 2 4 8" xfId="384" xr:uid="{00000000-0005-0000-0000-0000190C0000}"/>
    <cellStyle name="Separador de milhares 2 4 8 2" xfId="476" xr:uid="{00000000-0005-0000-0000-00001A0C0000}"/>
    <cellStyle name="Separador de milhares 2 4 8 2 2" xfId="541" xr:uid="{00000000-0005-0000-0000-00001B0C0000}"/>
    <cellStyle name="Separador de milhares 2 4 8 2 2 2" xfId="715" xr:uid="{00000000-0005-0000-0000-00001C0C0000}"/>
    <cellStyle name="Separador de milhares 2 4 8 2 2 2 2" xfId="1052" xr:uid="{00000000-0005-0000-0000-00001D0C0000}"/>
    <cellStyle name="Separador de milhares 2 4 8 2 2 2 2 2" xfId="1819" xr:uid="{00000000-0005-0000-0000-00001E0C0000}"/>
    <cellStyle name="Separador de milhares 2 4 8 2 2 2 2 2 2" xfId="3012" xr:uid="{00000000-0005-0000-0000-00001F0C0000}"/>
    <cellStyle name="Separador de milhares 2 4 8 2 2 2 2 2 2 2" xfId="5708" xr:uid="{00000000-0005-0000-0000-0000200C0000}"/>
    <cellStyle name="Separador de milhares 2 4 8 2 2 2 2 2 3" xfId="4515" xr:uid="{00000000-0005-0000-0000-0000210C0000}"/>
    <cellStyle name="Separador de milhares 2 4 8 2 2 2 2 3" xfId="2512" xr:uid="{00000000-0005-0000-0000-0000220C0000}"/>
    <cellStyle name="Separador de milhares 2 4 8 2 2 2 2 3 2" xfId="5208" xr:uid="{00000000-0005-0000-0000-0000230C0000}"/>
    <cellStyle name="Separador de milhares 2 4 8 2 2 2 2 4" xfId="3749" xr:uid="{00000000-0005-0000-0000-0000240C0000}"/>
    <cellStyle name="Separador de milhares 2 4 8 2 2 2 3" xfId="1482" xr:uid="{00000000-0005-0000-0000-0000250C0000}"/>
    <cellStyle name="Separador de milhares 2 4 8 2 2 2 3 2" xfId="2762" xr:uid="{00000000-0005-0000-0000-0000260C0000}"/>
    <cellStyle name="Separador de milhares 2 4 8 2 2 2 3 2 2" xfId="5458" xr:uid="{00000000-0005-0000-0000-0000270C0000}"/>
    <cellStyle name="Separador de milhares 2 4 8 2 2 2 3 3" xfId="4178" xr:uid="{00000000-0005-0000-0000-0000280C0000}"/>
    <cellStyle name="Separador de milhares 2 4 8 2 2 2 4" xfId="2262" xr:uid="{00000000-0005-0000-0000-0000290C0000}"/>
    <cellStyle name="Separador de milhares 2 4 8 2 2 2 4 2" xfId="4958" xr:uid="{00000000-0005-0000-0000-00002A0C0000}"/>
    <cellStyle name="Separador de milhares 2 4 8 2 2 2 5" xfId="3412" xr:uid="{00000000-0005-0000-0000-00002B0C0000}"/>
    <cellStyle name="Separador de milhares 2 4 8 2 2 3" xfId="879" xr:uid="{00000000-0005-0000-0000-00002C0C0000}"/>
    <cellStyle name="Separador de milhares 2 4 8 2 2 3 2" xfId="1646" xr:uid="{00000000-0005-0000-0000-00002D0C0000}"/>
    <cellStyle name="Separador de milhares 2 4 8 2 2 3 2 2" xfId="2887" xr:uid="{00000000-0005-0000-0000-00002E0C0000}"/>
    <cellStyle name="Separador de milhares 2 4 8 2 2 3 2 2 2" xfId="5583" xr:uid="{00000000-0005-0000-0000-00002F0C0000}"/>
    <cellStyle name="Separador de milhares 2 4 8 2 2 3 2 3" xfId="4342" xr:uid="{00000000-0005-0000-0000-0000300C0000}"/>
    <cellStyle name="Separador de milhares 2 4 8 2 2 3 3" xfId="2387" xr:uid="{00000000-0005-0000-0000-0000310C0000}"/>
    <cellStyle name="Separador de milhares 2 4 8 2 2 3 3 2" xfId="5083" xr:uid="{00000000-0005-0000-0000-0000320C0000}"/>
    <cellStyle name="Separador de milhares 2 4 8 2 2 3 4" xfId="3576" xr:uid="{00000000-0005-0000-0000-0000330C0000}"/>
    <cellStyle name="Separador de milhares 2 4 8 2 2 4" xfId="1309" xr:uid="{00000000-0005-0000-0000-0000340C0000}"/>
    <cellStyle name="Separador de milhares 2 4 8 2 2 4 2" xfId="2637" xr:uid="{00000000-0005-0000-0000-0000350C0000}"/>
    <cellStyle name="Separador de milhares 2 4 8 2 2 4 2 2" xfId="5333" xr:uid="{00000000-0005-0000-0000-0000360C0000}"/>
    <cellStyle name="Separador de milhares 2 4 8 2 2 4 3" xfId="4005" xr:uid="{00000000-0005-0000-0000-0000370C0000}"/>
    <cellStyle name="Separador de milhares 2 4 8 2 2 5" xfId="2137" xr:uid="{00000000-0005-0000-0000-0000380C0000}"/>
    <cellStyle name="Separador de milhares 2 4 8 2 2 5 2" xfId="4833" xr:uid="{00000000-0005-0000-0000-0000390C0000}"/>
    <cellStyle name="Separador de milhares 2 4 8 2 2 6" xfId="3239" xr:uid="{00000000-0005-0000-0000-00003A0C0000}"/>
    <cellStyle name="Separador de milhares 2 4 8 2 3" xfId="652" xr:uid="{00000000-0005-0000-0000-00003B0C0000}"/>
    <cellStyle name="Separador de milhares 2 4 8 2 3 2" xfId="989" xr:uid="{00000000-0005-0000-0000-00003C0C0000}"/>
    <cellStyle name="Separador de milhares 2 4 8 2 3 2 2" xfId="1756" xr:uid="{00000000-0005-0000-0000-00003D0C0000}"/>
    <cellStyle name="Separador de milhares 2 4 8 2 3 2 2 2" xfId="2950" xr:uid="{00000000-0005-0000-0000-00003E0C0000}"/>
    <cellStyle name="Separador de milhares 2 4 8 2 3 2 2 2 2" xfId="5646" xr:uid="{00000000-0005-0000-0000-00003F0C0000}"/>
    <cellStyle name="Separador de milhares 2 4 8 2 3 2 2 3" xfId="4452" xr:uid="{00000000-0005-0000-0000-0000400C0000}"/>
    <cellStyle name="Separador de milhares 2 4 8 2 3 2 3" xfId="2450" xr:uid="{00000000-0005-0000-0000-0000410C0000}"/>
    <cellStyle name="Separador de milhares 2 4 8 2 3 2 3 2" xfId="5146" xr:uid="{00000000-0005-0000-0000-0000420C0000}"/>
    <cellStyle name="Separador de milhares 2 4 8 2 3 2 4" xfId="3686" xr:uid="{00000000-0005-0000-0000-0000430C0000}"/>
    <cellStyle name="Separador de milhares 2 4 8 2 3 3" xfId="1419" xr:uid="{00000000-0005-0000-0000-0000440C0000}"/>
    <cellStyle name="Separador de milhares 2 4 8 2 3 3 2" xfId="2700" xr:uid="{00000000-0005-0000-0000-0000450C0000}"/>
    <cellStyle name="Separador de milhares 2 4 8 2 3 3 2 2" xfId="5396" xr:uid="{00000000-0005-0000-0000-0000460C0000}"/>
    <cellStyle name="Separador de milhares 2 4 8 2 3 3 3" xfId="4115" xr:uid="{00000000-0005-0000-0000-0000470C0000}"/>
    <cellStyle name="Separador de milhares 2 4 8 2 3 4" xfId="2200" xr:uid="{00000000-0005-0000-0000-0000480C0000}"/>
    <cellStyle name="Separador de milhares 2 4 8 2 3 4 2" xfId="4896" xr:uid="{00000000-0005-0000-0000-0000490C0000}"/>
    <cellStyle name="Separador de milhares 2 4 8 2 3 5" xfId="3349" xr:uid="{00000000-0005-0000-0000-00004A0C0000}"/>
    <cellStyle name="Separador de milhares 2 4 8 2 4" xfId="815" xr:uid="{00000000-0005-0000-0000-00004B0C0000}"/>
    <cellStyle name="Separador de milhares 2 4 8 2 4 2" xfId="1582" xr:uid="{00000000-0005-0000-0000-00004C0C0000}"/>
    <cellStyle name="Separador de milhares 2 4 8 2 4 2 2" xfId="2825" xr:uid="{00000000-0005-0000-0000-00004D0C0000}"/>
    <cellStyle name="Separador de milhares 2 4 8 2 4 2 2 2" xfId="5521" xr:uid="{00000000-0005-0000-0000-00004E0C0000}"/>
    <cellStyle name="Separador de milhares 2 4 8 2 4 2 3" xfId="4278" xr:uid="{00000000-0005-0000-0000-00004F0C0000}"/>
    <cellStyle name="Separador de milhares 2 4 8 2 4 3" xfId="2325" xr:uid="{00000000-0005-0000-0000-0000500C0000}"/>
    <cellStyle name="Separador de milhares 2 4 8 2 4 3 2" xfId="5021" xr:uid="{00000000-0005-0000-0000-0000510C0000}"/>
    <cellStyle name="Separador de milhares 2 4 8 2 4 4" xfId="3512" xr:uid="{00000000-0005-0000-0000-0000520C0000}"/>
    <cellStyle name="Separador de milhares 2 4 8 2 5" xfId="1246" xr:uid="{00000000-0005-0000-0000-0000530C0000}"/>
    <cellStyle name="Separador de milhares 2 4 8 2 5 2" xfId="2575" xr:uid="{00000000-0005-0000-0000-0000540C0000}"/>
    <cellStyle name="Separador de milhares 2 4 8 2 5 2 2" xfId="5271" xr:uid="{00000000-0005-0000-0000-0000550C0000}"/>
    <cellStyle name="Separador de milhares 2 4 8 2 5 3" xfId="3942" xr:uid="{00000000-0005-0000-0000-0000560C0000}"/>
    <cellStyle name="Separador de milhares 2 4 8 2 6" xfId="2075" xr:uid="{00000000-0005-0000-0000-0000570C0000}"/>
    <cellStyle name="Separador de milhares 2 4 8 2 6 2" xfId="4771" xr:uid="{00000000-0005-0000-0000-0000580C0000}"/>
    <cellStyle name="Separador de milhares 2 4 8 2 7" xfId="3175" xr:uid="{00000000-0005-0000-0000-0000590C0000}"/>
    <cellStyle name="Separador de milhares 2 4 8 3" xfId="2020" xr:uid="{00000000-0005-0000-0000-00005A0C0000}"/>
    <cellStyle name="Separador de milhares 2 4 8 3 2" xfId="4716" xr:uid="{00000000-0005-0000-0000-00005B0C0000}"/>
    <cellStyle name="Separador de milhares 2 4 8 4" xfId="3119" xr:uid="{00000000-0005-0000-0000-00005C0C0000}"/>
    <cellStyle name="Separador de milhares 2 4 9" xfId="385" xr:uid="{00000000-0005-0000-0000-00005D0C0000}"/>
    <cellStyle name="Separador de milhares 2 4 9 2" xfId="477" xr:uid="{00000000-0005-0000-0000-00005E0C0000}"/>
    <cellStyle name="Separador de milhares 2 4 9 2 2" xfId="542" xr:uid="{00000000-0005-0000-0000-00005F0C0000}"/>
    <cellStyle name="Separador de milhares 2 4 9 2 2 2" xfId="716" xr:uid="{00000000-0005-0000-0000-0000600C0000}"/>
    <cellStyle name="Separador de milhares 2 4 9 2 2 2 2" xfId="1053" xr:uid="{00000000-0005-0000-0000-0000610C0000}"/>
    <cellStyle name="Separador de milhares 2 4 9 2 2 2 2 2" xfId="1820" xr:uid="{00000000-0005-0000-0000-0000620C0000}"/>
    <cellStyle name="Separador de milhares 2 4 9 2 2 2 2 2 2" xfId="3013" xr:uid="{00000000-0005-0000-0000-0000630C0000}"/>
    <cellStyle name="Separador de milhares 2 4 9 2 2 2 2 2 2 2" xfId="5709" xr:uid="{00000000-0005-0000-0000-0000640C0000}"/>
    <cellStyle name="Separador de milhares 2 4 9 2 2 2 2 2 3" xfId="4516" xr:uid="{00000000-0005-0000-0000-0000650C0000}"/>
    <cellStyle name="Separador de milhares 2 4 9 2 2 2 2 3" xfId="2513" xr:uid="{00000000-0005-0000-0000-0000660C0000}"/>
    <cellStyle name="Separador de milhares 2 4 9 2 2 2 2 3 2" xfId="5209" xr:uid="{00000000-0005-0000-0000-0000670C0000}"/>
    <cellStyle name="Separador de milhares 2 4 9 2 2 2 2 4" xfId="3750" xr:uid="{00000000-0005-0000-0000-0000680C0000}"/>
    <cellStyle name="Separador de milhares 2 4 9 2 2 2 3" xfId="1483" xr:uid="{00000000-0005-0000-0000-0000690C0000}"/>
    <cellStyle name="Separador de milhares 2 4 9 2 2 2 3 2" xfId="2763" xr:uid="{00000000-0005-0000-0000-00006A0C0000}"/>
    <cellStyle name="Separador de milhares 2 4 9 2 2 2 3 2 2" xfId="5459" xr:uid="{00000000-0005-0000-0000-00006B0C0000}"/>
    <cellStyle name="Separador de milhares 2 4 9 2 2 2 3 3" xfId="4179" xr:uid="{00000000-0005-0000-0000-00006C0C0000}"/>
    <cellStyle name="Separador de milhares 2 4 9 2 2 2 4" xfId="2263" xr:uid="{00000000-0005-0000-0000-00006D0C0000}"/>
    <cellStyle name="Separador de milhares 2 4 9 2 2 2 4 2" xfId="4959" xr:uid="{00000000-0005-0000-0000-00006E0C0000}"/>
    <cellStyle name="Separador de milhares 2 4 9 2 2 2 5" xfId="3413" xr:uid="{00000000-0005-0000-0000-00006F0C0000}"/>
    <cellStyle name="Separador de milhares 2 4 9 2 2 3" xfId="880" xr:uid="{00000000-0005-0000-0000-0000700C0000}"/>
    <cellStyle name="Separador de milhares 2 4 9 2 2 3 2" xfId="1647" xr:uid="{00000000-0005-0000-0000-0000710C0000}"/>
    <cellStyle name="Separador de milhares 2 4 9 2 2 3 2 2" xfId="2888" xr:uid="{00000000-0005-0000-0000-0000720C0000}"/>
    <cellStyle name="Separador de milhares 2 4 9 2 2 3 2 2 2" xfId="5584" xr:uid="{00000000-0005-0000-0000-0000730C0000}"/>
    <cellStyle name="Separador de milhares 2 4 9 2 2 3 2 3" xfId="4343" xr:uid="{00000000-0005-0000-0000-0000740C0000}"/>
    <cellStyle name="Separador de milhares 2 4 9 2 2 3 3" xfId="2388" xr:uid="{00000000-0005-0000-0000-0000750C0000}"/>
    <cellStyle name="Separador de milhares 2 4 9 2 2 3 3 2" xfId="5084" xr:uid="{00000000-0005-0000-0000-0000760C0000}"/>
    <cellStyle name="Separador de milhares 2 4 9 2 2 3 4" xfId="3577" xr:uid="{00000000-0005-0000-0000-0000770C0000}"/>
    <cellStyle name="Separador de milhares 2 4 9 2 2 4" xfId="1310" xr:uid="{00000000-0005-0000-0000-0000780C0000}"/>
    <cellStyle name="Separador de milhares 2 4 9 2 2 4 2" xfId="2638" xr:uid="{00000000-0005-0000-0000-0000790C0000}"/>
    <cellStyle name="Separador de milhares 2 4 9 2 2 4 2 2" xfId="5334" xr:uid="{00000000-0005-0000-0000-00007A0C0000}"/>
    <cellStyle name="Separador de milhares 2 4 9 2 2 4 3" xfId="4006" xr:uid="{00000000-0005-0000-0000-00007B0C0000}"/>
    <cellStyle name="Separador de milhares 2 4 9 2 2 5" xfId="2138" xr:uid="{00000000-0005-0000-0000-00007C0C0000}"/>
    <cellStyle name="Separador de milhares 2 4 9 2 2 5 2" xfId="4834" xr:uid="{00000000-0005-0000-0000-00007D0C0000}"/>
    <cellStyle name="Separador de milhares 2 4 9 2 2 6" xfId="3240" xr:uid="{00000000-0005-0000-0000-00007E0C0000}"/>
    <cellStyle name="Separador de milhares 2 4 9 2 3" xfId="653" xr:uid="{00000000-0005-0000-0000-00007F0C0000}"/>
    <cellStyle name="Separador de milhares 2 4 9 2 3 2" xfId="990" xr:uid="{00000000-0005-0000-0000-0000800C0000}"/>
    <cellStyle name="Separador de milhares 2 4 9 2 3 2 2" xfId="1757" xr:uid="{00000000-0005-0000-0000-0000810C0000}"/>
    <cellStyle name="Separador de milhares 2 4 9 2 3 2 2 2" xfId="2951" xr:uid="{00000000-0005-0000-0000-0000820C0000}"/>
    <cellStyle name="Separador de milhares 2 4 9 2 3 2 2 2 2" xfId="5647" xr:uid="{00000000-0005-0000-0000-0000830C0000}"/>
    <cellStyle name="Separador de milhares 2 4 9 2 3 2 2 3" xfId="4453" xr:uid="{00000000-0005-0000-0000-0000840C0000}"/>
    <cellStyle name="Separador de milhares 2 4 9 2 3 2 3" xfId="2451" xr:uid="{00000000-0005-0000-0000-0000850C0000}"/>
    <cellStyle name="Separador de milhares 2 4 9 2 3 2 3 2" xfId="5147" xr:uid="{00000000-0005-0000-0000-0000860C0000}"/>
    <cellStyle name="Separador de milhares 2 4 9 2 3 2 4" xfId="3687" xr:uid="{00000000-0005-0000-0000-0000870C0000}"/>
    <cellStyle name="Separador de milhares 2 4 9 2 3 3" xfId="1420" xr:uid="{00000000-0005-0000-0000-0000880C0000}"/>
    <cellStyle name="Separador de milhares 2 4 9 2 3 3 2" xfId="2701" xr:uid="{00000000-0005-0000-0000-0000890C0000}"/>
    <cellStyle name="Separador de milhares 2 4 9 2 3 3 2 2" xfId="5397" xr:uid="{00000000-0005-0000-0000-00008A0C0000}"/>
    <cellStyle name="Separador de milhares 2 4 9 2 3 3 3" xfId="4116" xr:uid="{00000000-0005-0000-0000-00008B0C0000}"/>
    <cellStyle name="Separador de milhares 2 4 9 2 3 4" xfId="2201" xr:uid="{00000000-0005-0000-0000-00008C0C0000}"/>
    <cellStyle name="Separador de milhares 2 4 9 2 3 4 2" xfId="4897" xr:uid="{00000000-0005-0000-0000-00008D0C0000}"/>
    <cellStyle name="Separador de milhares 2 4 9 2 3 5" xfId="3350" xr:uid="{00000000-0005-0000-0000-00008E0C0000}"/>
    <cellStyle name="Separador de milhares 2 4 9 2 4" xfId="816" xr:uid="{00000000-0005-0000-0000-00008F0C0000}"/>
    <cellStyle name="Separador de milhares 2 4 9 2 4 2" xfId="1583" xr:uid="{00000000-0005-0000-0000-0000900C0000}"/>
    <cellStyle name="Separador de milhares 2 4 9 2 4 2 2" xfId="2826" xr:uid="{00000000-0005-0000-0000-0000910C0000}"/>
    <cellStyle name="Separador de milhares 2 4 9 2 4 2 2 2" xfId="5522" xr:uid="{00000000-0005-0000-0000-0000920C0000}"/>
    <cellStyle name="Separador de milhares 2 4 9 2 4 2 3" xfId="4279" xr:uid="{00000000-0005-0000-0000-0000930C0000}"/>
    <cellStyle name="Separador de milhares 2 4 9 2 4 3" xfId="2326" xr:uid="{00000000-0005-0000-0000-0000940C0000}"/>
    <cellStyle name="Separador de milhares 2 4 9 2 4 3 2" xfId="5022" xr:uid="{00000000-0005-0000-0000-0000950C0000}"/>
    <cellStyle name="Separador de milhares 2 4 9 2 4 4" xfId="3513" xr:uid="{00000000-0005-0000-0000-0000960C0000}"/>
    <cellStyle name="Separador de milhares 2 4 9 2 5" xfId="1247" xr:uid="{00000000-0005-0000-0000-0000970C0000}"/>
    <cellStyle name="Separador de milhares 2 4 9 2 5 2" xfId="2576" xr:uid="{00000000-0005-0000-0000-0000980C0000}"/>
    <cellStyle name="Separador de milhares 2 4 9 2 5 2 2" xfId="5272" xr:uid="{00000000-0005-0000-0000-0000990C0000}"/>
    <cellStyle name="Separador de milhares 2 4 9 2 5 3" xfId="3943" xr:uid="{00000000-0005-0000-0000-00009A0C0000}"/>
    <cellStyle name="Separador de milhares 2 4 9 2 6" xfId="2076" xr:uid="{00000000-0005-0000-0000-00009B0C0000}"/>
    <cellStyle name="Separador de milhares 2 4 9 2 6 2" xfId="4772" xr:uid="{00000000-0005-0000-0000-00009C0C0000}"/>
    <cellStyle name="Separador de milhares 2 4 9 2 7" xfId="3176" xr:uid="{00000000-0005-0000-0000-00009D0C0000}"/>
    <cellStyle name="Separador de milhares 2 4 9 3" xfId="2021" xr:uid="{00000000-0005-0000-0000-00009E0C0000}"/>
    <cellStyle name="Separador de milhares 2 4 9 3 2" xfId="4717" xr:uid="{00000000-0005-0000-0000-00009F0C0000}"/>
    <cellStyle name="Separador de milhares 2 4 9 4" xfId="3120" xr:uid="{00000000-0005-0000-0000-0000A00C0000}"/>
    <cellStyle name="Separador de milhares 2 40" xfId="5863" xr:uid="{00000000-0005-0000-0000-0000A10C0000}"/>
    <cellStyle name="Separador de milhares 2 41" xfId="5865" xr:uid="{00000000-0005-0000-0000-0000A20C0000}"/>
    <cellStyle name="Separador de milhares 2 42" xfId="5869" xr:uid="{00000000-0005-0000-0000-0000A30C0000}"/>
    <cellStyle name="Separador de milhares 2 43" xfId="5864" xr:uid="{00000000-0005-0000-0000-0000A40C0000}"/>
    <cellStyle name="Separador de milhares 2 5" xfId="246" xr:uid="{00000000-0005-0000-0000-0000A50C0000}"/>
    <cellStyle name="Separador de milhares 2 5 2" xfId="457" xr:uid="{00000000-0005-0000-0000-0000A60C0000}"/>
    <cellStyle name="Separador de milhares 2 5 2 2" xfId="522" xr:uid="{00000000-0005-0000-0000-0000A70C0000}"/>
    <cellStyle name="Separador de milhares 2 5 2 2 2" xfId="696" xr:uid="{00000000-0005-0000-0000-0000A80C0000}"/>
    <cellStyle name="Separador de milhares 2 5 2 2 2 2" xfId="1033" xr:uid="{00000000-0005-0000-0000-0000A90C0000}"/>
    <cellStyle name="Separador de milhares 2 5 2 2 2 2 2" xfId="1800" xr:uid="{00000000-0005-0000-0000-0000AA0C0000}"/>
    <cellStyle name="Separador de milhares 2 5 2 2 2 2 2 2" xfId="2993" xr:uid="{00000000-0005-0000-0000-0000AB0C0000}"/>
    <cellStyle name="Separador de milhares 2 5 2 2 2 2 2 2 2" xfId="5689" xr:uid="{00000000-0005-0000-0000-0000AC0C0000}"/>
    <cellStyle name="Separador de milhares 2 5 2 2 2 2 2 3" xfId="4496" xr:uid="{00000000-0005-0000-0000-0000AD0C0000}"/>
    <cellStyle name="Separador de milhares 2 5 2 2 2 2 3" xfId="2493" xr:uid="{00000000-0005-0000-0000-0000AE0C0000}"/>
    <cellStyle name="Separador de milhares 2 5 2 2 2 2 3 2" xfId="5189" xr:uid="{00000000-0005-0000-0000-0000AF0C0000}"/>
    <cellStyle name="Separador de milhares 2 5 2 2 2 2 4" xfId="3730" xr:uid="{00000000-0005-0000-0000-0000B00C0000}"/>
    <cellStyle name="Separador de milhares 2 5 2 2 2 3" xfId="1463" xr:uid="{00000000-0005-0000-0000-0000B10C0000}"/>
    <cellStyle name="Separador de milhares 2 5 2 2 2 3 2" xfId="2743" xr:uid="{00000000-0005-0000-0000-0000B20C0000}"/>
    <cellStyle name="Separador de milhares 2 5 2 2 2 3 2 2" xfId="5439" xr:uid="{00000000-0005-0000-0000-0000B30C0000}"/>
    <cellStyle name="Separador de milhares 2 5 2 2 2 3 3" xfId="4159" xr:uid="{00000000-0005-0000-0000-0000B40C0000}"/>
    <cellStyle name="Separador de milhares 2 5 2 2 2 4" xfId="2243" xr:uid="{00000000-0005-0000-0000-0000B50C0000}"/>
    <cellStyle name="Separador de milhares 2 5 2 2 2 4 2" xfId="4939" xr:uid="{00000000-0005-0000-0000-0000B60C0000}"/>
    <cellStyle name="Separador de milhares 2 5 2 2 2 5" xfId="3393" xr:uid="{00000000-0005-0000-0000-0000B70C0000}"/>
    <cellStyle name="Separador de milhares 2 5 2 2 3" xfId="860" xr:uid="{00000000-0005-0000-0000-0000B80C0000}"/>
    <cellStyle name="Separador de milhares 2 5 2 2 3 2" xfId="1627" xr:uid="{00000000-0005-0000-0000-0000B90C0000}"/>
    <cellStyle name="Separador de milhares 2 5 2 2 3 2 2" xfId="2868" xr:uid="{00000000-0005-0000-0000-0000BA0C0000}"/>
    <cellStyle name="Separador de milhares 2 5 2 2 3 2 2 2" xfId="5564" xr:uid="{00000000-0005-0000-0000-0000BB0C0000}"/>
    <cellStyle name="Separador de milhares 2 5 2 2 3 2 3" xfId="4323" xr:uid="{00000000-0005-0000-0000-0000BC0C0000}"/>
    <cellStyle name="Separador de milhares 2 5 2 2 3 3" xfId="2368" xr:uid="{00000000-0005-0000-0000-0000BD0C0000}"/>
    <cellStyle name="Separador de milhares 2 5 2 2 3 3 2" xfId="5064" xr:uid="{00000000-0005-0000-0000-0000BE0C0000}"/>
    <cellStyle name="Separador de milhares 2 5 2 2 3 4" xfId="3557" xr:uid="{00000000-0005-0000-0000-0000BF0C0000}"/>
    <cellStyle name="Separador de milhares 2 5 2 2 4" xfId="1290" xr:uid="{00000000-0005-0000-0000-0000C00C0000}"/>
    <cellStyle name="Separador de milhares 2 5 2 2 4 2" xfId="2618" xr:uid="{00000000-0005-0000-0000-0000C10C0000}"/>
    <cellStyle name="Separador de milhares 2 5 2 2 4 2 2" xfId="5314" xr:uid="{00000000-0005-0000-0000-0000C20C0000}"/>
    <cellStyle name="Separador de milhares 2 5 2 2 4 3" xfId="3986" xr:uid="{00000000-0005-0000-0000-0000C30C0000}"/>
    <cellStyle name="Separador de milhares 2 5 2 2 5" xfId="2118" xr:uid="{00000000-0005-0000-0000-0000C40C0000}"/>
    <cellStyle name="Separador de milhares 2 5 2 2 5 2" xfId="4814" xr:uid="{00000000-0005-0000-0000-0000C50C0000}"/>
    <cellStyle name="Separador de milhares 2 5 2 2 6" xfId="3220" xr:uid="{00000000-0005-0000-0000-0000C60C0000}"/>
    <cellStyle name="Separador de milhares 2 5 2 3" xfId="633" xr:uid="{00000000-0005-0000-0000-0000C70C0000}"/>
    <cellStyle name="Separador de milhares 2 5 2 3 2" xfId="970" xr:uid="{00000000-0005-0000-0000-0000C80C0000}"/>
    <cellStyle name="Separador de milhares 2 5 2 3 2 2" xfId="1737" xr:uid="{00000000-0005-0000-0000-0000C90C0000}"/>
    <cellStyle name="Separador de milhares 2 5 2 3 2 2 2" xfId="2931" xr:uid="{00000000-0005-0000-0000-0000CA0C0000}"/>
    <cellStyle name="Separador de milhares 2 5 2 3 2 2 2 2" xfId="5627" xr:uid="{00000000-0005-0000-0000-0000CB0C0000}"/>
    <cellStyle name="Separador de milhares 2 5 2 3 2 2 3" xfId="4433" xr:uid="{00000000-0005-0000-0000-0000CC0C0000}"/>
    <cellStyle name="Separador de milhares 2 5 2 3 2 3" xfId="2431" xr:uid="{00000000-0005-0000-0000-0000CD0C0000}"/>
    <cellStyle name="Separador de milhares 2 5 2 3 2 3 2" xfId="5127" xr:uid="{00000000-0005-0000-0000-0000CE0C0000}"/>
    <cellStyle name="Separador de milhares 2 5 2 3 2 4" xfId="3667" xr:uid="{00000000-0005-0000-0000-0000CF0C0000}"/>
    <cellStyle name="Separador de milhares 2 5 2 3 3" xfId="1400" xr:uid="{00000000-0005-0000-0000-0000D00C0000}"/>
    <cellStyle name="Separador de milhares 2 5 2 3 3 2" xfId="2681" xr:uid="{00000000-0005-0000-0000-0000D10C0000}"/>
    <cellStyle name="Separador de milhares 2 5 2 3 3 2 2" xfId="5377" xr:uid="{00000000-0005-0000-0000-0000D20C0000}"/>
    <cellStyle name="Separador de milhares 2 5 2 3 3 3" xfId="4096" xr:uid="{00000000-0005-0000-0000-0000D30C0000}"/>
    <cellStyle name="Separador de milhares 2 5 2 3 4" xfId="2181" xr:uid="{00000000-0005-0000-0000-0000D40C0000}"/>
    <cellStyle name="Separador de milhares 2 5 2 3 4 2" xfId="4877" xr:uid="{00000000-0005-0000-0000-0000D50C0000}"/>
    <cellStyle name="Separador de milhares 2 5 2 3 5" xfId="3330" xr:uid="{00000000-0005-0000-0000-0000D60C0000}"/>
    <cellStyle name="Separador de milhares 2 5 2 4" xfId="796" xr:uid="{00000000-0005-0000-0000-0000D70C0000}"/>
    <cellStyle name="Separador de milhares 2 5 2 4 2" xfId="1563" xr:uid="{00000000-0005-0000-0000-0000D80C0000}"/>
    <cellStyle name="Separador de milhares 2 5 2 4 2 2" xfId="2806" xr:uid="{00000000-0005-0000-0000-0000D90C0000}"/>
    <cellStyle name="Separador de milhares 2 5 2 4 2 2 2" xfId="5502" xr:uid="{00000000-0005-0000-0000-0000DA0C0000}"/>
    <cellStyle name="Separador de milhares 2 5 2 4 2 3" xfId="4259" xr:uid="{00000000-0005-0000-0000-0000DB0C0000}"/>
    <cellStyle name="Separador de milhares 2 5 2 4 3" xfId="2306" xr:uid="{00000000-0005-0000-0000-0000DC0C0000}"/>
    <cellStyle name="Separador de milhares 2 5 2 4 3 2" xfId="5002" xr:uid="{00000000-0005-0000-0000-0000DD0C0000}"/>
    <cellStyle name="Separador de milhares 2 5 2 4 4" xfId="3493" xr:uid="{00000000-0005-0000-0000-0000DE0C0000}"/>
    <cellStyle name="Separador de milhares 2 5 2 5" xfId="1227" xr:uid="{00000000-0005-0000-0000-0000DF0C0000}"/>
    <cellStyle name="Separador de milhares 2 5 2 5 2" xfId="2556" xr:uid="{00000000-0005-0000-0000-0000E00C0000}"/>
    <cellStyle name="Separador de milhares 2 5 2 5 2 2" xfId="5252" xr:uid="{00000000-0005-0000-0000-0000E10C0000}"/>
    <cellStyle name="Separador de milhares 2 5 2 5 3" xfId="3923" xr:uid="{00000000-0005-0000-0000-0000E20C0000}"/>
    <cellStyle name="Separador de milhares 2 5 2 6" xfId="2056" xr:uid="{00000000-0005-0000-0000-0000E30C0000}"/>
    <cellStyle name="Separador de milhares 2 5 2 6 2" xfId="4752" xr:uid="{00000000-0005-0000-0000-0000E40C0000}"/>
    <cellStyle name="Separador de milhares 2 5 2 7" xfId="3156" xr:uid="{00000000-0005-0000-0000-0000E50C0000}"/>
    <cellStyle name="Separador de milhares 2 5 3" xfId="2000" xr:uid="{00000000-0005-0000-0000-0000E60C0000}"/>
    <cellStyle name="Separador de milhares 2 5 3 2" xfId="4696" xr:uid="{00000000-0005-0000-0000-0000E70C0000}"/>
    <cellStyle name="Separador de milhares 2 5 4" xfId="3098" xr:uid="{00000000-0005-0000-0000-0000E80C0000}"/>
    <cellStyle name="Separador de milhares 2 6" xfId="247" xr:uid="{00000000-0005-0000-0000-0000E90C0000}"/>
    <cellStyle name="Separador de milhares 2 6 2" xfId="386" xr:uid="{00000000-0005-0000-0000-0000EA0C0000}"/>
    <cellStyle name="Separador de milhares 2 6 2 2" xfId="478" xr:uid="{00000000-0005-0000-0000-0000EB0C0000}"/>
    <cellStyle name="Separador de milhares 2 6 2 2 2" xfId="543" xr:uid="{00000000-0005-0000-0000-0000EC0C0000}"/>
    <cellStyle name="Separador de milhares 2 6 2 2 2 2" xfId="717" xr:uid="{00000000-0005-0000-0000-0000ED0C0000}"/>
    <cellStyle name="Separador de milhares 2 6 2 2 2 2 2" xfId="1054" xr:uid="{00000000-0005-0000-0000-0000EE0C0000}"/>
    <cellStyle name="Separador de milhares 2 6 2 2 2 2 2 2" xfId="1821" xr:uid="{00000000-0005-0000-0000-0000EF0C0000}"/>
    <cellStyle name="Separador de milhares 2 6 2 2 2 2 2 2 2" xfId="3014" xr:uid="{00000000-0005-0000-0000-0000F00C0000}"/>
    <cellStyle name="Separador de milhares 2 6 2 2 2 2 2 2 2 2" xfId="5710" xr:uid="{00000000-0005-0000-0000-0000F10C0000}"/>
    <cellStyle name="Separador de milhares 2 6 2 2 2 2 2 2 3" xfId="4517" xr:uid="{00000000-0005-0000-0000-0000F20C0000}"/>
    <cellStyle name="Separador de milhares 2 6 2 2 2 2 2 3" xfId="2514" xr:uid="{00000000-0005-0000-0000-0000F30C0000}"/>
    <cellStyle name="Separador de milhares 2 6 2 2 2 2 2 3 2" xfId="5210" xr:uid="{00000000-0005-0000-0000-0000F40C0000}"/>
    <cellStyle name="Separador de milhares 2 6 2 2 2 2 2 4" xfId="3751" xr:uid="{00000000-0005-0000-0000-0000F50C0000}"/>
    <cellStyle name="Separador de milhares 2 6 2 2 2 2 3" xfId="1484" xr:uid="{00000000-0005-0000-0000-0000F60C0000}"/>
    <cellStyle name="Separador de milhares 2 6 2 2 2 2 3 2" xfId="2764" xr:uid="{00000000-0005-0000-0000-0000F70C0000}"/>
    <cellStyle name="Separador de milhares 2 6 2 2 2 2 3 2 2" xfId="5460" xr:uid="{00000000-0005-0000-0000-0000F80C0000}"/>
    <cellStyle name="Separador de milhares 2 6 2 2 2 2 3 3" xfId="4180" xr:uid="{00000000-0005-0000-0000-0000F90C0000}"/>
    <cellStyle name="Separador de milhares 2 6 2 2 2 2 4" xfId="2264" xr:uid="{00000000-0005-0000-0000-0000FA0C0000}"/>
    <cellStyle name="Separador de milhares 2 6 2 2 2 2 4 2" xfId="4960" xr:uid="{00000000-0005-0000-0000-0000FB0C0000}"/>
    <cellStyle name="Separador de milhares 2 6 2 2 2 2 5" xfId="3414" xr:uid="{00000000-0005-0000-0000-0000FC0C0000}"/>
    <cellStyle name="Separador de milhares 2 6 2 2 2 3" xfId="881" xr:uid="{00000000-0005-0000-0000-0000FD0C0000}"/>
    <cellStyle name="Separador de milhares 2 6 2 2 2 3 2" xfId="1648" xr:uid="{00000000-0005-0000-0000-0000FE0C0000}"/>
    <cellStyle name="Separador de milhares 2 6 2 2 2 3 2 2" xfId="2889" xr:uid="{00000000-0005-0000-0000-0000FF0C0000}"/>
    <cellStyle name="Separador de milhares 2 6 2 2 2 3 2 2 2" xfId="5585" xr:uid="{00000000-0005-0000-0000-0000000D0000}"/>
    <cellStyle name="Separador de milhares 2 6 2 2 2 3 2 3" xfId="4344" xr:uid="{00000000-0005-0000-0000-0000010D0000}"/>
    <cellStyle name="Separador de milhares 2 6 2 2 2 3 3" xfId="2389" xr:uid="{00000000-0005-0000-0000-0000020D0000}"/>
    <cellStyle name="Separador de milhares 2 6 2 2 2 3 3 2" xfId="5085" xr:uid="{00000000-0005-0000-0000-0000030D0000}"/>
    <cellStyle name="Separador de milhares 2 6 2 2 2 3 4" xfId="3578" xr:uid="{00000000-0005-0000-0000-0000040D0000}"/>
    <cellStyle name="Separador de milhares 2 6 2 2 2 4" xfId="1311" xr:uid="{00000000-0005-0000-0000-0000050D0000}"/>
    <cellStyle name="Separador de milhares 2 6 2 2 2 4 2" xfId="2639" xr:uid="{00000000-0005-0000-0000-0000060D0000}"/>
    <cellStyle name="Separador de milhares 2 6 2 2 2 4 2 2" xfId="5335" xr:uid="{00000000-0005-0000-0000-0000070D0000}"/>
    <cellStyle name="Separador de milhares 2 6 2 2 2 4 3" xfId="4007" xr:uid="{00000000-0005-0000-0000-0000080D0000}"/>
    <cellStyle name="Separador de milhares 2 6 2 2 2 5" xfId="2139" xr:uid="{00000000-0005-0000-0000-0000090D0000}"/>
    <cellStyle name="Separador de milhares 2 6 2 2 2 5 2" xfId="4835" xr:uid="{00000000-0005-0000-0000-00000A0D0000}"/>
    <cellStyle name="Separador de milhares 2 6 2 2 2 6" xfId="3241" xr:uid="{00000000-0005-0000-0000-00000B0D0000}"/>
    <cellStyle name="Separador de milhares 2 6 2 2 3" xfId="654" xr:uid="{00000000-0005-0000-0000-00000C0D0000}"/>
    <cellStyle name="Separador de milhares 2 6 2 2 3 2" xfId="991" xr:uid="{00000000-0005-0000-0000-00000D0D0000}"/>
    <cellStyle name="Separador de milhares 2 6 2 2 3 2 2" xfId="1758" xr:uid="{00000000-0005-0000-0000-00000E0D0000}"/>
    <cellStyle name="Separador de milhares 2 6 2 2 3 2 2 2" xfId="2952" xr:uid="{00000000-0005-0000-0000-00000F0D0000}"/>
    <cellStyle name="Separador de milhares 2 6 2 2 3 2 2 2 2" xfId="5648" xr:uid="{00000000-0005-0000-0000-0000100D0000}"/>
    <cellStyle name="Separador de milhares 2 6 2 2 3 2 2 3" xfId="4454" xr:uid="{00000000-0005-0000-0000-0000110D0000}"/>
    <cellStyle name="Separador de milhares 2 6 2 2 3 2 3" xfId="2452" xr:uid="{00000000-0005-0000-0000-0000120D0000}"/>
    <cellStyle name="Separador de milhares 2 6 2 2 3 2 3 2" xfId="5148" xr:uid="{00000000-0005-0000-0000-0000130D0000}"/>
    <cellStyle name="Separador de milhares 2 6 2 2 3 2 4" xfId="3688" xr:uid="{00000000-0005-0000-0000-0000140D0000}"/>
    <cellStyle name="Separador de milhares 2 6 2 2 3 3" xfId="1421" xr:uid="{00000000-0005-0000-0000-0000150D0000}"/>
    <cellStyle name="Separador de milhares 2 6 2 2 3 3 2" xfId="2702" xr:uid="{00000000-0005-0000-0000-0000160D0000}"/>
    <cellStyle name="Separador de milhares 2 6 2 2 3 3 2 2" xfId="5398" xr:uid="{00000000-0005-0000-0000-0000170D0000}"/>
    <cellStyle name="Separador de milhares 2 6 2 2 3 3 3" xfId="4117" xr:uid="{00000000-0005-0000-0000-0000180D0000}"/>
    <cellStyle name="Separador de milhares 2 6 2 2 3 4" xfId="2202" xr:uid="{00000000-0005-0000-0000-0000190D0000}"/>
    <cellStyle name="Separador de milhares 2 6 2 2 3 4 2" xfId="4898" xr:uid="{00000000-0005-0000-0000-00001A0D0000}"/>
    <cellStyle name="Separador de milhares 2 6 2 2 3 5" xfId="3351" xr:uid="{00000000-0005-0000-0000-00001B0D0000}"/>
    <cellStyle name="Separador de milhares 2 6 2 2 4" xfId="817" xr:uid="{00000000-0005-0000-0000-00001C0D0000}"/>
    <cellStyle name="Separador de milhares 2 6 2 2 4 2" xfId="1584" xr:uid="{00000000-0005-0000-0000-00001D0D0000}"/>
    <cellStyle name="Separador de milhares 2 6 2 2 4 2 2" xfId="2827" xr:uid="{00000000-0005-0000-0000-00001E0D0000}"/>
    <cellStyle name="Separador de milhares 2 6 2 2 4 2 2 2" xfId="5523" xr:uid="{00000000-0005-0000-0000-00001F0D0000}"/>
    <cellStyle name="Separador de milhares 2 6 2 2 4 2 3" xfId="4280" xr:uid="{00000000-0005-0000-0000-0000200D0000}"/>
    <cellStyle name="Separador de milhares 2 6 2 2 4 3" xfId="2327" xr:uid="{00000000-0005-0000-0000-0000210D0000}"/>
    <cellStyle name="Separador de milhares 2 6 2 2 4 3 2" xfId="5023" xr:uid="{00000000-0005-0000-0000-0000220D0000}"/>
    <cellStyle name="Separador de milhares 2 6 2 2 4 4" xfId="3514" xr:uid="{00000000-0005-0000-0000-0000230D0000}"/>
    <cellStyle name="Separador de milhares 2 6 2 2 5" xfId="1248" xr:uid="{00000000-0005-0000-0000-0000240D0000}"/>
    <cellStyle name="Separador de milhares 2 6 2 2 5 2" xfId="2577" xr:uid="{00000000-0005-0000-0000-0000250D0000}"/>
    <cellStyle name="Separador de milhares 2 6 2 2 5 2 2" xfId="5273" xr:uid="{00000000-0005-0000-0000-0000260D0000}"/>
    <cellStyle name="Separador de milhares 2 6 2 2 5 3" xfId="3944" xr:uid="{00000000-0005-0000-0000-0000270D0000}"/>
    <cellStyle name="Separador de milhares 2 6 2 2 6" xfId="2077" xr:uid="{00000000-0005-0000-0000-0000280D0000}"/>
    <cellStyle name="Separador de milhares 2 6 2 2 6 2" xfId="4773" xr:uid="{00000000-0005-0000-0000-0000290D0000}"/>
    <cellStyle name="Separador de milhares 2 6 2 2 7" xfId="3177" xr:uid="{00000000-0005-0000-0000-00002A0D0000}"/>
    <cellStyle name="Separador de milhares 2 6 2 3" xfId="2022" xr:uid="{00000000-0005-0000-0000-00002B0D0000}"/>
    <cellStyle name="Separador de milhares 2 6 2 3 2" xfId="4718" xr:uid="{00000000-0005-0000-0000-00002C0D0000}"/>
    <cellStyle name="Separador de milhares 2 6 2 4" xfId="3121" xr:uid="{00000000-0005-0000-0000-00002D0D0000}"/>
    <cellStyle name="Separador de milhares 2 6 3" xfId="387" xr:uid="{00000000-0005-0000-0000-00002E0D0000}"/>
    <cellStyle name="Separador de milhares 2 6 3 2" xfId="479" xr:uid="{00000000-0005-0000-0000-00002F0D0000}"/>
    <cellStyle name="Separador de milhares 2 6 3 2 2" xfId="544" xr:uid="{00000000-0005-0000-0000-0000300D0000}"/>
    <cellStyle name="Separador de milhares 2 6 3 2 2 2" xfId="718" xr:uid="{00000000-0005-0000-0000-0000310D0000}"/>
    <cellStyle name="Separador de milhares 2 6 3 2 2 2 2" xfId="1055" xr:uid="{00000000-0005-0000-0000-0000320D0000}"/>
    <cellStyle name="Separador de milhares 2 6 3 2 2 2 2 2" xfId="1822" xr:uid="{00000000-0005-0000-0000-0000330D0000}"/>
    <cellStyle name="Separador de milhares 2 6 3 2 2 2 2 2 2" xfId="3015" xr:uid="{00000000-0005-0000-0000-0000340D0000}"/>
    <cellStyle name="Separador de milhares 2 6 3 2 2 2 2 2 2 2" xfId="5711" xr:uid="{00000000-0005-0000-0000-0000350D0000}"/>
    <cellStyle name="Separador de milhares 2 6 3 2 2 2 2 2 3" xfId="4518" xr:uid="{00000000-0005-0000-0000-0000360D0000}"/>
    <cellStyle name="Separador de milhares 2 6 3 2 2 2 2 3" xfId="2515" xr:uid="{00000000-0005-0000-0000-0000370D0000}"/>
    <cellStyle name="Separador de milhares 2 6 3 2 2 2 2 3 2" xfId="5211" xr:uid="{00000000-0005-0000-0000-0000380D0000}"/>
    <cellStyle name="Separador de milhares 2 6 3 2 2 2 2 4" xfId="3752" xr:uid="{00000000-0005-0000-0000-0000390D0000}"/>
    <cellStyle name="Separador de milhares 2 6 3 2 2 2 3" xfId="1485" xr:uid="{00000000-0005-0000-0000-00003A0D0000}"/>
    <cellStyle name="Separador de milhares 2 6 3 2 2 2 3 2" xfId="2765" xr:uid="{00000000-0005-0000-0000-00003B0D0000}"/>
    <cellStyle name="Separador de milhares 2 6 3 2 2 2 3 2 2" xfId="5461" xr:uid="{00000000-0005-0000-0000-00003C0D0000}"/>
    <cellStyle name="Separador de milhares 2 6 3 2 2 2 3 3" xfId="4181" xr:uid="{00000000-0005-0000-0000-00003D0D0000}"/>
    <cellStyle name="Separador de milhares 2 6 3 2 2 2 4" xfId="2265" xr:uid="{00000000-0005-0000-0000-00003E0D0000}"/>
    <cellStyle name="Separador de milhares 2 6 3 2 2 2 4 2" xfId="4961" xr:uid="{00000000-0005-0000-0000-00003F0D0000}"/>
    <cellStyle name="Separador de milhares 2 6 3 2 2 2 5" xfId="3415" xr:uid="{00000000-0005-0000-0000-0000400D0000}"/>
    <cellStyle name="Separador de milhares 2 6 3 2 2 3" xfId="882" xr:uid="{00000000-0005-0000-0000-0000410D0000}"/>
    <cellStyle name="Separador de milhares 2 6 3 2 2 3 2" xfId="1649" xr:uid="{00000000-0005-0000-0000-0000420D0000}"/>
    <cellStyle name="Separador de milhares 2 6 3 2 2 3 2 2" xfId="2890" xr:uid="{00000000-0005-0000-0000-0000430D0000}"/>
    <cellStyle name="Separador de milhares 2 6 3 2 2 3 2 2 2" xfId="5586" xr:uid="{00000000-0005-0000-0000-0000440D0000}"/>
    <cellStyle name="Separador de milhares 2 6 3 2 2 3 2 3" xfId="4345" xr:uid="{00000000-0005-0000-0000-0000450D0000}"/>
    <cellStyle name="Separador de milhares 2 6 3 2 2 3 3" xfId="2390" xr:uid="{00000000-0005-0000-0000-0000460D0000}"/>
    <cellStyle name="Separador de milhares 2 6 3 2 2 3 3 2" xfId="5086" xr:uid="{00000000-0005-0000-0000-0000470D0000}"/>
    <cellStyle name="Separador de milhares 2 6 3 2 2 3 4" xfId="3579" xr:uid="{00000000-0005-0000-0000-0000480D0000}"/>
    <cellStyle name="Separador de milhares 2 6 3 2 2 4" xfId="1312" xr:uid="{00000000-0005-0000-0000-0000490D0000}"/>
    <cellStyle name="Separador de milhares 2 6 3 2 2 4 2" xfId="2640" xr:uid="{00000000-0005-0000-0000-00004A0D0000}"/>
    <cellStyle name="Separador de milhares 2 6 3 2 2 4 2 2" xfId="5336" xr:uid="{00000000-0005-0000-0000-00004B0D0000}"/>
    <cellStyle name="Separador de milhares 2 6 3 2 2 4 3" xfId="4008" xr:uid="{00000000-0005-0000-0000-00004C0D0000}"/>
    <cellStyle name="Separador de milhares 2 6 3 2 2 5" xfId="2140" xr:uid="{00000000-0005-0000-0000-00004D0D0000}"/>
    <cellStyle name="Separador de milhares 2 6 3 2 2 5 2" xfId="4836" xr:uid="{00000000-0005-0000-0000-00004E0D0000}"/>
    <cellStyle name="Separador de milhares 2 6 3 2 2 6" xfId="3242" xr:uid="{00000000-0005-0000-0000-00004F0D0000}"/>
    <cellStyle name="Separador de milhares 2 6 3 2 3" xfId="655" xr:uid="{00000000-0005-0000-0000-0000500D0000}"/>
    <cellStyle name="Separador de milhares 2 6 3 2 3 2" xfId="992" xr:uid="{00000000-0005-0000-0000-0000510D0000}"/>
    <cellStyle name="Separador de milhares 2 6 3 2 3 2 2" xfId="1759" xr:uid="{00000000-0005-0000-0000-0000520D0000}"/>
    <cellStyle name="Separador de milhares 2 6 3 2 3 2 2 2" xfId="2953" xr:uid="{00000000-0005-0000-0000-0000530D0000}"/>
    <cellStyle name="Separador de milhares 2 6 3 2 3 2 2 2 2" xfId="5649" xr:uid="{00000000-0005-0000-0000-0000540D0000}"/>
    <cellStyle name="Separador de milhares 2 6 3 2 3 2 2 3" xfId="4455" xr:uid="{00000000-0005-0000-0000-0000550D0000}"/>
    <cellStyle name="Separador de milhares 2 6 3 2 3 2 3" xfId="2453" xr:uid="{00000000-0005-0000-0000-0000560D0000}"/>
    <cellStyle name="Separador de milhares 2 6 3 2 3 2 3 2" xfId="5149" xr:uid="{00000000-0005-0000-0000-0000570D0000}"/>
    <cellStyle name="Separador de milhares 2 6 3 2 3 2 4" xfId="3689" xr:uid="{00000000-0005-0000-0000-0000580D0000}"/>
    <cellStyle name="Separador de milhares 2 6 3 2 3 3" xfId="1422" xr:uid="{00000000-0005-0000-0000-0000590D0000}"/>
    <cellStyle name="Separador de milhares 2 6 3 2 3 3 2" xfId="2703" xr:uid="{00000000-0005-0000-0000-00005A0D0000}"/>
    <cellStyle name="Separador de milhares 2 6 3 2 3 3 2 2" xfId="5399" xr:uid="{00000000-0005-0000-0000-00005B0D0000}"/>
    <cellStyle name="Separador de milhares 2 6 3 2 3 3 3" xfId="4118" xr:uid="{00000000-0005-0000-0000-00005C0D0000}"/>
    <cellStyle name="Separador de milhares 2 6 3 2 3 4" xfId="2203" xr:uid="{00000000-0005-0000-0000-00005D0D0000}"/>
    <cellStyle name="Separador de milhares 2 6 3 2 3 4 2" xfId="4899" xr:uid="{00000000-0005-0000-0000-00005E0D0000}"/>
    <cellStyle name="Separador de milhares 2 6 3 2 3 5" xfId="3352" xr:uid="{00000000-0005-0000-0000-00005F0D0000}"/>
    <cellStyle name="Separador de milhares 2 6 3 2 4" xfId="818" xr:uid="{00000000-0005-0000-0000-0000600D0000}"/>
    <cellStyle name="Separador de milhares 2 6 3 2 4 2" xfId="1585" xr:uid="{00000000-0005-0000-0000-0000610D0000}"/>
    <cellStyle name="Separador de milhares 2 6 3 2 4 2 2" xfId="2828" xr:uid="{00000000-0005-0000-0000-0000620D0000}"/>
    <cellStyle name="Separador de milhares 2 6 3 2 4 2 2 2" xfId="5524" xr:uid="{00000000-0005-0000-0000-0000630D0000}"/>
    <cellStyle name="Separador de milhares 2 6 3 2 4 2 3" xfId="4281" xr:uid="{00000000-0005-0000-0000-0000640D0000}"/>
    <cellStyle name="Separador de milhares 2 6 3 2 4 3" xfId="2328" xr:uid="{00000000-0005-0000-0000-0000650D0000}"/>
    <cellStyle name="Separador de milhares 2 6 3 2 4 3 2" xfId="5024" xr:uid="{00000000-0005-0000-0000-0000660D0000}"/>
    <cellStyle name="Separador de milhares 2 6 3 2 4 4" xfId="3515" xr:uid="{00000000-0005-0000-0000-0000670D0000}"/>
    <cellStyle name="Separador de milhares 2 6 3 2 5" xfId="1249" xr:uid="{00000000-0005-0000-0000-0000680D0000}"/>
    <cellStyle name="Separador de milhares 2 6 3 2 5 2" xfId="2578" xr:uid="{00000000-0005-0000-0000-0000690D0000}"/>
    <cellStyle name="Separador de milhares 2 6 3 2 5 2 2" xfId="5274" xr:uid="{00000000-0005-0000-0000-00006A0D0000}"/>
    <cellStyle name="Separador de milhares 2 6 3 2 5 3" xfId="3945" xr:uid="{00000000-0005-0000-0000-00006B0D0000}"/>
    <cellStyle name="Separador de milhares 2 6 3 2 6" xfId="2078" xr:uid="{00000000-0005-0000-0000-00006C0D0000}"/>
    <cellStyle name="Separador de milhares 2 6 3 2 6 2" xfId="4774" xr:uid="{00000000-0005-0000-0000-00006D0D0000}"/>
    <cellStyle name="Separador de milhares 2 6 3 2 7" xfId="3178" xr:uid="{00000000-0005-0000-0000-00006E0D0000}"/>
    <cellStyle name="Separador de milhares 2 6 3 3" xfId="2023" xr:uid="{00000000-0005-0000-0000-00006F0D0000}"/>
    <cellStyle name="Separador de milhares 2 6 3 3 2" xfId="4719" xr:uid="{00000000-0005-0000-0000-0000700D0000}"/>
    <cellStyle name="Separador de milhares 2 6 3 4" xfId="3122" xr:uid="{00000000-0005-0000-0000-0000710D0000}"/>
    <cellStyle name="Separador de milhares 2 6 4" xfId="458" xr:uid="{00000000-0005-0000-0000-0000720D0000}"/>
    <cellStyle name="Separador de milhares 2 6 4 2" xfId="523" xr:uid="{00000000-0005-0000-0000-0000730D0000}"/>
    <cellStyle name="Separador de milhares 2 6 4 2 2" xfId="697" xr:uid="{00000000-0005-0000-0000-0000740D0000}"/>
    <cellStyle name="Separador de milhares 2 6 4 2 2 2" xfId="1034" xr:uid="{00000000-0005-0000-0000-0000750D0000}"/>
    <cellStyle name="Separador de milhares 2 6 4 2 2 2 2" xfId="1801" xr:uid="{00000000-0005-0000-0000-0000760D0000}"/>
    <cellStyle name="Separador de milhares 2 6 4 2 2 2 2 2" xfId="2994" xr:uid="{00000000-0005-0000-0000-0000770D0000}"/>
    <cellStyle name="Separador de milhares 2 6 4 2 2 2 2 2 2" xfId="5690" xr:uid="{00000000-0005-0000-0000-0000780D0000}"/>
    <cellStyle name="Separador de milhares 2 6 4 2 2 2 2 3" xfId="4497" xr:uid="{00000000-0005-0000-0000-0000790D0000}"/>
    <cellStyle name="Separador de milhares 2 6 4 2 2 2 3" xfId="2494" xr:uid="{00000000-0005-0000-0000-00007A0D0000}"/>
    <cellStyle name="Separador de milhares 2 6 4 2 2 2 3 2" xfId="5190" xr:uid="{00000000-0005-0000-0000-00007B0D0000}"/>
    <cellStyle name="Separador de milhares 2 6 4 2 2 2 4" xfId="3731" xr:uid="{00000000-0005-0000-0000-00007C0D0000}"/>
    <cellStyle name="Separador de milhares 2 6 4 2 2 3" xfId="1464" xr:uid="{00000000-0005-0000-0000-00007D0D0000}"/>
    <cellStyle name="Separador de milhares 2 6 4 2 2 3 2" xfId="2744" xr:uid="{00000000-0005-0000-0000-00007E0D0000}"/>
    <cellStyle name="Separador de milhares 2 6 4 2 2 3 2 2" xfId="5440" xr:uid="{00000000-0005-0000-0000-00007F0D0000}"/>
    <cellStyle name="Separador de milhares 2 6 4 2 2 3 3" xfId="4160" xr:uid="{00000000-0005-0000-0000-0000800D0000}"/>
    <cellStyle name="Separador de milhares 2 6 4 2 2 4" xfId="2244" xr:uid="{00000000-0005-0000-0000-0000810D0000}"/>
    <cellStyle name="Separador de milhares 2 6 4 2 2 4 2" xfId="4940" xr:uid="{00000000-0005-0000-0000-0000820D0000}"/>
    <cellStyle name="Separador de milhares 2 6 4 2 2 5" xfId="3394" xr:uid="{00000000-0005-0000-0000-0000830D0000}"/>
    <cellStyle name="Separador de milhares 2 6 4 2 3" xfId="861" xr:uid="{00000000-0005-0000-0000-0000840D0000}"/>
    <cellStyle name="Separador de milhares 2 6 4 2 3 2" xfId="1628" xr:uid="{00000000-0005-0000-0000-0000850D0000}"/>
    <cellStyle name="Separador de milhares 2 6 4 2 3 2 2" xfId="2869" xr:uid="{00000000-0005-0000-0000-0000860D0000}"/>
    <cellStyle name="Separador de milhares 2 6 4 2 3 2 2 2" xfId="5565" xr:uid="{00000000-0005-0000-0000-0000870D0000}"/>
    <cellStyle name="Separador de milhares 2 6 4 2 3 2 3" xfId="4324" xr:uid="{00000000-0005-0000-0000-0000880D0000}"/>
    <cellStyle name="Separador de milhares 2 6 4 2 3 3" xfId="2369" xr:uid="{00000000-0005-0000-0000-0000890D0000}"/>
    <cellStyle name="Separador de milhares 2 6 4 2 3 3 2" xfId="5065" xr:uid="{00000000-0005-0000-0000-00008A0D0000}"/>
    <cellStyle name="Separador de milhares 2 6 4 2 3 4" xfId="3558" xr:uid="{00000000-0005-0000-0000-00008B0D0000}"/>
    <cellStyle name="Separador de milhares 2 6 4 2 4" xfId="1291" xr:uid="{00000000-0005-0000-0000-00008C0D0000}"/>
    <cellStyle name="Separador de milhares 2 6 4 2 4 2" xfId="2619" xr:uid="{00000000-0005-0000-0000-00008D0D0000}"/>
    <cellStyle name="Separador de milhares 2 6 4 2 4 2 2" xfId="5315" xr:uid="{00000000-0005-0000-0000-00008E0D0000}"/>
    <cellStyle name="Separador de milhares 2 6 4 2 4 3" xfId="3987" xr:uid="{00000000-0005-0000-0000-00008F0D0000}"/>
    <cellStyle name="Separador de milhares 2 6 4 2 5" xfId="2119" xr:uid="{00000000-0005-0000-0000-0000900D0000}"/>
    <cellStyle name="Separador de milhares 2 6 4 2 5 2" xfId="4815" xr:uid="{00000000-0005-0000-0000-0000910D0000}"/>
    <cellStyle name="Separador de milhares 2 6 4 2 6" xfId="3221" xr:uid="{00000000-0005-0000-0000-0000920D0000}"/>
    <cellStyle name="Separador de milhares 2 6 4 3" xfId="634" xr:uid="{00000000-0005-0000-0000-0000930D0000}"/>
    <cellStyle name="Separador de milhares 2 6 4 3 2" xfId="971" xr:uid="{00000000-0005-0000-0000-0000940D0000}"/>
    <cellStyle name="Separador de milhares 2 6 4 3 2 2" xfId="1738" xr:uid="{00000000-0005-0000-0000-0000950D0000}"/>
    <cellStyle name="Separador de milhares 2 6 4 3 2 2 2" xfId="2932" xr:uid="{00000000-0005-0000-0000-0000960D0000}"/>
    <cellStyle name="Separador de milhares 2 6 4 3 2 2 2 2" xfId="5628" xr:uid="{00000000-0005-0000-0000-0000970D0000}"/>
    <cellStyle name="Separador de milhares 2 6 4 3 2 2 3" xfId="4434" xr:uid="{00000000-0005-0000-0000-0000980D0000}"/>
    <cellStyle name="Separador de milhares 2 6 4 3 2 3" xfId="2432" xr:uid="{00000000-0005-0000-0000-0000990D0000}"/>
    <cellStyle name="Separador de milhares 2 6 4 3 2 3 2" xfId="5128" xr:uid="{00000000-0005-0000-0000-00009A0D0000}"/>
    <cellStyle name="Separador de milhares 2 6 4 3 2 4" xfId="3668" xr:uid="{00000000-0005-0000-0000-00009B0D0000}"/>
    <cellStyle name="Separador de milhares 2 6 4 3 3" xfId="1401" xr:uid="{00000000-0005-0000-0000-00009C0D0000}"/>
    <cellStyle name="Separador de milhares 2 6 4 3 3 2" xfId="2682" xr:uid="{00000000-0005-0000-0000-00009D0D0000}"/>
    <cellStyle name="Separador de milhares 2 6 4 3 3 2 2" xfId="5378" xr:uid="{00000000-0005-0000-0000-00009E0D0000}"/>
    <cellStyle name="Separador de milhares 2 6 4 3 3 3" xfId="4097" xr:uid="{00000000-0005-0000-0000-00009F0D0000}"/>
    <cellStyle name="Separador de milhares 2 6 4 3 4" xfId="2182" xr:uid="{00000000-0005-0000-0000-0000A00D0000}"/>
    <cellStyle name="Separador de milhares 2 6 4 3 4 2" xfId="4878" xr:uid="{00000000-0005-0000-0000-0000A10D0000}"/>
    <cellStyle name="Separador de milhares 2 6 4 3 5" xfId="3331" xr:uid="{00000000-0005-0000-0000-0000A20D0000}"/>
    <cellStyle name="Separador de milhares 2 6 4 4" xfId="797" xr:uid="{00000000-0005-0000-0000-0000A30D0000}"/>
    <cellStyle name="Separador de milhares 2 6 4 4 2" xfId="1564" xr:uid="{00000000-0005-0000-0000-0000A40D0000}"/>
    <cellStyle name="Separador de milhares 2 6 4 4 2 2" xfId="2807" xr:uid="{00000000-0005-0000-0000-0000A50D0000}"/>
    <cellStyle name="Separador de milhares 2 6 4 4 2 2 2" xfId="5503" xr:uid="{00000000-0005-0000-0000-0000A60D0000}"/>
    <cellStyle name="Separador de milhares 2 6 4 4 2 3" xfId="4260" xr:uid="{00000000-0005-0000-0000-0000A70D0000}"/>
    <cellStyle name="Separador de milhares 2 6 4 4 3" xfId="2307" xr:uid="{00000000-0005-0000-0000-0000A80D0000}"/>
    <cellStyle name="Separador de milhares 2 6 4 4 3 2" xfId="5003" xr:uid="{00000000-0005-0000-0000-0000A90D0000}"/>
    <cellStyle name="Separador de milhares 2 6 4 4 4" xfId="3494" xr:uid="{00000000-0005-0000-0000-0000AA0D0000}"/>
    <cellStyle name="Separador de milhares 2 6 4 5" xfId="1228" xr:uid="{00000000-0005-0000-0000-0000AB0D0000}"/>
    <cellStyle name="Separador de milhares 2 6 4 5 2" xfId="2557" xr:uid="{00000000-0005-0000-0000-0000AC0D0000}"/>
    <cellStyle name="Separador de milhares 2 6 4 5 2 2" xfId="5253" xr:uid="{00000000-0005-0000-0000-0000AD0D0000}"/>
    <cellStyle name="Separador de milhares 2 6 4 5 3" xfId="3924" xr:uid="{00000000-0005-0000-0000-0000AE0D0000}"/>
    <cellStyle name="Separador de milhares 2 6 4 6" xfId="2057" xr:uid="{00000000-0005-0000-0000-0000AF0D0000}"/>
    <cellStyle name="Separador de milhares 2 6 4 6 2" xfId="4753" xr:uid="{00000000-0005-0000-0000-0000B00D0000}"/>
    <cellStyle name="Separador de milhares 2 6 4 7" xfId="3157" xr:uid="{00000000-0005-0000-0000-0000B10D0000}"/>
    <cellStyle name="Separador de milhares 2 6 5" xfId="2001" xr:uid="{00000000-0005-0000-0000-0000B20D0000}"/>
    <cellStyle name="Separador de milhares 2 6 5 2" xfId="4697" xr:uid="{00000000-0005-0000-0000-0000B30D0000}"/>
    <cellStyle name="Separador de milhares 2 6 6" xfId="3099" xr:uid="{00000000-0005-0000-0000-0000B40D0000}"/>
    <cellStyle name="Separador de milhares 2 7" xfId="388" xr:uid="{00000000-0005-0000-0000-0000B50D0000}"/>
    <cellStyle name="Separador de milhares 2 7 2" xfId="389" xr:uid="{00000000-0005-0000-0000-0000B60D0000}"/>
    <cellStyle name="Separador de milhares 2 7 3" xfId="480" xr:uid="{00000000-0005-0000-0000-0000B70D0000}"/>
    <cellStyle name="Separador de milhares 2 7 3 2" xfId="545" xr:uid="{00000000-0005-0000-0000-0000B80D0000}"/>
    <cellStyle name="Separador de milhares 2 7 3 2 2" xfId="719" xr:uid="{00000000-0005-0000-0000-0000B90D0000}"/>
    <cellStyle name="Separador de milhares 2 7 3 2 2 2" xfId="1056" xr:uid="{00000000-0005-0000-0000-0000BA0D0000}"/>
    <cellStyle name="Separador de milhares 2 7 3 2 2 2 2" xfId="1823" xr:uid="{00000000-0005-0000-0000-0000BB0D0000}"/>
    <cellStyle name="Separador de milhares 2 7 3 2 2 2 2 2" xfId="3016" xr:uid="{00000000-0005-0000-0000-0000BC0D0000}"/>
    <cellStyle name="Separador de milhares 2 7 3 2 2 2 2 2 2" xfId="5712" xr:uid="{00000000-0005-0000-0000-0000BD0D0000}"/>
    <cellStyle name="Separador de milhares 2 7 3 2 2 2 2 3" xfId="4519" xr:uid="{00000000-0005-0000-0000-0000BE0D0000}"/>
    <cellStyle name="Separador de milhares 2 7 3 2 2 2 3" xfId="2516" xr:uid="{00000000-0005-0000-0000-0000BF0D0000}"/>
    <cellStyle name="Separador de milhares 2 7 3 2 2 2 3 2" xfId="5212" xr:uid="{00000000-0005-0000-0000-0000C00D0000}"/>
    <cellStyle name="Separador de milhares 2 7 3 2 2 2 4" xfId="3753" xr:uid="{00000000-0005-0000-0000-0000C10D0000}"/>
    <cellStyle name="Separador de milhares 2 7 3 2 2 3" xfId="1486" xr:uid="{00000000-0005-0000-0000-0000C20D0000}"/>
    <cellStyle name="Separador de milhares 2 7 3 2 2 3 2" xfId="2766" xr:uid="{00000000-0005-0000-0000-0000C30D0000}"/>
    <cellStyle name="Separador de milhares 2 7 3 2 2 3 2 2" xfId="5462" xr:uid="{00000000-0005-0000-0000-0000C40D0000}"/>
    <cellStyle name="Separador de milhares 2 7 3 2 2 3 3" xfId="4182" xr:uid="{00000000-0005-0000-0000-0000C50D0000}"/>
    <cellStyle name="Separador de milhares 2 7 3 2 2 4" xfId="2266" xr:uid="{00000000-0005-0000-0000-0000C60D0000}"/>
    <cellStyle name="Separador de milhares 2 7 3 2 2 4 2" xfId="4962" xr:uid="{00000000-0005-0000-0000-0000C70D0000}"/>
    <cellStyle name="Separador de milhares 2 7 3 2 2 5" xfId="3416" xr:uid="{00000000-0005-0000-0000-0000C80D0000}"/>
    <cellStyle name="Separador de milhares 2 7 3 2 3" xfId="883" xr:uid="{00000000-0005-0000-0000-0000C90D0000}"/>
    <cellStyle name="Separador de milhares 2 7 3 2 3 2" xfId="1650" xr:uid="{00000000-0005-0000-0000-0000CA0D0000}"/>
    <cellStyle name="Separador de milhares 2 7 3 2 3 2 2" xfId="2891" xr:uid="{00000000-0005-0000-0000-0000CB0D0000}"/>
    <cellStyle name="Separador de milhares 2 7 3 2 3 2 2 2" xfId="5587" xr:uid="{00000000-0005-0000-0000-0000CC0D0000}"/>
    <cellStyle name="Separador de milhares 2 7 3 2 3 2 3" xfId="4346" xr:uid="{00000000-0005-0000-0000-0000CD0D0000}"/>
    <cellStyle name="Separador de milhares 2 7 3 2 3 3" xfId="2391" xr:uid="{00000000-0005-0000-0000-0000CE0D0000}"/>
    <cellStyle name="Separador de milhares 2 7 3 2 3 3 2" xfId="5087" xr:uid="{00000000-0005-0000-0000-0000CF0D0000}"/>
    <cellStyle name="Separador de milhares 2 7 3 2 3 4" xfId="3580" xr:uid="{00000000-0005-0000-0000-0000D00D0000}"/>
    <cellStyle name="Separador de milhares 2 7 3 2 4" xfId="1313" xr:uid="{00000000-0005-0000-0000-0000D10D0000}"/>
    <cellStyle name="Separador de milhares 2 7 3 2 4 2" xfId="2641" xr:uid="{00000000-0005-0000-0000-0000D20D0000}"/>
    <cellStyle name="Separador de milhares 2 7 3 2 4 2 2" xfId="5337" xr:uid="{00000000-0005-0000-0000-0000D30D0000}"/>
    <cellStyle name="Separador de milhares 2 7 3 2 4 3" xfId="4009" xr:uid="{00000000-0005-0000-0000-0000D40D0000}"/>
    <cellStyle name="Separador de milhares 2 7 3 2 5" xfId="2141" xr:uid="{00000000-0005-0000-0000-0000D50D0000}"/>
    <cellStyle name="Separador de milhares 2 7 3 2 5 2" xfId="4837" xr:uid="{00000000-0005-0000-0000-0000D60D0000}"/>
    <cellStyle name="Separador de milhares 2 7 3 2 6" xfId="3243" xr:uid="{00000000-0005-0000-0000-0000D70D0000}"/>
    <cellStyle name="Separador de milhares 2 7 3 3" xfId="656" xr:uid="{00000000-0005-0000-0000-0000D80D0000}"/>
    <cellStyle name="Separador de milhares 2 7 3 3 2" xfId="993" xr:uid="{00000000-0005-0000-0000-0000D90D0000}"/>
    <cellStyle name="Separador de milhares 2 7 3 3 2 2" xfId="1760" xr:uid="{00000000-0005-0000-0000-0000DA0D0000}"/>
    <cellStyle name="Separador de milhares 2 7 3 3 2 2 2" xfId="2954" xr:uid="{00000000-0005-0000-0000-0000DB0D0000}"/>
    <cellStyle name="Separador de milhares 2 7 3 3 2 2 2 2" xfId="5650" xr:uid="{00000000-0005-0000-0000-0000DC0D0000}"/>
    <cellStyle name="Separador de milhares 2 7 3 3 2 2 3" xfId="4456" xr:uid="{00000000-0005-0000-0000-0000DD0D0000}"/>
    <cellStyle name="Separador de milhares 2 7 3 3 2 3" xfId="2454" xr:uid="{00000000-0005-0000-0000-0000DE0D0000}"/>
    <cellStyle name="Separador de milhares 2 7 3 3 2 3 2" xfId="5150" xr:uid="{00000000-0005-0000-0000-0000DF0D0000}"/>
    <cellStyle name="Separador de milhares 2 7 3 3 2 4" xfId="3690" xr:uid="{00000000-0005-0000-0000-0000E00D0000}"/>
    <cellStyle name="Separador de milhares 2 7 3 3 3" xfId="1423" xr:uid="{00000000-0005-0000-0000-0000E10D0000}"/>
    <cellStyle name="Separador de milhares 2 7 3 3 3 2" xfId="2704" xr:uid="{00000000-0005-0000-0000-0000E20D0000}"/>
    <cellStyle name="Separador de milhares 2 7 3 3 3 2 2" xfId="5400" xr:uid="{00000000-0005-0000-0000-0000E30D0000}"/>
    <cellStyle name="Separador de milhares 2 7 3 3 3 3" xfId="4119" xr:uid="{00000000-0005-0000-0000-0000E40D0000}"/>
    <cellStyle name="Separador de milhares 2 7 3 3 4" xfId="2204" xr:uid="{00000000-0005-0000-0000-0000E50D0000}"/>
    <cellStyle name="Separador de milhares 2 7 3 3 4 2" xfId="4900" xr:uid="{00000000-0005-0000-0000-0000E60D0000}"/>
    <cellStyle name="Separador de milhares 2 7 3 3 5" xfId="3353" xr:uid="{00000000-0005-0000-0000-0000E70D0000}"/>
    <cellStyle name="Separador de milhares 2 7 3 4" xfId="819" xr:uid="{00000000-0005-0000-0000-0000E80D0000}"/>
    <cellStyle name="Separador de milhares 2 7 3 4 2" xfId="1586" xr:uid="{00000000-0005-0000-0000-0000E90D0000}"/>
    <cellStyle name="Separador de milhares 2 7 3 4 2 2" xfId="2829" xr:uid="{00000000-0005-0000-0000-0000EA0D0000}"/>
    <cellStyle name="Separador de milhares 2 7 3 4 2 2 2" xfId="5525" xr:uid="{00000000-0005-0000-0000-0000EB0D0000}"/>
    <cellStyle name="Separador de milhares 2 7 3 4 2 3" xfId="4282" xr:uid="{00000000-0005-0000-0000-0000EC0D0000}"/>
    <cellStyle name="Separador de milhares 2 7 3 4 3" xfId="2329" xr:uid="{00000000-0005-0000-0000-0000ED0D0000}"/>
    <cellStyle name="Separador de milhares 2 7 3 4 3 2" xfId="5025" xr:uid="{00000000-0005-0000-0000-0000EE0D0000}"/>
    <cellStyle name="Separador de milhares 2 7 3 4 4" xfId="3516" xr:uid="{00000000-0005-0000-0000-0000EF0D0000}"/>
    <cellStyle name="Separador de milhares 2 7 3 5" xfId="1250" xr:uid="{00000000-0005-0000-0000-0000F00D0000}"/>
    <cellStyle name="Separador de milhares 2 7 3 5 2" xfId="2579" xr:uid="{00000000-0005-0000-0000-0000F10D0000}"/>
    <cellStyle name="Separador de milhares 2 7 3 5 2 2" xfId="5275" xr:uid="{00000000-0005-0000-0000-0000F20D0000}"/>
    <cellStyle name="Separador de milhares 2 7 3 5 3" xfId="3946" xr:uid="{00000000-0005-0000-0000-0000F30D0000}"/>
    <cellStyle name="Separador de milhares 2 7 3 6" xfId="2079" xr:uid="{00000000-0005-0000-0000-0000F40D0000}"/>
    <cellStyle name="Separador de milhares 2 7 3 6 2" xfId="4775" xr:uid="{00000000-0005-0000-0000-0000F50D0000}"/>
    <cellStyle name="Separador de milhares 2 7 3 7" xfId="3179" xr:uid="{00000000-0005-0000-0000-0000F60D0000}"/>
    <cellStyle name="Separador de milhares 2 7 4" xfId="2024" xr:uid="{00000000-0005-0000-0000-0000F70D0000}"/>
    <cellStyle name="Separador de milhares 2 7 4 2" xfId="4720" xr:uid="{00000000-0005-0000-0000-0000F80D0000}"/>
    <cellStyle name="Separador de milhares 2 7 5" xfId="3123" xr:uid="{00000000-0005-0000-0000-0000F90D0000}"/>
    <cellStyle name="Separador de milhares 2 8" xfId="390" xr:uid="{00000000-0005-0000-0000-0000FA0D0000}"/>
    <cellStyle name="Separador de milhares 2 9" xfId="391" xr:uid="{00000000-0005-0000-0000-0000FB0D0000}"/>
    <cellStyle name="Separador de milhares 2_10ª MP DER" xfId="152" xr:uid="{00000000-0005-0000-0000-0000FC0D0000}"/>
    <cellStyle name="Separador de milhares 20" xfId="392" xr:uid="{00000000-0005-0000-0000-0000FD0D0000}"/>
    <cellStyle name="Separador de milhares 21" xfId="393" xr:uid="{00000000-0005-0000-0000-0000FE0D0000}"/>
    <cellStyle name="Separador de milhares 22" xfId="394" xr:uid="{00000000-0005-0000-0000-0000FF0D0000}"/>
    <cellStyle name="Separador de milhares 23" xfId="395" xr:uid="{00000000-0005-0000-0000-0000000E0000}"/>
    <cellStyle name="Separador de milhares 24" xfId="396" xr:uid="{00000000-0005-0000-0000-0000010E0000}"/>
    <cellStyle name="Separador de milhares 25" xfId="397" xr:uid="{00000000-0005-0000-0000-0000020E0000}"/>
    <cellStyle name="Separador de milhares 26" xfId="398" xr:uid="{00000000-0005-0000-0000-0000030E0000}"/>
    <cellStyle name="Separador de milhares 27" xfId="399" xr:uid="{00000000-0005-0000-0000-0000040E0000}"/>
    <cellStyle name="Separador de milhares 28" xfId="400" xr:uid="{00000000-0005-0000-0000-0000050E0000}"/>
    <cellStyle name="Separador de milhares 29" xfId="401" xr:uid="{00000000-0005-0000-0000-0000060E0000}"/>
    <cellStyle name="Separador de milhares 3" xfId="52" xr:uid="{00000000-0005-0000-0000-0000070E0000}"/>
    <cellStyle name="Separador de milhares 3 10" xfId="3034" xr:uid="{00000000-0005-0000-0000-0000080E0000}"/>
    <cellStyle name="Separador de milhares 3 10 2" xfId="5729" xr:uid="{00000000-0005-0000-0000-0000090E0000}"/>
    <cellStyle name="Separador de milhares 3 11" xfId="3061" xr:uid="{00000000-0005-0000-0000-00000A0E0000}"/>
    <cellStyle name="Separador de milhares 3 13" xfId="438" xr:uid="{00000000-0005-0000-0000-00000B0E0000}"/>
    <cellStyle name="Separador de milhares 3 2" xfId="71" xr:uid="{00000000-0005-0000-0000-00000C0E0000}"/>
    <cellStyle name="Separador de milhares 3 2 2" xfId="114" xr:uid="{00000000-0005-0000-0000-00000D0E0000}"/>
    <cellStyle name="Separador de milhares 3 2 2 2" xfId="481" xr:uid="{00000000-0005-0000-0000-00000E0E0000}"/>
    <cellStyle name="Separador de milhares 3 2 2 2 2" xfId="546" xr:uid="{00000000-0005-0000-0000-00000F0E0000}"/>
    <cellStyle name="Separador de milhares 3 2 2 2 2 2" xfId="720" xr:uid="{00000000-0005-0000-0000-0000100E0000}"/>
    <cellStyle name="Separador de milhares 3 2 2 2 2 2 2" xfId="1057" xr:uid="{00000000-0005-0000-0000-0000110E0000}"/>
    <cellStyle name="Separador de milhares 3 2 2 2 2 2 2 2" xfId="1824" xr:uid="{00000000-0005-0000-0000-0000120E0000}"/>
    <cellStyle name="Separador de milhares 3 2 2 2 2 2 2 2 2" xfId="3017" xr:uid="{00000000-0005-0000-0000-0000130E0000}"/>
    <cellStyle name="Separador de milhares 3 2 2 2 2 2 2 2 2 2" xfId="5713" xr:uid="{00000000-0005-0000-0000-0000140E0000}"/>
    <cellStyle name="Separador de milhares 3 2 2 2 2 2 2 2 3" xfId="4520" xr:uid="{00000000-0005-0000-0000-0000150E0000}"/>
    <cellStyle name="Separador de milhares 3 2 2 2 2 2 2 3" xfId="2517" xr:uid="{00000000-0005-0000-0000-0000160E0000}"/>
    <cellStyle name="Separador de milhares 3 2 2 2 2 2 2 3 2" xfId="5213" xr:uid="{00000000-0005-0000-0000-0000170E0000}"/>
    <cellStyle name="Separador de milhares 3 2 2 2 2 2 2 4" xfId="3754" xr:uid="{00000000-0005-0000-0000-0000180E0000}"/>
    <cellStyle name="Separador de milhares 3 2 2 2 2 2 3" xfId="1487" xr:uid="{00000000-0005-0000-0000-0000190E0000}"/>
    <cellStyle name="Separador de milhares 3 2 2 2 2 2 3 2" xfId="2767" xr:uid="{00000000-0005-0000-0000-00001A0E0000}"/>
    <cellStyle name="Separador de milhares 3 2 2 2 2 2 3 2 2" xfId="5463" xr:uid="{00000000-0005-0000-0000-00001B0E0000}"/>
    <cellStyle name="Separador de milhares 3 2 2 2 2 2 3 3" xfId="4183" xr:uid="{00000000-0005-0000-0000-00001C0E0000}"/>
    <cellStyle name="Separador de milhares 3 2 2 2 2 2 4" xfId="2267" xr:uid="{00000000-0005-0000-0000-00001D0E0000}"/>
    <cellStyle name="Separador de milhares 3 2 2 2 2 2 4 2" xfId="4963" xr:uid="{00000000-0005-0000-0000-00001E0E0000}"/>
    <cellStyle name="Separador de milhares 3 2 2 2 2 2 5" xfId="3417" xr:uid="{00000000-0005-0000-0000-00001F0E0000}"/>
    <cellStyle name="Separador de milhares 3 2 2 2 2 3" xfId="884" xr:uid="{00000000-0005-0000-0000-0000200E0000}"/>
    <cellStyle name="Separador de milhares 3 2 2 2 2 3 2" xfId="1651" xr:uid="{00000000-0005-0000-0000-0000210E0000}"/>
    <cellStyle name="Separador de milhares 3 2 2 2 2 3 2 2" xfId="2892" xr:uid="{00000000-0005-0000-0000-0000220E0000}"/>
    <cellStyle name="Separador de milhares 3 2 2 2 2 3 2 2 2" xfId="5588" xr:uid="{00000000-0005-0000-0000-0000230E0000}"/>
    <cellStyle name="Separador de milhares 3 2 2 2 2 3 2 3" xfId="4347" xr:uid="{00000000-0005-0000-0000-0000240E0000}"/>
    <cellStyle name="Separador de milhares 3 2 2 2 2 3 3" xfId="2392" xr:uid="{00000000-0005-0000-0000-0000250E0000}"/>
    <cellStyle name="Separador de milhares 3 2 2 2 2 3 3 2" xfId="5088" xr:uid="{00000000-0005-0000-0000-0000260E0000}"/>
    <cellStyle name="Separador de milhares 3 2 2 2 2 3 4" xfId="3581" xr:uid="{00000000-0005-0000-0000-0000270E0000}"/>
    <cellStyle name="Separador de milhares 3 2 2 2 2 4" xfId="1314" xr:uid="{00000000-0005-0000-0000-0000280E0000}"/>
    <cellStyle name="Separador de milhares 3 2 2 2 2 4 2" xfId="2642" xr:uid="{00000000-0005-0000-0000-0000290E0000}"/>
    <cellStyle name="Separador de milhares 3 2 2 2 2 4 2 2" xfId="5338" xr:uid="{00000000-0005-0000-0000-00002A0E0000}"/>
    <cellStyle name="Separador de milhares 3 2 2 2 2 4 3" xfId="4010" xr:uid="{00000000-0005-0000-0000-00002B0E0000}"/>
    <cellStyle name="Separador de milhares 3 2 2 2 2 5" xfId="2142" xr:uid="{00000000-0005-0000-0000-00002C0E0000}"/>
    <cellStyle name="Separador de milhares 3 2 2 2 2 5 2" xfId="4838" xr:uid="{00000000-0005-0000-0000-00002D0E0000}"/>
    <cellStyle name="Separador de milhares 3 2 2 2 2 6" xfId="3244" xr:uid="{00000000-0005-0000-0000-00002E0E0000}"/>
    <cellStyle name="Separador de milhares 3 2 2 2 3" xfId="657" xr:uid="{00000000-0005-0000-0000-00002F0E0000}"/>
    <cellStyle name="Separador de milhares 3 2 2 2 3 2" xfId="994" xr:uid="{00000000-0005-0000-0000-0000300E0000}"/>
    <cellStyle name="Separador de milhares 3 2 2 2 3 2 2" xfId="1761" xr:uid="{00000000-0005-0000-0000-0000310E0000}"/>
    <cellStyle name="Separador de milhares 3 2 2 2 3 2 2 2" xfId="2955" xr:uid="{00000000-0005-0000-0000-0000320E0000}"/>
    <cellStyle name="Separador de milhares 3 2 2 2 3 2 2 2 2" xfId="5651" xr:uid="{00000000-0005-0000-0000-0000330E0000}"/>
    <cellStyle name="Separador de milhares 3 2 2 2 3 2 2 3" xfId="4457" xr:uid="{00000000-0005-0000-0000-0000340E0000}"/>
    <cellStyle name="Separador de milhares 3 2 2 2 3 2 3" xfId="2455" xr:uid="{00000000-0005-0000-0000-0000350E0000}"/>
    <cellStyle name="Separador de milhares 3 2 2 2 3 2 3 2" xfId="5151" xr:uid="{00000000-0005-0000-0000-0000360E0000}"/>
    <cellStyle name="Separador de milhares 3 2 2 2 3 2 4" xfId="3691" xr:uid="{00000000-0005-0000-0000-0000370E0000}"/>
    <cellStyle name="Separador de milhares 3 2 2 2 3 3" xfId="1424" xr:uid="{00000000-0005-0000-0000-0000380E0000}"/>
    <cellStyle name="Separador de milhares 3 2 2 2 3 3 2" xfId="2705" xr:uid="{00000000-0005-0000-0000-0000390E0000}"/>
    <cellStyle name="Separador de milhares 3 2 2 2 3 3 2 2" xfId="5401" xr:uid="{00000000-0005-0000-0000-00003A0E0000}"/>
    <cellStyle name="Separador de milhares 3 2 2 2 3 3 3" xfId="4120" xr:uid="{00000000-0005-0000-0000-00003B0E0000}"/>
    <cellStyle name="Separador de milhares 3 2 2 2 3 4" xfId="2205" xr:uid="{00000000-0005-0000-0000-00003C0E0000}"/>
    <cellStyle name="Separador de milhares 3 2 2 2 3 4 2" xfId="4901" xr:uid="{00000000-0005-0000-0000-00003D0E0000}"/>
    <cellStyle name="Separador de milhares 3 2 2 2 3 5" xfId="3354" xr:uid="{00000000-0005-0000-0000-00003E0E0000}"/>
    <cellStyle name="Separador de milhares 3 2 2 2 4" xfId="820" xr:uid="{00000000-0005-0000-0000-00003F0E0000}"/>
    <cellStyle name="Separador de milhares 3 2 2 2 4 2" xfId="1587" xr:uid="{00000000-0005-0000-0000-0000400E0000}"/>
    <cellStyle name="Separador de milhares 3 2 2 2 4 2 2" xfId="2830" xr:uid="{00000000-0005-0000-0000-0000410E0000}"/>
    <cellStyle name="Separador de milhares 3 2 2 2 4 2 2 2" xfId="5526" xr:uid="{00000000-0005-0000-0000-0000420E0000}"/>
    <cellStyle name="Separador de milhares 3 2 2 2 4 2 3" xfId="4283" xr:uid="{00000000-0005-0000-0000-0000430E0000}"/>
    <cellStyle name="Separador de milhares 3 2 2 2 4 3" xfId="2330" xr:uid="{00000000-0005-0000-0000-0000440E0000}"/>
    <cellStyle name="Separador de milhares 3 2 2 2 4 3 2" xfId="5026" xr:uid="{00000000-0005-0000-0000-0000450E0000}"/>
    <cellStyle name="Separador de milhares 3 2 2 2 4 4" xfId="3517" xr:uid="{00000000-0005-0000-0000-0000460E0000}"/>
    <cellStyle name="Separador de milhares 3 2 2 2 5" xfId="1251" xr:uid="{00000000-0005-0000-0000-0000470E0000}"/>
    <cellStyle name="Separador de milhares 3 2 2 2 5 2" xfId="2580" xr:uid="{00000000-0005-0000-0000-0000480E0000}"/>
    <cellStyle name="Separador de milhares 3 2 2 2 5 2 2" xfId="5276" xr:uid="{00000000-0005-0000-0000-0000490E0000}"/>
    <cellStyle name="Separador de milhares 3 2 2 2 5 3" xfId="3947" xr:uid="{00000000-0005-0000-0000-00004A0E0000}"/>
    <cellStyle name="Separador de milhares 3 2 2 2 6" xfId="2080" xr:uid="{00000000-0005-0000-0000-00004B0E0000}"/>
    <cellStyle name="Separador de milhares 3 2 2 2 6 2" xfId="4776" xr:uid="{00000000-0005-0000-0000-00004C0E0000}"/>
    <cellStyle name="Separador de milhares 3 2 2 2 7" xfId="3180" xr:uid="{00000000-0005-0000-0000-00004D0E0000}"/>
    <cellStyle name="Separador de milhares 3 2 2 3" xfId="402" xr:uid="{00000000-0005-0000-0000-00004E0E0000}"/>
    <cellStyle name="Separador de milhares 3 2 2 3 2" xfId="2025" xr:uid="{00000000-0005-0000-0000-00004F0E0000}"/>
    <cellStyle name="Separador de milhares 3 2 2 3 2 2" xfId="4721" xr:uid="{00000000-0005-0000-0000-0000500E0000}"/>
    <cellStyle name="Separador de milhares 3 2 2 3 3" xfId="3124" xr:uid="{00000000-0005-0000-0000-0000510E0000}"/>
    <cellStyle name="Separador de milhares 3 2 3" xfId="452" xr:uid="{00000000-0005-0000-0000-0000520E0000}"/>
    <cellStyle name="Separador de milhares 3 2 3 2" xfId="517" xr:uid="{00000000-0005-0000-0000-0000530E0000}"/>
    <cellStyle name="Separador de milhares 3 2 3 2 2" xfId="691" xr:uid="{00000000-0005-0000-0000-0000540E0000}"/>
    <cellStyle name="Separador de milhares 3 2 3 2 2 2" xfId="1028" xr:uid="{00000000-0005-0000-0000-0000550E0000}"/>
    <cellStyle name="Separador de milhares 3 2 3 2 2 2 2" xfId="1795" xr:uid="{00000000-0005-0000-0000-0000560E0000}"/>
    <cellStyle name="Separador de milhares 3 2 3 2 2 2 2 2" xfId="2988" xr:uid="{00000000-0005-0000-0000-0000570E0000}"/>
    <cellStyle name="Separador de milhares 3 2 3 2 2 2 2 2 2" xfId="5684" xr:uid="{00000000-0005-0000-0000-0000580E0000}"/>
    <cellStyle name="Separador de milhares 3 2 3 2 2 2 2 3" xfId="4491" xr:uid="{00000000-0005-0000-0000-0000590E0000}"/>
    <cellStyle name="Separador de milhares 3 2 3 2 2 2 3" xfId="2488" xr:uid="{00000000-0005-0000-0000-00005A0E0000}"/>
    <cellStyle name="Separador de milhares 3 2 3 2 2 2 3 2" xfId="5184" xr:uid="{00000000-0005-0000-0000-00005B0E0000}"/>
    <cellStyle name="Separador de milhares 3 2 3 2 2 2 4" xfId="3725" xr:uid="{00000000-0005-0000-0000-00005C0E0000}"/>
    <cellStyle name="Separador de milhares 3 2 3 2 2 3" xfId="1458" xr:uid="{00000000-0005-0000-0000-00005D0E0000}"/>
    <cellStyle name="Separador de milhares 3 2 3 2 2 3 2" xfId="2738" xr:uid="{00000000-0005-0000-0000-00005E0E0000}"/>
    <cellStyle name="Separador de milhares 3 2 3 2 2 3 2 2" xfId="5434" xr:uid="{00000000-0005-0000-0000-00005F0E0000}"/>
    <cellStyle name="Separador de milhares 3 2 3 2 2 3 3" xfId="4154" xr:uid="{00000000-0005-0000-0000-0000600E0000}"/>
    <cellStyle name="Separador de milhares 3 2 3 2 2 4" xfId="2238" xr:uid="{00000000-0005-0000-0000-0000610E0000}"/>
    <cellStyle name="Separador de milhares 3 2 3 2 2 4 2" xfId="4934" xr:uid="{00000000-0005-0000-0000-0000620E0000}"/>
    <cellStyle name="Separador de milhares 3 2 3 2 2 5" xfId="3388" xr:uid="{00000000-0005-0000-0000-0000630E0000}"/>
    <cellStyle name="Separador de milhares 3 2 3 2 3" xfId="855" xr:uid="{00000000-0005-0000-0000-0000640E0000}"/>
    <cellStyle name="Separador de milhares 3 2 3 2 3 2" xfId="1622" xr:uid="{00000000-0005-0000-0000-0000650E0000}"/>
    <cellStyle name="Separador de milhares 3 2 3 2 3 2 2" xfId="2863" xr:uid="{00000000-0005-0000-0000-0000660E0000}"/>
    <cellStyle name="Separador de milhares 3 2 3 2 3 2 2 2" xfId="5559" xr:uid="{00000000-0005-0000-0000-0000670E0000}"/>
    <cellStyle name="Separador de milhares 3 2 3 2 3 2 3" xfId="4318" xr:uid="{00000000-0005-0000-0000-0000680E0000}"/>
    <cellStyle name="Separador de milhares 3 2 3 2 3 3" xfId="2363" xr:uid="{00000000-0005-0000-0000-0000690E0000}"/>
    <cellStyle name="Separador de milhares 3 2 3 2 3 3 2" xfId="5059" xr:uid="{00000000-0005-0000-0000-00006A0E0000}"/>
    <cellStyle name="Separador de milhares 3 2 3 2 3 4" xfId="3552" xr:uid="{00000000-0005-0000-0000-00006B0E0000}"/>
    <cellStyle name="Separador de milhares 3 2 3 2 4" xfId="1285" xr:uid="{00000000-0005-0000-0000-00006C0E0000}"/>
    <cellStyle name="Separador de milhares 3 2 3 2 4 2" xfId="2613" xr:uid="{00000000-0005-0000-0000-00006D0E0000}"/>
    <cellStyle name="Separador de milhares 3 2 3 2 4 2 2" xfId="5309" xr:uid="{00000000-0005-0000-0000-00006E0E0000}"/>
    <cellStyle name="Separador de milhares 3 2 3 2 4 3" xfId="3981" xr:uid="{00000000-0005-0000-0000-00006F0E0000}"/>
    <cellStyle name="Separador de milhares 3 2 3 2 5" xfId="2113" xr:uid="{00000000-0005-0000-0000-0000700E0000}"/>
    <cellStyle name="Separador de milhares 3 2 3 2 5 2" xfId="4809" xr:uid="{00000000-0005-0000-0000-0000710E0000}"/>
    <cellStyle name="Separador de milhares 3 2 3 2 6" xfId="3215" xr:uid="{00000000-0005-0000-0000-0000720E0000}"/>
    <cellStyle name="Separador de milhares 3 2 3 3" xfId="628" xr:uid="{00000000-0005-0000-0000-0000730E0000}"/>
    <cellStyle name="Separador de milhares 3 2 3 3 2" xfId="965" xr:uid="{00000000-0005-0000-0000-0000740E0000}"/>
    <cellStyle name="Separador de milhares 3 2 3 3 2 2" xfId="1732" xr:uid="{00000000-0005-0000-0000-0000750E0000}"/>
    <cellStyle name="Separador de milhares 3 2 3 3 2 2 2" xfId="2926" xr:uid="{00000000-0005-0000-0000-0000760E0000}"/>
    <cellStyle name="Separador de milhares 3 2 3 3 2 2 2 2" xfId="5622" xr:uid="{00000000-0005-0000-0000-0000770E0000}"/>
    <cellStyle name="Separador de milhares 3 2 3 3 2 2 3" xfId="4428" xr:uid="{00000000-0005-0000-0000-0000780E0000}"/>
    <cellStyle name="Separador de milhares 3 2 3 3 2 3" xfId="2426" xr:uid="{00000000-0005-0000-0000-0000790E0000}"/>
    <cellStyle name="Separador de milhares 3 2 3 3 2 3 2" xfId="5122" xr:uid="{00000000-0005-0000-0000-00007A0E0000}"/>
    <cellStyle name="Separador de milhares 3 2 3 3 2 4" xfId="3662" xr:uid="{00000000-0005-0000-0000-00007B0E0000}"/>
    <cellStyle name="Separador de milhares 3 2 3 3 3" xfId="1395" xr:uid="{00000000-0005-0000-0000-00007C0E0000}"/>
    <cellStyle name="Separador de milhares 3 2 3 3 3 2" xfId="2676" xr:uid="{00000000-0005-0000-0000-00007D0E0000}"/>
    <cellStyle name="Separador de milhares 3 2 3 3 3 2 2" xfId="5372" xr:uid="{00000000-0005-0000-0000-00007E0E0000}"/>
    <cellStyle name="Separador de milhares 3 2 3 3 3 3" xfId="4091" xr:uid="{00000000-0005-0000-0000-00007F0E0000}"/>
    <cellStyle name="Separador de milhares 3 2 3 3 4" xfId="2176" xr:uid="{00000000-0005-0000-0000-0000800E0000}"/>
    <cellStyle name="Separador de milhares 3 2 3 3 4 2" xfId="4872" xr:uid="{00000000-0005-0000-0000-0000810E0000}"/>
    <cellStyle name="Separador de milhares 3 2 3 3 5" xfId="3325" xr:uid="{00000000-0005-0000-0000-0000820E0000}"/>
    <cellStyle name="Separador de milhares 3 2 3 4" xfId="791" xr:uid="{00000000-0005-0000-0000-0000830E0000}"/>
    <cellStyle name="Separador de milhares 3 2 3 4 2" xfId="1558" xr:uid="{00000000-0005-0000-0000-0000840E0000}"/>
    <cellStyle name="Separador de milhares 3 2 3 4 2 2" xfId="2801" xr:uid="{00000000-0005-0000-0000-0000850E0000}"/>
    <cellStyle name="Separador de milhares 3 2 3 4 2 2 2" xfId="5497" xr:uid="{00000000-0005-0000-0000-0000860E0000}"/>
    <cellStyle name="Separador de milhares 3 2 3 4 2 3" xfId="4254" xr:uid="{00000000-0005-0000-0000-0000870E0000}"/>
    <cellStyle name="Separador de milhares 3 2 3 4 3" xfId="2301" xr:uid="{00000000-0005-0000-0000-0000880E0000}"/>
    <cellStyle name="Separador de milhares 3 2 3 4 3 2" xfId="4997" xr:uid="{00000000-0005-0000-0000-0000890E0000}"/>
    <cellStyle name="Separador de milhares 3 2 3 4 4" xfId="3488" xr:uid="{00000000-0005-0000-0000-00008A0E0000}"/>
    <cellStyle name="Separador de milhares 3 2 3 5" xfId="1222" xr:uid="{00000000-0005-0000-0000-00008B0E0000}"/>
    <cellStyle name="Separador de milhares 3 2 3 5 2" xfId="2551" xr:uid="{00000000-0005-0000-0000-00008C0E0000}"/>
    <cellStyle name="Separador de milhares 3 2 3 5 2 2" xfId="5247" xr:uid="{00000000-0005-0000-0000-00008D0E0000}"/>
    <cellStyle name="Separador de milhares 3 2 3 5 3" xfId="3918" xr:uid="{00000000-0005-0000-0000-00008E0E0000}"/>
    <cellStyle name="Separador de milhares 3 2 3 6" xfId="2051" xr:uid="{00000000-0005-0000-0000-00008F0E0000}"/>
    <cellStyle name="Separador de milhares 3 2 3 6 2" xfId="4747" xr:uid="{00000000-0005-0000-0000-0000900E0000}"/>
    <cellStyle name="Separador de milhares 3 2 3 7" xfId="3151" xr:uid="{00000000-0005-0000-0000-0000910E0000}"/>
    <cellStyle name="Separador de milhares 3 2 4" xfId="171" xr:uid="{00000000-0005-0000-0000-0000920E0000}"/>
    <cellStyle name="Separador de milhares 3 2 4 2" xfId="1995" xr:uid="{00000000-0005-0000-0000-0000930E0000}"/>
    <cellStyle name="Separador de milhares 3 2 4 2 2" xfId="4691" xr:uid="{00000000-0005-0000-0000-0000940E0000}"/>
    <cellStyle name="Separador de milhares 3 2 4 3" xfId="3088" xr:uid="{00000000-0005-0000-0000-0000950E0000}"/>
    <cellStyle name="Separador de milhares 3 2 5" xfId="1976" xr:uid="{00000000-0005-0000-0000-0000960E0000}"/>
    <cellStyle name="Separador de milhares 3 2 5 2" xfId="4672" xr:uid="{00000000-0005-0000-0000-0000970E0000}"/>
    <cellStyle name="Separador de milhares 3 2 6" xfId="3068" xr:uid="{00000000-0005-0000-0000-0000980E0000}"/>
    <cellStyle name="Separador de milhares 3 2 7" xfId="5740" xr:uid="{00000000-0005-0000-0000-0000990E0000}"/>
    <cellStyle name="Separador de milhares 3 3" xfId="112" xr:uid="{00000000-0005-0000-0000-00009A0E0000}"/>
    <cellStyle name="Separador de milhares 3 3 2" xfId="403" xr:uid="{00000000-0005-0000-0000-00009B0E0000}"/>
    <cellStyle name="Separador de milhares 3 3 3" xfId="459" xr:uid="{00000000-0005-0000-0000-00009C0E0000}"/>
    <cellStyle name="Separador de milhares 3 3 3 2" xfId="524" xr:uid="{00000000-0005-0000-0000-00009D0E0000}"/>
    <cellStyle name="Separador de milhares 3 3 3 2 2" xfId="698" xr:uid="{00000000-0005-0000-0000-00009E0E0000}"/>
    <cellStyle name="Separador de milhares 3 3 3 2 2 2" xfId="1035" xr:uid="{00000000-0005-0000-0000-00009F0E0000}"/>
    <cellStyle name="Separador de milhares 3 3 3 2 2 2 2" xfId="1802" xr:uid="{00000000-0005-0000-0000-0000A00E0000}"/>
    <cellStyle name="Separador de milhares 3 3 3 2 2 2 2 2" xfId="2995" xr:uid="{00000000-0005-0000-0000-0000A10E0000}"/>
    <cellStyle name="Separador de milhares 3 3 3 2 2 2 2 2 2" xfId="5691" xr:uid="{00000000-0005-0000-0000-0000A20E0000}"/>
    <cellStyle name="Separador de milhares 3 3 3 2 2 2 2 3" xfId="4498" xr:uid="{00000000-0005-0000-0000-0000A30E0000}"/>
    <cellStyle name="Separador de milhares 3 3 3 2 2 2 3" xfId="2495" xr:uid="{00000000-0005-0000-0000-0000A40E0000}"/>
    <cellStyle name="Separador de milhares 3 3 3 2 2 2 3 2" xfId="5191" xr:uid="{00000000-0005-0000-0000-0000A50E0000}"/>
    <cellStyle name="Separador de milhares 3 3 3 2 2 2 4" xfId="3732" xr:uid="{00000000-0005-0000-0000-0000A60E0000}"/>
    <cellStyle name="Separador de milhares 3 3 3 2 2 3" xfId="1465" xr:uid="{00000000-0005-0000-0000-0000A70E0000}"/>
    <cellStyle name="Separador de milhares 3 3 3 2 2 3 2" xfId="2745" xr:uid="{00000000-0005-0000-0000-0000A80E0000}"/>
    <cellStyle name="Separador de milhares 3 3 3 2 2 3 2 2" xfId="5441" xr:uid="{00000000-0005-0000-0000-0000A90E0000}"/>
    <cellStyle name="Separador de milhares 3 3 3 2 2 3 3" xfId="4161" xr:uid="{00000000-0005-0000-0000-0000AA0E0000}"/>
    <cellStyle name="Separador de milhares 3 3 3 2 2 4" xfId="2245" xr:uid="{00000000-0005-0000-0000-0000AB0E0000}"/>
    <cellStyle name="Separador de milhares 3 3 3 2 2 4 2" xfId="4941" xr:uid="{00000000-0005-0000-0000-0000AC0E0000}"/>
    <cellStyle name="Separador de milhares 3 3 3 2 2 5" xfId="3395" xr:uid="{00000000-0005-0000-0000-0000AD0E0000}"/>
    <cellStyle name="Separador de milhares 3 3 3 2 3" xfId="862" xr:uid="{00000000-0005-0000-0000-0000AE0E0000}"/>
    <cellStyle name="Separador de milhares 3 3 3 2 3 2" xfId="1629" xr:uid="{00000000-0005-0000-0000-0000AF0E0000}"/>
    <cellStyle name="Separador de milhares 3 3 3 2 3 2 2" xfId="2870" xr:uid="{00000000-0005-0000-0000-0000B00E0000}"/>
    <cellStyle name="Separador de milhares 3 3 3 2 3 2 2 2" xfId="5566" xr:uid="{00000000-0005-0000-0000-0000B10E0000}"/>
    <cellStyle name="Separador de milhares 3 3 3 2 3 2 3" xfId="4325" xr:uid="{00000000-0005-0000-0000-0000B20E0000}"/>
    <cellStyle name="Separador de milhares 3 3 3 2 3 3" xfId="2370" xr:uid="{00000000-0005-0000-0000-0000B30E0000}"/>
    <cellStyle name="Separador de milhares 3 3 3 2 3 3 2" xfId="5066" xr:uid="{00000000-0005-0000-0000-0000B40E0000}"/>
    <cellStyle name="Separador de milhares 3 3 3 2 3 4" xfId="3559" xr:uid="{00000000-0005-0000-0000-0000B50E0000}"/>
    <cellStyle name="Separador de milhares 3 3 3 2 4" xfId="1292" xr:uid="{00000000-0005-0000-0000-0000B60E0000}"/>
    <cellStyle name="Separador de milhares 3 3 3 2 4 2" xfId="2620" xr:uid="{00000000-0005-0000-0000-0000B70E0000}"/>
    <cellStyle name="Separador de milhares 3 3 3 2 4 2 2" xfId="5316" xr:uid="{00000000-0005-0000-0000-0000B80E0000}"/>
    <cellStyle name="Separador de milhares 3 3 3 2 4 3" xfId="3988" xr:uid="{00000000-0005-0000-0000-0000B90E0000}"/>
    <cellStyle name="Separador de milhares 3 3 3 2 5" xfId="2120" xr:uid="{00000000-0005-0000-0000-0000BA0E0000}"/>
    <cellStyle name="Separador de milhares 3 3 3 2 5 2" xfId="4816" xr:uid="{00000000-0005-0000-0000-0000BB0E0000}"/>
    <cellStyle name="Separador de milhares 3 3 3 2 6" xfId="3222" xr:uid="{00000000-0005-0000-0000-0000BC0E0000}"/>
    <cellStyle name="Separador de milhares 3 3 3 3" xfId="635" xr:uid="{00000000-0005-0000-0000-0000BD0E0000}"/>
    <cellStyle name="Separador de milhares 3 3 3 3 2" xfId="972" xr:uid="{00000000-0005-0000-0000-0000BE0E0000}"/>
    <cellStyle name="Separador de milhares 3 3 3 3 2 2" xfId="1739" xr:uid="{00000000-0005-0000-0000-0000BF0E0000}"/>
    <cellStyle name="Separador de milhares 3 3 3 3 2 2 2" xfId="2933" xr:uid="{00000000-0005-0000-0000-0000C00E0000}"/>
    <cellStyle name="Separador de milhares 3 3 3 3 2 2 2 2" xfId="5629" xr:uid="{00000000-0005-0000-0000-0000C10E0000}"/>
    <cellStyle name="Separador de milhares 3 3 3 3 2 2 3" xfId="4435" xr:uid="{00000000-0005-0000-0000-0000C20E0000}"/>
    <cellStyle name="Separador de milhares 3 3 3 3 2 3" xfId="2433" xr:uid="{00000000-0005-0000-0000-0000C30E0000}"/>
    <cellStyle name="Separador de milhares 3 3 3 3 2 3 2" xfId="5129" xr:uid="{00000000-0005-0000-0000-0000C40E0000}"/>
    <cellStyle name="Separador de milhares 3 3 3 3 2 4" xfId="3669" xr:uid="{00000000-0005-0000-0000-0000C50E0000}"/>
    <cellStyle name="Separador de milhares 3 3 3 3 3" xfId="1402" xr:uid="{00000000-0005-0000-0000-0000C60E0000}"/>
    <cellStyle name="Separador de milhares 3 3 3 3 3 2" xfId="2683" xr:uid="{00000000-0005-0000-0000-0000C70E0000}"/>
    <cellStyle name="Separador de milhares 3 3 3 3 3 2 2" xfId="5379" xr:uid="{00000000-0005-0000-0000-0000C80E0000}"/>
    <cellStyle name="Separador de milhares 3 3 3 3 3 3" xfId="4098" xr:uid="{00000000-0005-0000-0000-0000C90E0000}"/>
    <cellStyle name="Separador de milhares 3 3 3 3 4" xfId="2183" xr:uid="{00000000-0005-0000-0000-0000CA0E0000}"/>
    <cellStyle name="Separador de milhares 3 3 3 3 4 2" xfId="4879" xr:uid="{00000000-0005-0000-0000-0000CB0E0000}"/>
    <cellStyle name="Separador de milhares 3 3 3 3 5" xfId="3332" xr:uid="{00000000-0005-0000-0000-0000CC0E0000}"/>
    <cellStyle name="Separador de milhares 3 3 3 4" xfId="798" xr:uid="{00000000-0005-0000-0000-0000CD0E0000}"/>
    <cellStyle name="Separador de milhares 3 3 3 4 2" xfId="1565" xr:uid="{00000000-0005-0000-0000-0000CE0E0000}"/>
    <cellStyle name="Separador de milhares 3 3 3 4 2 2" xfId="2808" xr:uid="{00000000-0005-0000-0000-0000CF0E0000}"/>
    <cellStyle name="Separador de milhares 3 3 3 4 2 2 2" xfId="5504" xr:uid="{00000000-0005-0000-0000-0000D00E0000}"/>
    <cellStyle name="Separador de milhares 3 3 3 4 2 3" xfId="4261" xr:uid="{00000000-0005-0000-0000-0000D10E0000}"/>
    <cellStyle name="Separador de milhares 3 3 3 4 3" xfId="2308" xr:uid="{00000000-0005-0000-0000-0000D20E0000}"/>
    <cellStyle name="Separador de milhares 3 3 3 4 3 2" xfId="5004" xr:uid="{00000000-0005-0000-0000-0000D30E0000}"/>
    <cellStyle name="Separador de milhares 3 3 3 4 4" xfId="3495" xr:uid="{00000000-0005-0000-0000-0000D40E0000}"/>
    <cellStyle name="Separador de milhares 3 3 3 5" xfId="1229" xr:uid="{00000000-0005-0000-0000-0000D50E0000}"/>
    <cellStyle name="Separador de milhares 3 3 3 5 2" xfId="2558" xr:uid="{00000000-0005-0000-0000-0000D60E0000}"/>
    <cellStyle name="Separador de milhares 3 3 3 5 2 2" xfId="5254" xr:uid="{00000000-0005-0000-0000-0000D70E0000}"/>
    <cellStyle name="Separador de milhares 3 3 3 5 3" xfId="3925" xr:uid="{00000000-0005-0000-0000-0000D80E0000}"/>
    <cellStyle name="Separador de milhares 3 3 3 6" xfId="2058" xr:uid="{00000000-0005-0000-0000-0000D90E0000}"/>
    <cellStyle name="Separador de milhares 3 3 3 6 2" xfId="4754" xr:uid="{00000000-0005-0000-0000-0000DA0E0000}"/>
    <cellStyle name="Separador de milhares 3 3 3 7" xfId="3158" xr:uid="{00000000-0005-0000-0000-0000DB0E0000}"/>
    <cellStyle name="Separador de milhares 3 3 4" xfId="248" xr:uid="{00000000-0005-0000-0000-0000DC0E0000}"/>
    <cellStyle name="Separador de milhares 3 3 4 2" xfId="2002" xr:uid="{00000000-0005-0000-0000-0000DD0E0000}"/>
    <cellStyle name="Separador de milhares 3 3 4 2 2" xfId="4698" xr:uid="{00000000-0005-0000-0000-0000DE0E0000}"/>
    <cellStyle name="Separador de milhares 3 3 4 3" xfId="3100" xr:uid="{00000000-0005-0000-0000-0000DF0E0000}"/>
    <cellStyle name="Separador de milhares 3 4" xfId="404" xr:uid="{00000000-0005-0000-0000-0000E00E0000}"/>
    <cellStyle name="Separador de milhares 3 5" xfId="405" xr:uid="{00000000-0005-0000-0000-0000E10E0000}"/>
    <cellStyle name="Separador de milhares 3 5 2" xfId="482" xr:uid="{00000000-0005-0000-0000-0000E20E0000}"/>
    <cellStyle name="Separador de milhares 3 5 2 2" xfId="547" xr:uid="{00000000-0005-0000-0000-0000E30E0000}"/>
    <cellStyle name="Separador de milhares 3 5 2 2 2" xfId="721" xr:uid="{00000000-0005-0000-0000-0000E40E0000}"/>
    <cellStyle name="Separador de milhares 3 5 2 2 2 2" xfId="1058" xr:uid="{00000000-0005-0000-0000-0000E50E0000}"/>
    <cellStyle name="Separador de milhares 3 5 2 2 2 2 2" xfId="1825" xr:uid="{00000000-0005-0000-0000-0000E60E0000}"/>
    <cellStyle name="Separador de milhares 3 5 2 2 2 2 2 2" xfId="3018" xr:uid="{00000000-0005-0000-0000-0000E70E0000}"/>
    <cellStyle name="Separador de milhares 3 5 2 2 2 2 2 2 2" xfId="5714" xr:uid="{00000000-0005-0000-0000-0000E80E0000}"/>
    <cellStyle name="Separador de milhares 3 5 2 2 2 2 2 3" xfId="4521" xr:uid="{00000000-0005-0000-0000-0000E90E0000}"/>
    <cellStyle name="Separador de milhares 3 5 2 2 2 2 3" xfId="2518" xr:uid="{00000000-0005-0000-0000-0000EA0E0000}"/>
    <cellStyle name="Separador de milhares 3 5 2 2 2 2 3 2" xfId="5214" xr:uid="{00000000-0005-0000-0000-0000EB0E0000}"/>
    <cellStyle name="Separador de milhares 3 5 2 2 2 2 4" xfId="3755" xr:uid="{00000000-0005-0000-0000-0000EC0E0000}"/>
    <cellStyle name="Separador de milhares 3 5 2 2 2 3" xfId="1488" xr:uid="{00000000-0005-0000-0000-0000ED0E0000}"/>
    <cellStyle name="Separador de milhares 3 5 2 2 2 3 2" xfId="2768" xr:uid="{00000000-0005-0000-0000-0000EE0E0000}"/>
    <cellStyle name="Separador de milhares 3 5 2 2 2 3 2 2" xfId="5464" xr:uid="{00000000-0005-0000-0000-0000EF0E0000}"/>
    <cellStyle name="Separador de milhares 3 5 2 2 2 3 3" xfId="4184" xr:uid="{00000000-0005-0000-0000-0000F00E0000}"/>
    <cellStyle name="Separador de milhares 3 5 2 2 2 4" xfId="2268" xr:uid="{00000000-0005-0000-0000-0000F10E0000}"/>
    <cellStyle name="Separador de milhares 3 5 2 2 2 4 2" xfId="4964" xr:uid="{00000000-0005-0000-0000-0000F20E0000}"/>
    <cellStyle name="Separador de milhares 3 5 2 2 2 5" xfId="3418" xr:uid="{00000000-0005-0000-0000-0000F30E0000}"/>
    <cellStyle name="Separador de milhares 3 5 2 2 3" xfId="885" xr:uid="{00000000-0005-0000-0000-0000F40E0000}"/>
    <cellStyle name="Separador de milhares 3 5 2 2 3 2" xfId="1652" xr:uid="{00000000-0005-0000-0000-0000F50E0000}"/>
    <cellStyle name="Separador de milhares 3 5 2 2 3 2 2" xfId="2893" xr:uid="{00000000-0005-0000-0000-0000F60E0000}"/>
    <cellStyle name="Separador de milhares 3 5 2 2 3 2 2 2" xfId="5589" xr:uid="{00000000-0005-0000-0000-0000F70E0000}"/>
    <cellStyle name="Separador de milhares 3 5 2 2 3 2 3" xfId="4348" xr:uid="{00000000-0005-0000-0000-0000F80E0000}"/>
    <cellStyle name="Separador de milhares 3 5 2 2 3 3" xfId="2393" xr:uid="{00000000-0005-0000-0000-0000F90E0000}"/>
    <cellStyle name="Separador de milhares 3 5 2 2 3 3 2" xfId="5089" xr:uid="{00000000-0005-0000-0000-0000FA0E0000}"/>
    <cellStyle name="Separador de milhares 3 5 2 2 3 4" xfId="3582" xr:uid="{00000000-0005-0000-0000-0000FB0E0000}"/>
    <cellStyle name="Separador de milhares 3 5 2 2 4" xfId="1315" xr:uid="{00000000-0005-0000-0000-0000FC0E0000}"/>
    <cellStyle name="Separador de milhares 3 5 2 2 4 2" xfId="2643" xr:uid="{00000000-0005-0000-0000-0000FD0E0000}"/>
    <cellStyle name="Separador de milhares 3 5 2 2 4 2 2" xfId="5339" xr:uid="{00000000-0005-0000-0000-0000FE0E0000}"/>
    <cellStyle name="Separador de milhares 3 5 2 2 4 3" xfId="4011" xr:uid="{00000000-0005-0000-0000-0000FF0E0000}"/>
    <cellStyle name="Separador de milhares 3 5 2 2 5" xfId="2143" xr:uid="{00000000-0005-0000-0000-0000000F0000}"/>
    <cellStyle name="Separador de milhares 3 5 2 2 5 2" xfId="4839" xr:uid="{00000000-0005-0000-0000-0000010F0000}"/>
    <cellStyle name="Separador de milhares 3 5 2 2 6" xfId="3245" xr:uid="{00000000-0005-0000-0000-0000020F0000}"/>
    <cellStyle name="Separador de milhares 3 5 2 3" xfId="658" xr:uid="{00000000-0005-0000-0000-0000030F0000}"/>
    <cellStyle name="Separador de milhares 3 5 2 3 2" xfId="995" xr:uid="{00000000-0005-0000-0000-0000040F0000}"/>
    <cellStyle name="Separador de milhares 3 5 2 3 2 2" xfId="1762" xr:uid="{00000000-0005-0000-0000-0000050F0000}"/>
    <cellStyle name="Separador de milhares 3 5 2 3 2 2 2" xfId="2956" xr:uid="{00000000-0005-0000-0000-0000060F0000}"/>
    <cellStyle name="Separador de milhares 3 5 2 3 2 2 2 2" xfId="5652" xr:uid="{00000000-0005-0000-0000-0000070F0000}"/>
    <cellStyle name="Separador de milhares 3 5 2 3 2 2 3" xfId="4458" xr:uid="{00000000-0005-0000-0000-0000080F0000}"/>
    <cellStyle name="Separador de milhares 3 5 2 3 2 3" xfId="2456" xr:uid="{00000000-0005-0000-0000-0000090F0000}"/>
    <cellStyle name="Separador de milhares 3 5 2 3 2 3 2" xfId="5152" xr:uid="{00000000-0005-0000-0000-00000A0F0000}"/>
    <cellStyle name="Separador de milhares 3 5 2 3 2 4" xfId="3692" xr:uid="{00000000-0005-0000-0000-00000B0F0000}"/>
    <cellStyle name="Separador de milhares 3 5 2 3 3" xfId="1425" xr:uid="{00000000-0005-0000-0000-00000C0F0000}"/>
    <cellStyle name="Separador de milhares 3 5 2 3 3 2" xfId="2706" xr:uid="{00000000-0005-0000-0000-00000D0F0000}"/>
    <cellStyle name="Separador de milhares 3 5 2 3 3 2 2" xfId="5402" xr:uid="{00000000-0005-0000-0000-00000E0F0000}"/>
    <cellStyle name="Separador de milhares 3 5 2 3 3 3" xfId="4121" xr:uid="{00000000-0005-0000-0000-00000F0F0000}"/>
    <cellStyle name="Separador de milhares 3 5 2 3 4" xfId="2206" xr:uid="{00000000-0005-0000-0000-0000100F0000}"/>
    <cellStyle name="Separador de milhares 3 5 2 3 4 2" xfId="4902" xr:uid="{00000000-0005-0000-0000-0000110F0000}"/>
    <cellStyle name="Separador de milhares 3 5 2 3 5" xfId="3355" xr:uid="{00000000-0005-0000-0000-0000120F0000}"/>
    <cellStyle name="Separador de milhares 3 5 2 4" xfId="821" xr:uid="{00000000-0005-0000-0000-0000130F0000}"/>
    <cellStyle name="Separador de milhares 3 5 2 4 2" xfId="1588" xr:uid="{00000000-0005-0000-0000-0000140F0000}"/>
    <cellStyle name="Separador de milhares 3 5 2 4 2 2" xfId="2831" xr:uid="{00000000-0005-0000-0000-0000150F0000}"/>
    <cellStyle name="Separador de milhares 3 5 2 4 2 2 2" xfId="5527" xr:uid="{00000000-0005-0000-0000-0000160F0000}"/>
    <cellStyle name="Separador de milhares 3 5 2 4 2 3" xfId="4284" xr:uid="{00000000-0005-0000-0000-0000170F0000}"/>
    <cellStyle name="Separador de milhares 3 5 2 4 3" xfId="2331" xr:uid="{00000000-0005-0000-0000-0000180F0000}"/>
    <cellStyle name="Separador de milhares 3 5 2 4 3 2" xfId="5027" xr:uid="{00000000-0005-0000-0000-0000190F0000}"/>
    <cellStyle name="Separador de milhares 3 5 2 4 4" xfId="3518" xr:uid="{00000000-0005-0000-0000-00001A0F0000}"/>
    <cellStyle name="Separador de milhares 3 5 2 5" xfId="1252" xr:uid="{00000000-0005-0000-0000-00001B0F0000}"/>
    <cellStyle name="Separador de milhares 3 5 2 5 2" xfId="2581" xr:uid="{00000000-0005-0000-0000-00001C0F0000}"/>
    <cellStyle name="Separador de milhares 3 5 2 5 2 2" xfId="5277" xr:uid="{00000000-0005-0000-0000-00001D0F0000}"/>
    <cellStyle name="Separador de milhares 3 5 2 5 3" xfId="3948" xr:uid="{00000000-0005-0000-0000-00001E0F0000}"/>
    <cellStyle name="Separador de milhares 3 5 2 6" xfId="2081" xr:uid="{00000000-0005-0000-0000-00001F0F0000}"/>
    <cellStyle name="Separador de milhares 3 5 2 6 2" xfId="4777" xr:uid="{00000000-0005-0000-0000-0000200F0000}"/>
    <cellStyle name="Separador de milhares 3 5 2 7" xfId="3181" xr:uid="{00000000-0005-0000-0000-0000210F0000}"/>
    <cellStyle name="Separador de milhares 3 5 3" xfId="2026" xr:uid="{00000000-0005-0000-0000-0000220F0000}"/>
    <cellStyle name="Separador de milhares 3 5 3 2" xfId="4722" xr:uid="{00000000-0005-0000-0000-0000230F0000}"/>
    <cellStyle name="Separador de milhares 3 5 4" xfId="3125" xr:uid="{00000000-0005-0000-0000-0000240F0000}"/>
    <cellStyle name="Separador de milhares 3 6" xfId="437" xr:uid="{00000000-0005-0000-0000-0000250F0000}"/>
    <cellStyle name="Separador de milhares 3 7" xfId="444" xr:uid="{00000000-0005-0000-0000-0000260F0000}"/>
    <cellStyle name="Separador de milhares 3 7 2" xfId="508" xr:uid="{00000000-0005-0000-0000-0000270F0000}"/>
    <cellStyle name="Separador de milhares 3 7 2 2" xfId="682" xr:uid="{00000000-0005-0000-0000-0000280F0000}"/>
    <cellStyle name="Separador de milhares 3 7 2 2 2" xfId="1019" xr:uid="{00000000-0005-0000-0000-0000290F0000}"/>
    <cellStyle name="Separador de milhares 3 7 2 2 2 2" xfId="1786" xr:uid="{00000000-0005-0000-0000-00002A0F0000}"/>
    <cellStyle name="Separador de milhares 3 7 2 2 2 2 2" xfId="2979" xr:uid="{00000000-0005-0000-0000-00002B0F0000}"/>
    <cellStyle name="Separador de milhares 3 7 2 2 2 2 2 2" xfId="5675" xr:uid="{00000000-0005-0000-0000-00002C0F0000}"/>
    <cellStyle name="Separador de milhares 3 7 2 2 2 2 3" xfId="4482" xr:uid="{00000000-0005-0000-0000-00002D0F0000}"/>
    <cellStyle name="Separador de milhares 3 7 2 2 2 3" xfId="2479" xr:uid="{00000000-0005-0000-0000-00002E0F0000}"/>
    <cellStyle name="Separador de milhares 3 7 2 2 2 3 2" xfId="5175" xr:uid="{00000000-0005-0000-0000-00002F0F0000}"/>
    <cellStyle name="Separador de milhares 3 7 2 2 2 4" xfId="3716" xr:uid="{00000000-0005-0000-0000-0000300F0000}"/>
    <cellStyle name="Separador de milhares 3 7 2 2 3" xfId="1449" xr:uid="{00000000-0005-0000-0000-0000310F0000}"/>
    <cellStyle name="Separador de milhares 3 7 2 2 3 2" xfId="2729" xr:uid="{00000000-0005-0000-0000-0000320F0000}"/>
    <cellStyle name="Separador de milhares 3 7 2 2 3 2 2" xfId="5425" xr:uid="{00000000-0005-0000-0000-0000330F0000}"/>
    <cellStyle name="Separador de milhares 3 7 2 2 3 3" xfId="4145" xr:uid="{00000000-0005-0000-0000-0000340F0000}"/>
    <cellStyle name="Separador de milhares 3 7 2 2 4" xfId="2229" xr:uid="{00000000-0005-0000-0000-0000350F0000}"/>
    <cellStyle name="Separador de milhares 3 7 2 2 4 2" xfId="4925" xr:uid="{00000000-0005-0000-0000-0000360F0000}"/>
    <cellStyle name="Separador de milhares 3 7 2 2 5" xfId="3379" xr:uid="{00000000-0005-0000-0000-0000370F0000}"/>
    <cellStyle name="Separador de milhares 3 7 2 3" xfId="846" xr:uid="{00000000-0005-0000-0000-0000380F0000}"/>
    <cellStyle name="Separador de milhares 3 7 2 3 2" xfId="1613" xr:uid="{00000000-0005-0000-0000-0000390F0000}"/>
    <cellStyle name="Separador de milhares 3 7 2 3 2 2" xfId="2854" xr:uid="{00000000-0005-0000-0000-00003A0F0000}"/>
    <cellStyle name="Separador de milhares 3 7 2 3 2 2 2" xfId="5550" xr:uid="{00000000-0005-0000-0000-00003B0F0000}"/>
    <cellStyle name="Separador de milhares 3 7 2 3 2 3" xfId="4309" xr:uid="{00000000-0005-0000-0000-00003C0F0000}"/>
    <cellStyle name="Separador de milhares 3 7 2 3 3" xfId="2354" xr:uid="{00000000-0005-0000-0000-00003D0F0000}"/>
    <cellStyle name="Separador de milhares 3 7 2 3 3 2" xfId="5050" xr:uid="{00000000-0005-0000-0000-00003E0F0000}"/>
    <cellStyle name="Separador de milhares 3 7 2 3 4" xfId="3543" xr:uid="{00000000-0005-0000-0000-00003F0F0000}"/>
    <cellStyle name="Separador de milhares 3 7 2 4" xfId="1276" xr:uid="{00000000-0005-0000-0000-0000400F0000}"/>
    <cellStyle name="Separador de milhares 3 7 2 4 2" xfId="2604" xr:uid="{00000000-0005-0000-0000-0000410F0000}"/>
    <cellStyle name="Separador de milhares 3 7 2 4 2 2" xfId="5300" xr:uid="{00000000-0005-0000-0000-0000420F0000}"/>
    <cellStyle name="Separador de milhares 3 7 2 4 3" xfId="3972" xr:uid="{00000000-0005-0000-0000-0000430F0000}"/>
    <cellStyle name="Separador de milhares 3 7 2 5" xfId="2104" xr:uid="{00000000-0005-0000-0000-0000440F0000}"/>
    <cellStyle name="Separador de milhares 3 7 2 5 2" xfId="4800" xr:uid="{00000000-0005-0000-0000-0000450F0000}"/>
    <cellStyle name="Separador de milhares 3 7 2 6" xfId="3206" xr:uid="{00000000-0005-0000-0000-0000460F0000}"/>
    <cellStyle name="Separador de milhares 3 7 3" xfId="619" xr:uid="{00000000-0005-0000-0000-0000470F0000}"/>
    <cellStyle name="Separador de milhares 3 7 3 2" xfId="956" xr:uid="{00000000-0005-0000-0000-0000480F0000}"/>
    <cellStyle name="Separador de milhares 3 7 3 2 2" xfId="1723" xr:uid="{00000000-0005-0000-0000-0000490F0000}"/>
    <cellStyle name="Separador de milhares 3 7 3 2 2 2" xfId="2917" xr:uid="{00000000-0005-0000-0000-00004A0F0000}"/>
    <cellStyle name="Separador de milhares 3 7 3 2 2 2 2" xfId="5613" xr:uid="{00000000-0005-0000-0000-00004B0F0000}"/>
    <cellStyle name="Separador de milhares 3 7 3 2 2 3" xfId="4419" xr:uid="{00000000-0005-0000-0000-00004C0F0000}"/>
    <cellStyle name="Separador de milhares 3 7 3 2 3" xfId="2417" xr:uid="{00000000-0005-0000-0000-00004D0F0000}"/>
    <cellStyle name="Separador de milhares 3 7 3 2 3 2" xfId="5113" xr:uid="{00000000-0005-0000-0000-00004E0F0000}"/>
    <cellStyle name="Separador de milhares 3 7 3 2 4" xfId="3653" xr:uid="{00000000-0005-0000-0000-00004F0F0000}"/>
    <cellStyle name="Separador de milhares 3 7 3 3" xfId="1386" xr:uid="{00000000-0005-0000-0000-0000500F0000}"/>
    <cellStyle name="Separador de milhares 3 7 3 3 2" xfId="2667" xr:uid="{00000000-0005-0000-0000-0000510F0000}"/>
    <cellStyle name="Separador de milhares 3 7 3 3 2 2" xfId="5363" xr:uid="{00000000-0005-0000-0000-0000520F0000}"/>
    <cellStyle name="Separador de milhares 3 7 3 3 3" xfId="4082" xr:uid="{00000000-0005-0000-0000-0000530F0000}"/>
    <cellStyle name="Separador de milhares 3 7 3 4" xfId="2167" xr:uid="{00000000-0005-0000-0000-0000540F0000}"/>
    <cellStyle name="Separador de milhares 3 7 3 4 2" xfId="4863" xr:uid="{00000000-0005-0000-0000-0000550F0000}"/>
    <cellStyle name="Separador de milhares 3 7 3 5" xfId="3316" xr:uid="{00000000-0005-0000-0000-0000560F0000}"/>
    <cellStyle name="Separador de milhares 3 7 4" xfId="782" xr:uid="{00000000-0005-0000-0000-0000570F0000}"/>
    <cellStyle name="Separador de milhares 3 7 4 2" xfId="1549" xr:uid="{00000000-0005-0000-0000-0000580F0000}"/>
    <cellStyle name="Separador de milhares 3 7 4 2 2" xfId="2792" xr:uid="{00000000-0005-0000-0000-0000590F0000}"/>
    <cellStyle name="Separador de milhares 3 7 4 2 2 2" xfId="5488" xr:uid="{00000000-0005-0000-0000-00005A0F0000}"/>
    <cellStyle name="Separador de milhares 3 7 4 2 3" xfId="4245" xr:uid="{00000000-0005-0000-0000-00005B0F0000}"/>
    <cellStyle name="Separador de milhares 3 7 4 3" xfId="2292" xr:uid="{00000000-0005-0000-0000-00005C0F0000}"/>
    <cellStyle name="Separador de milhares 3 7 4 3 2" xfId="4988" xr:uid="{00000000-0005-0000-0000-00005D0F0000}"/>
    <cellStyle name="Separador de milhares 3 7 4 4" xfId="3479" xr:uid="{00000000-0005-0000-0000-00005E0F0000}"/>
    <cellStyle name="Separador de milhares 3 7 5" xfId="1213" xr:uid="{00000000-0005-0000-0000-00005F0F0000}"/>
    <cellStyle name="Separador de milhares 3 7 5 2" xfId="2542" xr:uid="{00000000-0005-0000-0000-0000600F0000}"/>
    <cellStyle name="Separador de milhares 3 7 5 2 2" xfId="5238" xr:uid="{00000000-0005-0000-0000-0000610F0000}"/>
    <cellStyle name="Separador de milhares 3 7 5 3" xfId="3909" xr:uid="{00000000-0005-0000-0000-0000620F0000}"/>
    <cellStyle name="Separador de milhares 3 7 6" xfId="2043" xr:uid="{00000000-0005-0000-0000-0000630F0000}"/>
    <cellStyle name="Separador de milhares 3 7 6 2" xfId="4739" xr:uid="{00000000-0005-0000-0000-0000640F0000}"/>
    <cellStyle name="Separador de milhares 3 7 7" xfId="3143" xr:uid="{00000000-0005-0000-0000-0000650F0000}"/>
    <cellStyle name="Separador de milhares 3 8" xfId="153" xr:uid="{00000000-0005-0000-0000-0000660F0000}"/>
    <cellStyle name="Separador de milhares 3 8 2" xfId="1989" xr:uid="{00000000-0005-0000-0000-0000670F0000}"/>
    <cellStyle name="Separador de milhares 3 8 2 2" xfId="4685" xr:uid="{00000000-0005-0000-0000-0000680F0000}"/>
    <cellStyle name="Separador de milhares 3 8 3" xfId="3082" xr:uid="{00000000-0005-0000-0000-0000690F0000}"/>
    <cellStyle name="Separador de milhares 3 9" xfId="1970" xr:uid="{00000000-0005-0000-0000-00006A0F0000}"/>
    <cellStyle name="Separador de milhares 3 9 2" xfId="4666" xr:uid="{00000000-0005-0000-0000-00006B0F0000}"/>
    <cellStyle name="Separador de milhares 3_14ª MED. TY" xfId="406" xr:uid="{00000000-0005-0000-0000-00006C0F0000}"/>
    <cellStyle name="Separador de milhares 30" xfId="407" xr:uid="{00000000-0005-0000-0000-00006D0F0000}"/>
    <cellStyle name="Separador de milhares 31" xfId="408" xr:uid="{00000000-0005-0000-0000-00006E0F0000}"/>
    <cellStyle name="Separador de milhares 32" xfId="409" xr:uid="{00000000-0005-0000-0000-00006F0F0000}"/>
    <cellStyle name="Separador de milhares 33" xfId="410" xr:uid="{00000000-0005-0000-0000-0000700F0000}"/>
    <cellStyle name="Separador de milhares 34" xfId="411" xr:uid="{00000000-0005-0000-0000-0000710F0000}"/>
    <cellStyle name="Separador de milhares 35" xfId="412" xr:uid="{00000000-0005-0000-0000-0000720F0000}"/>
    <cellStyle name="Separador de milhares 36" xfId="413" xr:uid="{00000000-0005-0000-0000-0000730F0000}"/>
    <cellStyle name="Separador de milhares 37" xfId="414" xr:uid="{00000000-0005-0000-0000-0000740F0000}"/>
    <cellStyle name="Separador de milhares 4" xfId="96" xr:uid="{00000000-0005-0000-0000-0000750F0000}"/>
    <cellStyle name="Separador de milhares 4 2" xfId="172" xr:uid="{00000000-0005-0000-0000-0000760F0000}"/>
    <cellStyle name="Separador de milhares 4 2 2" xfId="453" xr:uid="{00000000-0005-0000-0000-0000770F0000}"/>
    <cellStyle name="Separador de milhares 4 2 2 2" xfId="518" xr:uid="{00000000-0005-0000-0000-0000780F0000}"/>
    <cellStyle name="Separador de milhares 4 2 2 2 2" xfId="692" xr:uid="{00000000-0005-0000-0000-0000790F0000}"/>
    <cellStyle name="Separador de milhares 4 2 2 2 2 2" xfId="1029" xr:uid="{00000000-0005-0000-0000-00007A0F0000}"/>
    <cellStyle name="Separador de milhares 4 2 2 2 2 2 2" xfId="1796" xr:uid="{00000000-0005-0000-0000-00007B0F0000}"/>
    <cellStyle name="Separador de milhares 4 2 2 2 2 2 2 2" xfId="2989" xr:uid="{00000000-0005-0000-0000-00007C0F0000}"/>
    <cellStyle name="Separador de milhares 4 2 2 2 2 2 2 2 2" xfId="5685" xr:uid="{00000000-0005-0000-0000-00007D0F0000}"/>
    <cellStyle name="Separador de milhares 4 2 2 2 2 2 2 3" xfId="4492" xr:uid="{00000000-0005-0000-0000-00007E0F0000}"/>
    <cellStyle name="Separador de milhares 4 2 2 2 2 2 3" xfId="2489" xr:uid="{00000000-0005-0000-0000-00007F0F0000}"/>
    <cellStyle name="Separador de milhares 4 2 2 2 2 2 3 2" xfId="5185" xr:uid="{00000000-0005-0000-0000-0000800F0000}"/>
    <cellStyle name="Separador de milhares 4 2 2 2 2 2 4" xfId="3726" xr:uid="{00000000-0005-0000-0000-0000810F0000}"/>
    <cellStyle name="Separador de milhares 4 2 2 2 2 3" xfId="1459" xr:uid="{00000000-0005-0000-0000-0000820F0000}"/>
    <cellStyle name="Separador de milhares 4 2 2 2 2 3 2" xfId="2739" xr:uid="{00000000-0005-0000-0000-0000830F0000}"/>
    <cellStyle name="Separador de milhares 4 2 2 2 2 3 2 2" xfId="5435" xr:uid="{00000000-0005-0000-0000-0000840F0000}"/>
    <cellStyle name="Separador de milhares 4 2 2 2 2 3 3" xfId="4155" xr:uid="{00000000-0005-0000-0000-0000850F0000}"/>
    <cellStyle name="Separador de milhares 4 2 2 2 2 4" xfId="2239" xr:uid="{00000000-0005-0000-0000-0000860F0000}"/>
    <cellStyle name="Separador de milhares 4 2 2 2 2 4 2" xfId="4935" xr:uid="{00000000-0005-0000-0000-0000870F0000}"/>
    <cellStyle name="Separador de milhares 4 2 2 2 2 5" xfId="3389" xr:uid="{00000000-0005-0000-0000-0000880F0000}"/>
    <cellStyle name="Separador de milhares 4 2 2 2 3" xfId="856" xr:uid="{00000000-0005-0000-0000-0000890F0000}"/>
    <cellStyle name="Separador de milhares 4 2 2 2 3 2" xfId="1623" xr:uid="{00000000-0005-0000-0000-00008A0F0000}"/>
    <cellStyle name="Separador de milhares 4 2 2 2 3 2 2" xfId="2864" xr:uid="{00000000-0005-0000-0000-00008B0F0000}"/>
    <cellStyle name="Separador de milhares 4 2 2 2 3 2 2 2" xfId="5560" xr:uid="{00000000-0005-0000-0000-00008C0F0000}"/>
    <cellStyle name="Separador de milhares 4 2 2 2 3 2 3" xfId="4319" xr:uid="{00000000-0005-0000-0000-00008D0F0000}"/>
    <cellStyle name="Separador de milhares 4 2 2 2 3 3" xfId="2364" xr:uid="{00000000-0005-0000-0000-00008E0F0000}"/>
    <cellStyle name="Separador de milhares 4 2 2 2 3 3 2" xfId="5060" xr:uid="{00000000-0005-0000-0000-00008F0F0000}"/>
    <cellStyle name="Separador de milhares 4 2 2 2 3 4" xfId="3553" xr:uid="{00000000-0005-0000-0000-0000900F0000}"/>
    <cellStyle name="Separador de milhares 4 2 2 2 4" xfId="1286" xr:uid="{00000000-0005-0000-0000-0000910F0000}"/>
    <cellStyle name="Separador de milhares 4 2 2 2 4 2" xfId="2614" xr:uid="{00000000-0005-0000-0000-0000920F0000}"/>
    <cellStyle name="Separador de milhares 4 2 2 2 4 2 2" xfId="5310" xr:uid="{00000000-0005-0000-0000-0000930F0000}"/>
    <cellStyle name="Separador de milhares 4 2 2 2 4 3" xfId="3982" xr:uid="{00000000-0005-0000-0000-0000940F0000}"/>
    <cellStyle name="Separador de milhares 4 2 2 2 5" xfId="2114" xr:uid="{00000000-0005-0000-0000-0000950F0000}"/>
    <cellStyle name="Separador de milhares 4 2 2 2 5 2" xfId="4810" xr:uid="{00000000-0005-0000-0000-0000960F0000}"/>
    <cellStyle name="Separador de milhares 4 2 2 2 6" xfId="3216" xr:uid="{00000000-0005-0000-0000-0000970F0000}"/>
    <cellStyle name="Separador de milhares 4 2 2 3" xfId="629" xr:uid="{00000000-0005-0000-0000-0000980F0000}"/>
    <cellStyle name="Separador de milhares 4 2 2 3 2" xfId="966" xr:uid="{00000000-0005-0000-0000-0000990F0000}"/>
    <cellStyle name="Separador de milhares 4 2 2 3 2 2" xfId="1733" xr:uid="{00000000-0005-0000-0000-00009A0F0000}"/>
    <cellStyle name="Separador de milhares 4 2 2 3 2 2 2" xfId="2927" xr:uid="{00000000-0005-0000-0000-00009B0F0000}"/>
    <cellStyle name="Separador de milhares 4 2 2 3 2 2 2 2" xfId="5623" xr:uid="{00000000-0005-0000-0000-00009C0F0000}"/>
    <cellStyle name="Separador de milhares 4 2 2 3 2 2 3" xfId="4429" xr:uid="{00000000-0005-0000-0000-00009D0F0000}"/>
    <cellStyle name="Separador de milhares 4 2 2 3 2 3" xfId="2427" xr:uid="{00000000-0005-0000-0000-00009E0F0000}"/>
    <cellStyle name="Separador de milhares 4 2 2 3 2 3 2" xfId="5123" xr:uid="{00000000-0005-0000-0000-00009F0F0000}"/>
    <cellStyle name="Separador de milhares 4 2 2 3 2 4" xfId="3663" xr:uid="{00000000-0005-0000-0000-0000A00F0000}"/>
    <cellStyle name="Separador de milhares 4 2 2 3 3" xfId="1396" xr:uid="{00000000-0005-0000-0000-0000A10F0000}"/>
    <cellStyle name="Separador de milhares 4 2 2 3 3 2" xfId="2677" xr:uid="{00000000-0005-0000-0000-0000A20F0000}"/>
    <cellStyle name="Separador de milhares 4 2 2 3 3 2 2" xfId="5373" xr:uid="{00000000-0005-0000-0000-0000A30F0000}"/>
    <cellStyle name="Separador de milhares 4 2 2 3 3 3" xfId="4092" xr:uid="{00000000-0005-0000-0000-0000A40F0000}"/>
    <cellStyle name="Separador de milhares 4 2 2 3 4" xfId="2177" xr:uid="{00000000-0005-0000-0000-0000A50F0000}"/>
    <cellStyle name="Separador de milhares 4 2 2 3 4 2" xfId="4873" xr:uid="{00000000-0005-0000-0000-0000A60F0000}"/>
    <cellStyle name="Separador de milhares 4 2 2 3 5" xfId="3326" xr:uid="{00000000-0005-0000-0000-0000A70F0000}"/>
    <cellStyle name="Separador de milhares 4 2 2 4" xfId="792" xr:uid="{00000000-0005-0000-0000-0000A80F0000}"/>
    <cellStyle name="Separador de milhares 4 2 2 4 2" xfId="1559" xr:uid="{00000000-0005-0000-0000-0000A90F0000}"/>
    <cellStyle name="Separador de milhares 4 2 2 4 2 2" xfId="2802" xr:uid="{00000000-0005-0000-0000-0000AA0F0000}"/>
    <cellStyle name="Separador de milhares 4 2 2 4 2 2 2" xfId="5498" xr:uid="{00000000-0005-0000-0000-0000AB0F0000}"/>
    <cellStyle name="Separador de milhares 4 2 2 4 2 3" xfId="4255" xr:uid="{00000000-0005-0000-0000-0000AC0F0000}"/>
    <cellStyle name="Separador de milhares 4 2 2 4 3" xfId="2302" xr:uid="{00000000-0005-0000-0000-0000AD0F0000}"/>
    <cellStyle name="Separador de milhares 4 2 2 4 3 2" xfId="4998" xr:uid="{00000000-0005-0000-0000-0000AE0F0000}"/>
    <cellStyle name="Separador de milhares 4 2 2 4 4" xfId="3489" xr:uid="{00000000-0005-0000-0000-0000AF0F0000}"/>
    <cellStyle name="Separador de milhares 4 2 2 5" xfId="1223" xr:uid="{00000000-0005-0000-0000-0000B00F0000}"/>
    <cellStyle name="Separador de milhares 4 2 2 5 2" xfId="2552" xr:uid="{00000000-0005-0000-0000-0000B10F0000}"/>
    <cellStyle name="Separador de milhares 4 2 2 5 2 2" xfId="5248" xr:uid="{00000000-0005-0000-0000-0000B20F0000}"/>
    <cellStyle name="Separador de milhares 4 2 2 5 3" xfId="3919" xr:uid="{00000000-0005-0000-0000-0000B30F0000}"/>
    <cellStyle name="Separador de milhares 4 2 2 6" xfId="2052" xr:uid="{00000000-0005-0000-0000-0000B40F0000}"/>
    <cellStyle name="Separador de milhares 4 2 2 6 2" xfId="4748" xr:uid="{00000000-0005-0000-0000-0000B50F0000}"/>
    <cellStyle name="Separador de milhares 4 2 2 7" xfId="3152" xr:uid="{00000000-0005-0000-0000-0000B60F0000}"/>
    <cellStyle name="Separador de milhares 4 2 3" xfId="1996" xr:uid="{00000000-0005-0000-0000-0000B70F0000}"/>
    <cellStyle name="Separador de milhares 4 2 3 2" xfId="4692" xr:uid="{00000000-0005-0000-0000-0000B80F0000}"/>
    <cellStyle name="Separador de milhares 4 2 4" xfId="3089" xr:uid="{00000000-0005-0000-0000-0000B90F0000}"/>
    <cellStyle name="Separador de milhares 4 3" xfId="440" xr:uid="{00000000-0005-0000-0000-0000BA0F0000}"/>
    <cellStyle name="Separador de milhares 4 3 2" xfId="504" xr:uid="{00000000-0005-0000-0000-0000BB0F0000}"/>
    <cellStyle name="Separador de milhares 4 3 2 2" xfId="679" xr:uid="{00000000-0005-0000-0000-0000BC0F0000}"/>
    <cellStyle name="Separador de milhares 4 3 2 2 2" xfId="1016" xr:uid="{00000000-0005-0000-0000-0000BD0F0000}"/>
    <cellStyle name="Separador de milhares 4 3 2 2 2 2" xfId="1783" xr:uid="{00000000-0005-0000-0000-0000BE0F0000}"/>
    <cellStyle name="Separador de milhares 4 3 2 2 2 2 2" xfId="2976" xr:uid="{00000000-0005-0000-0000-0000BF0F0000}"/>
    <cellStyle name="Separador de milhares 4 3 2 2 2 2 2 2" xfId="5672" xr:uid="{00000000-0005-0000-0000-0000C00F0000}"/>
    <cellStyle name="Separador de milhares 4 3 2 2 2 2 3" xfId="4479" xr:uid="{00000000-0005-0000-0000-0000C10F0000}"/>
    <cellStyle name="Separador de milhares 4 3 2 2 2 3" xfId="2476" xr:uid="{00000000-0005-0000-0000-0000C20F0000}"/>
    <cellStyle name="Separador de milhares 4 3 2 2 2 3 2" xfId="5172" xr:uid="{00000000-0005-0000-0000-0000C30F0000}"/>
    <cellStyle name="Separador de milhares 4 3 2 2 2 4" xfId="3713" xr:uid="{00000000-0005-0000-0000-0000C40F0000}"/>
    <cellStyle name="Separador de milhares 4 3 2 2 3" xfId="1446" xr:uid="{00000000-0005-0000-0000-0000C50F0000}"/>
    <cellStyle name="Separador de milhares 4 3 2 2 3 2" xfId="2726" xr:uid="{00000000-0005-0000-0000-0000C60F0000}"/>
    <cellStyle name="Separador de milhares 4 3 2 2 3 2 2" xfId="5422" xr:uid="{00000000-0005-0000-0000-0000C70F0000}"/>
    <cellStyle name="Separador de milhares 4 3 2 2 3 3" xfId="4142" xr:uid="{00000000-0005-0000-0000-0000C80F0000}"/>
    <cellStyle name="Separador de milhares 4 3 2 2 4" xfId="2226" xr:uid="{00000000-0005-0000-0000-0000C90F0000}"/>
    <cellStyle name="Separador de milhares 4 3 2 2 4 2" xfId="4922" xr:uid="{00000000-0005-0000-0000-0000CA0F0000}"/>
    <cellStyle name="Separador de milhares 4 3 2 2 5" xfId="3376" xr:uid="{00000000-0005-0000-0000-0000CB0F0000}"/>
    <cellStyle name="Separador de milhares 4 3 2 3" xfId="842" xr:uid="{00000000-0005-0000-0000-0000CC0F0000}"/>
    <cellStyle name="Separador de milhares 4 3 2 3 2" xfId="1609" xr:uid="{00000000-0005-0000-0000-0000CD0F0000}"/>
    <cellStyle name="Separador de milhares 4 3 2 3 2 2" xfId="2851" xr:uid="{00000000-0005-0000-0000-0000CE0F0000}"/>
    <cellStyle name="Separador de milhares 4 3 2 3 2 2 2" xfId="5547" xr:uid="{00000000-0005-0000-0000-0000CF0F0000}"/>
    <cellStyle name="Separador de milhares 4 3 2 3 2 3" xfId="4305" xr:uid="{00000000-0005-0000-0000-0000D00F0000}"/>
    <cellStyle name="Separador de milhares 4 3 2 3 3" xfId="2351" xr:uid="{00000000-0005-0000-0000-0000D10F0000}"/>
    <cellStyle name="Separador de milhares 4 3 2 3 3 2" xfId="5047" xr:uid="{00000000-0005-0000-0000-0000D20F0000}"/>
    <cellStyle name="Separador de milhares 4 3 2 3 4" xfId="3539" xr:uid="{00000000-0005-0000-0000-0000D30F0000}"/>
    <cellStyle name="Separador de milhares 4 3 2 4" xfId="1272" xr:uid="{00000000-0005-0000-0000-0000D40F0000}"/>
    <cellStyle name="Separador de milhares 4 3 2 4 2" xfId="2601" xr:uid="{00000000-0005-0000-0000-0000D50F0000}"/>
    <cellStyle name="Separador de milhares 4 3 2 4 2 2" xfId="5297" xr:uid="{00000000-0005-0000-0000-0000D60F0000}"/>
    <cellStyle name="Separador de milhares 4 3 2 4 3" xfId="3968" xr:uid="{00000000-0005-0000-0000-0000D70F0000}"/>
    <cellStyle name="Separador de milhares 4 3 2 5" xfId="2101" xr:uid="{00000000-0005-0000-0000-0000D80F0000}"/>
    <cellStyle name="Separador de milhares 4 3 2 5 2" xfId="4797" xr:uid="{00000000-0005-0000-0000-0000D90F0000}"/>
    <cellStyle name="Separador de milhares 4 3 2 6" xfId="3202" xr:uid="{00000000-0005-0000-0000-0000DA0F0000}"/>
    <cellStyle name="Separador de milhares 4 3 3" xfId="616" xr:uid="{00000000-0005-0000-0000-0000DB0F0000}"/>
    <cellStyle name="Separador de milhares 4 3 3 2" xfId="953" xr:uid="{00000000-0005-0000-0000-0000DC0F0000}"/>
    <cellStyle name="Separador de milhares 4 3 3 2 2" xfId="1720" xr:uid="{00000000-0005-0000-0000-0000DD0F0000}"/>
    <cellStyle name="Separador de milhares 4 3 3 2 2 2" xfId="2914" xr:uid="{00000000-0005-0000-0000-0000DE0F0000}"/>
    <cellStyle name="Separador de milhares 4 3 3 2 2 2 2" xfId="5610" xr:uid="{00000000-0005-0000-0000-0000DF0F0000}"/>
    <cellStyle name="Separador de milhares 4 3 3 2 2 3" xfId="4416" xr:uid="{00000000-0005-0000-0000-0000E00F0000}"/>
    <cellStyle name="Separador de milhares 4 3 3 2 3" xfId="2414" xr:uid="{00000000-0005-0000-0000-0000E10F0000}"/>
    <cellStyle name="Separador de milhares 4 3 3 2 3 2" xfId="5110" xr:uid="{00000000-0005-0000-0000-0000E20F0000}"/>
    <cellStyle name="Separador de milhares 4 3 3 2 4" xfId="3650" xr:uid="{00000000-0005-0000-0000-0000E30F0000}"/>
    <cellStyle name="Separador de milhares 4 3 3 3" xfId="1383" xr:uid="{00000000-0005-0000-0000-0000E40F0000}"/>
    <cellStyle name="Separador de milhares 4 3 3 3 2" xfId="2664" xr:uid="{00000000-0005-0000-0000-0000E50F0000}"/>
    <cellStyle name="Separador de milhares 4 3 3 3 2 2" xfId="5360" xr:uid="{00000000-0005-0000-0000-0000E60F0000}"/>
    <cellStyle name="Separador de milhares 4 3 3 3 3" xfId="4079" xr:uid="{00000000-0005-0000-0000-0000E70F0000}"/>
    <cellStyle name="Separador de milhares 4 3 3 4" xfId="2164" xr:uid="{00000000-0005-0000-0000-0000E80F0000}"/>
    <cellStyle name="Separador de milhares 4 3 3 4 2" xfId="4860" xr:uid="{00000000-0005-0000-0000-0000E90F0000}"/>
    <cellStyle name="Separador de milhares 4 3 3 5" xfId="3313" xr:uid="{00000000-0005-0000-0000-0000EA0F0000}"/>
    <cellStyle name="Separador de milhares 4 3 4" xfId="778" xr:uid="{00000000-0005-0000-0000-0000EB0F0000}"/>
    <cellStyle name="Separador de milhares 4 3 4 2" xfId="1545" xr:uid="{00000000-0005-0000-0000-0000EC0F0000}"/>
    <cellStyle name="Separador de milhares 4 3 4 2 2" xfId="2789" xr:uid="{00000000-0005-0000-0000-0000ED0F0000}"/>
    <cellStyle name="Separador de milhares 4 3 4 2 2 2" xfId="5485" xr:uid="{00000000-0005-0000-0000-0000EE0F0000}"/>
    <cellStyle name="Separador de milhares 4 3 4 2 3" xfId="4241" xr:uid="{00000000-0005-0000-0000-0000EF0F0000}"/>
    <cellStyle name="Separador de milhares 4 3 4 3" xfId="2289" xr:uid="{00000000-0005-0000-0000-0000F00F0000}"/>
    <cellStyle name="Separador de milhares 4 3 4 3 2" xfId="4985" xr:uid="{00000000-0005-0000-0000-0000F10F0000}"/>
    <cellStyle name="Separador de milhares 4 3 4 4" xfId="3475" xr:uid="{00000000-0005-0000-0000-0000F20F0000}"/>
    <cellStyle name="Separador de milhares 4 3 5" xfId="1210" xr:uid="{00000000-0005-0000-0000-0000F30F0000}"/>
    <cellStyle name="Separador de milhares 4 3 5 2" xfId="2539" xr:uid="{00000000-0005-0000-0000-0000F40F0000}"/>
    <cellStyle name="Separador de milhares 4 3 5 2 2" xfId="5235" xr:uid="{00000000-0005-0000-0000-0000F50F0000}"/>
    <cellStyle name="Separador de milhares 4 3 5 3" xfId="3906" xr:uid="{00000000-0005-0000-0000-0000F60F0000}"/>
    <cellStyle name="Separador de milhares 4 3 6" xfId="2040" xr:uid="{00000000-0005-0000-0000-0000F70F0000}"/>
    <cellStyle name="Separador de milhares 4 3 6 2" xfId="4736" xr:uid="{00000000-0005-0000-0000-0000F80F0000}"/>
    <cellStyle name="Separador de milhares 4 3 7" xfId="3139" xr:uid="{00000000-0005-0000-0000-0000F90F0000}"/>
    <cellStyle name="Separador de milhares 4 4" xfId="116" xr:uid="{00000000-0005-0000-0000-0000FA0F0000}"/>
    <cellStyle name="Separador de milhares 4 4 2" xfId="1987" xr:uid="{00000000-0005-0000-0000-0000FB0F0000}"/>
    <cellStyle name="Separador de milhares 4 4 2 2" xfId="4683" xr:uid="{00000000-0005-0000-0000-0000FC0F0000}"/>
    <cellStyle name="Separador de milhares 4 4 3" xfId="3079" xr:uid="{00000000-0005-0000-0000-0000FD0F0000}"/>
    <cellStyle name="Separador de milhares 4 5" xfId="1983" xr:uid="{00000000-0005-0000-0000-0000FE0F0000}"/>
    <cellStyle name="Separador de milhares 4 5 2" xfId="4679" xr:uid="{00000000-0005-0000-0000-0000FF0F0000}"/>
    <cellStyle name="Separador de milhares 4 6" xfId="3075" xr:uid="{00000000-0005-0000-0000-000000100000}"/>
    <cellStyle name="Separador de milhares 5" xfId="113" xr:uid="{00000000-0005-0000-0000-000001100000}"/>
    <cellStyle name="Separador de milhares 5 2" xfId="173" xr:uid="{00000000-0005-0000-0000-000002100000}"/>
    <cellStyle name="Separador de milhares 5 2 2" xfId="454" xr:uid="{00000000-0005-0000-0000-000003100000}"/>
    <cellStyle name="Separador de milhares 5 2 2 2" xfId="519" xr:uid="{00000000-0005-0000-0000-000004100000}"/>
    <cellStyle name="Separador de milhares 5 2 2 2 2" xfId="693" xr:uid="{00000000-0005-0000-0000-000005100000}"/>
    <cellStyle name="Separador de milhares 5 2 2 2 2 2" xfId="1030" xr:uid="{00000000-0005-0000-0000-000006100000}"/>
    <cellStyle name="Separador de milhares 5 2 2 2 2 2 2" xfId="1797" xr:uid="{00000000-0005-0000-0000-000007100000}"/>
    <cellStyle name="Separador de milhares 5 2 2 2 2 2 2 2" xfId="2990" xr:uid="{00000000-0005-0000-0000-000008100000}"/>
    <cellStyle name="Separador de milhares 5 2 2 2 2 2 2 2 2" xfId="5686" xr:uid="{00000000-0005-0000-0000-000009100000}"/>
    <cellStyle name="Separador de milhares 5 2 2 2 2 2 2 3" xfId="4493" xr:uid="{00000000-0005-0000-0000-00000A100000}"/>
    <cellStyle name="Separador de milhares 5 2 2 2 2 2 3" xfId="2490" xr:uid="{00000000-0005-0000-0000-00000B100000}"/>
    <cellStyle name="Separador de milhares 5 2 2 2 2 2 3 2" xfId="5186" xr:uid="{00000000-0005-0000-0000-00000C100000}"/>
    <cellStyle name="Separador de milhares 5 2 2 2 2 2 4" xfId="3727" xr:uid="{00000000-0005-0000-0000-00000D100000}"/>
    <cellStyle name="Separador de milhares 5 2 2 2 2 3" xfId="1460" xr:uid="{00000000-0005-0000-0000-00000E100000}"/>
    <cellStyle name="Separador de milhares 5 2 2 2 2 3 2" xfId="2740" xr:uid="{00000000-0005-0000-0000-00000F100000}"/>
    <cellStyle name="Separador de milhares 5 2 2 2 2 3 2 2" xfId="5436" xr:uid="{00000000-0005-0000-0000-000010100000}"/>
    <cellStyle name="Separador de milhares 5 2 2 2 2 3 3" xfId="4156" xr:uid="{00000000-0005-0000-0000-000011100000}"/>
    <cellStyle name="Separador de milhares 5 2 2 2 2 4" xfId="2240" xr:uid="{00000000-0005-0000-0000-000012100000}"/>
    <cellStyle name="Separador de milhares 5 2 2 2 2 4 2" xfId="4936" xr:uid="{00000000-0005-0000-0000-000013100000}"/>
    <cellStyle name="Separador de milhares 5 2 2 2 2 5" xfId="3390" xr:uid="{00000000-0005-0000-0000-000014100000}"/>
    <cellStyle name="Separador de milhares 5 2 2 2 3" xfId="857" xr:uid="{00000000-0005-0000-0000-000015100000}"/>
    <cellStyle name="Separador de milhares 5 2 2 2 3 2" xfId="1624" xr:uid="{00000000-0005-0000-0000-000016100000}"/>
    <cellStyle name="Separador de milhares 5 2 2 2 3 2 2" xfId="2865" xr:uid="{00000000-0005-0000-0000-000017100000}"/>
    <cellStyle name="Separador de milhares 5 2 2 2 3 2 2 2" xfId="5561" xr:uid="{00000000-0005-0000-0000-000018100000}"/>
    <cellStyle name="Separador de milhares 5 2 2 2 3 2 3" xfId="4320" xr:uid="{00000000-0005-0000-0000-000019100000}"/>
    <cellStyle name="Separador de milhares 5 2 2 2 3 3" xfId="2365" xr:uid="{00000000-0005-0000-0000-00001A100000}"/>
    <cellStyle name="Separador de milhares 5 2 2 2 3 3 2" xfId="5061" xr:uid="{00000000-0005-0000-0000-00001B100000}"/>
    <cellStyle name="Separador de milhares 5 2 2 2 3 4" xfId="3554" xr:uid="{00000000-0005-0000-0000-00001C100000}"/>
    <cellStyle name="Separador de milhares 5 2 2 2 4" xfId="1287" xr:uid="{00000000-0005-0000-0000-00001D100000}"/>
    <cellStyle name="Separador de milhares 5 2 2 2 4 2" xfId="2615" xr:uid="{00000000-0005-0000-0000-00001E100000}"/>
    <cellStyle name="Separador de milhares 5 2 2 2 4 2 2" xfId="5311" xr:uid="{00000000-0005-0000-0000-00001F100000}"/>
    <cellStyle name="Separador de milhares 5 2 2 2 4 3" xfId="3983" xr:uid="{00000000-0005-0000-0000-000020100000}"/>
    <cellStyle name="Separador de milhares 5 2 2 2 5" xfId="2115" xr:uid="{00000000-0005-0000-0000-000021100000}"/>
    <cellStyle name="Separador de milhares 5 2 2 2 5 2" xfId="4811" xr:uid="{00000000-0005-0000-0000-000022100000}"/>
    <cellStyle name="Separador de milhares 5 2 2 2 6" xfId="3217" xr:uid="{00000000-0005-0000-0000-000023100000}"/>
    <cellStyle name="Separador de milhares 5 2 2 3" xfId="630" xr:uid="{00000000-0005-0000-0000-000024100000}"/>
    <cellStyle name="Separador de milhares 5 2 2 3 2" xfId="967" xr:uid="{00000000-0005-0000-0000-000025100000}"/>
    <cellStyle name="Separador de milhares 5 2 2 3 2 2" xfId="1734" xr:uid="{00000000-0005-0000-0000-000026100000}"/>
    <cellStyle name="Separador de milhares 5 2 2 3 2 2 2" xfId="2928" xr:uid="{00000000-0005-0000-0000-000027100000}"/>
    <cellStyle name="Separador de milhares 5 2 2 3 2 2 2 2" xfId="5624" xr:uid="{00000000-0005-0000-0000-000028100000}"/>
    <cellStyle name="Separador de milhares 5 2 2 3 2 2 3" xfId="4430" xr:uid="{00000000-0005-0000-0000-000029100000}"/>
    <cellStyle name="Separador de milhares 5 2 2 3 2 3" xfId="2428" xr:uid="{00000000-0005-0000-0000-00002A100000}"/>
    <cellStyle name="Separador de milhares 5 2 2 3 2 3 2" xfId="5124" xr:uid="{00000000-0005-0000-0000-00002B100000}"/>
    <cellStyle name="Separador de milhares 5 2 2 3 2 4" xfId="3664" xr:uid="{00000000-0005-0000-0000-00002C100000}"/>
    <cellStyle name="Separador de milhares 5 2 2 3 3" xfId="1397" xr:uid="{00000000-0005-0000-0000-00002D100000}"/>
    <cellStyle name="Separador de milhares 5 2 2 3 3 2" xfId="2678" xr:uid="{00000000-0005-0000-0000-00002E100000}"/>
    <cellStyle name="Separador de milhares 5 2 2 3 3 2 2" xfId="5374" xr:uid="{00000000-0005-0000-0000-00002F100000}"/>
    <cellStyle name="Separador de milhares 5 2 2 3 3 3" xfId="4093" xr:uid="{00000000-0005-0000-0000-000030100000}"/>
    <cellStyle name="Separador de milhares 5 2 2 3 4" xfId="2178" xr:uid="{00000000-0005-0000-0000-000031100000}"/>
    <cellStyle name="Separador de milhares 5 2 2 3 4 2" xfId="4874" xr:uid="{00000000-0005-0000-0000-000032100000}"/>
    <cellStyle name="Separador de milhares 5 2 2 3 5" xfId="3327" xr:uid="{00000000-0005-0000-0000-000033100000}"/>
    <cellStyle name="Separador de milhares 5 2 2 4" xfId="793" xr:uid="{00000000-0005-0000-0000-000034100000}"/>
    <cellStyle name="Separador de milhares 5 2 2 4 2" xfId="1560" xr:uid="{00000000-0005-0000-0000-000035100000}"/>
    <cellStyle name="Separador de milhares 5 2 2 4 2 2" xfId="2803" xr:uid="{00000000-0005-0000-0000-000036100000}"/>
    <cellStyle name="Separador de milhares 5 2 2 4 2 2 2" xfId="5499" xr:uid="{00000000-0005-0000-0000-000037100000}"/>
    <cellStyle name="Separador de milhares 5 2 2 4 2 3" xfId="4256" xr:uid="{00000000-0005-0000-0000-000038100000}"/>
    <cellStyle name="Separador de milhares 5 2 2 4 3" xfId="2303" xr:uid="{00000000-0005-0000-0000-000039100000}"/>
    <cellStyle name="Separador de milhares 5 2 2 4 3 2" xfId="4999" xr:uid="{00000000-0005-0000-0000-00003A100000}"/>
    <cellStyle name="Separador de milhares 5 2 2 4 4" xfId="3490" xr:uid="{00000000-0005-0000-0000-00003B100000}"/>
    <cellStyle name="Separador de milhares 5 2 2 5" xfId="1224" xr:uid="{00000000-0005-0000-0000-00003C100000}"/>
    <cellStyle name="Separador de milhares 5 2 2 5 2" xfId="2553" xr:uid="{00000000-0005-0000-0000-00003D100000}"/>
    <cellStyle name="Separador de milhares 5 2 2 5 2 2" xfId="5249" xr:uid="{00000000-0005-0000-0000-00003E100000}"/>
    <cellStyle name="Separador de milhares 5 2 2 5 3" xfId="3920" xr:uid="{00000000-0005-0000-0000-00003F100000}"/>
    <cellStyle name="Separador de milhares 5 2 2 6" xfId="2053" xr:uid="{00000000-0005-0000-0000-000040100000}"/>
    <cellStyle name="Separador de milhares 5 2 2 6 2" xfId="4749" xr:uid="{00000000-0005-0000-0000-000041100000}"/>
    <cellStyle name="Separador de milhares 5 2 2 7" xfId="3153" xr:uid="{00000000-0005-0000-0000-000042100000}"/>
    <cellStyle name="Separador de milhares 5 2 3" xfId="1997" xr:uid="{00000000-0005-0000-0000-000043100000}"/>
    <cellStyle name="Separador de milhares 5 2 3 2" xfId="4693" xr:uid="{00000000-0005-0000-0000-000044100000}"/>
    <cellStyle name="Separador de milhares 5 2 4" xfId="3090" xr:uid="{00000000-0005-0000-0000-000045100000}"/>
    <cellStyle name="Separador de milhares 5 3" xfId="174" xr:uid="{00000000-0005-0000-0000-000046100000}"/>
    <cellStyle name="Separador de milhares 5 4" xfId="445" xr:uid="{00000000-0005-0000-0000-000047100000}"/>
    <cellStyle name="Separador de milhares 5 4 2" xfId="509" xr:uid="{00000000-0005-0000-0000-000048100000}"/>
    <cellStyle name="Separador de milhares 5 4 2 2" xfId="683" xr:uid="{00000000-0005-0000-0000-000049100000}"/>
    <cellStyle name="Separador de milhares 5 4 2 2 2" xfId="1020" xr:uid="{00000000-0005-0000-0000-00004A100000}"/>
    <cellStyle name="Separador de milhares 5 4 2 2 2 2" xfId="1787" xr:uid="{00000000-0005-0000-0000-00004B100000}"/>
    <cellStyle name="Separador de milhares 5 4 2 2 2 2 2" xfId="2980" xr:uid="{00000000-0005-0000-0000-00004C100000}"/>
    <cellStyle name="Separador de milhares 5 4 2 2 2 2 2 2" xfId="5676" xr:uid="{00000000-0005-0000-0000-00004D100000}"/>
    <cellStyle name="Separador de milhares 5 4 2 2 2 2 3" xfId="4483" xr:uid="{00000000-0005-0000-0000-00004E100000}"/>
    <cellStyle name="Separador de milhares 5 4 2 2 2 3" xfId="2480" xr:uid="{00000000-0005-0000-0000-00004F100000}"/>
    <cellStyle name="Separador de milhares 5 4 2 2 2 3 2" xfId="5176" xr:uid="{00000000-0005-0000-0000-000050100000}"/>
    <cellStyle name="Separador de milhares 5 4 2 2 2 4" xfId="3717" xr:uid="{00000000-0005-0000-0000-000051100000}"/>
    <cellStyle name="Separador de milhares 5 4 2 2 3" xfId="1450" xr:uid="{00000000-0005-0000-0000-000052100000}"/>
    <cellStyle name="Separador de milhares 5 4 2 2 3 2" xfId="2730" xr:uid="{00000000-0005-0000-0000-000053100000}"/>
    <cellStyle name="Separador de milhares 5 4 2 2 3 2 2" xfId="5426" xr:uid="{00000000-0005-0000-0000-000054100000}"/>
    <cellStyle name="Separador de milhares 5 4 2 2 3 3" xfId="4146" xr:uid="{00000000-0005-0000-0000-000055100000}"/>
    <cellStyle name="Separador de milhares 5 4 2 2 4" xfId="2230" xr:uid="{00000000-0005-0000-0000-000056100000}"/>
    <cellStyle name="Separador de milhares 5 4 2 2 4 2" xfId="4926" xr:uid="{00000000-0005-0000-0000-000057100000}"/>
    <cellStyle name="Separador de milhares 5 4 2 2 5" xfId="3380" xr:uid="{00000000-0005-0000-0000-000058100000}"/>
    <cellStyle name="Separador de milhares 5 4 2 3" xfId="847" xr:uid="{00000000-0005-0000-0000-000059100000}"/>
    <cellStyle name="Separador de milhares 5 4 2 3 2" xfId="1614" xr:uid="{00000000-0005-0000-0000-00005A100000}"/>
    <cellStyle name="Separador de milhares 5 4 2 3 2 2" xfId="2855" xr:uid="{00000000-0005-0000-0000-00005B100000}"/>
    <cellStyle name="Separador de milhares 5 4 2 3 2 2 2" xfId="5551" xr:uid="{00000000-0005-0000-0000-00005C100000}"/>
    <cellStyle name="Separador de milhares 5 4 2 3 2 3" xfId="4310" xr:uid="{00000000-0005-0000-0000-00005D100000}"/>
    <cellStyle name="Separador de milhares 5 4 2 3 3" xfId="2355" xr:uid="{00000000-0005-0000-0000-00005E100000}"/>
    <cellStyle name="Separador de milhares 5 4 2 3 3 2" xfId="5051" xr:uid="{00000000-0005-0000-0000-00005F100000}"/>
    <cellStyle name="Separador de milhares 5 4 2 3 4" xfId="3544" xr:uid="{00000000-0005-0000-0000-000060100000}"/>
    <cellStyle name="Separador de milhares 5 4 2 4" xfId="1277" xr:uid="{00000000-0005-0000-0000-000061100000}"/>
    <cellStyle name="Separador de milhares 5 4 2 4 2" xfId="2605" xr:uid="{00000000-0005-0000-0000-000062100000}"/>
    <cellStyle name="Separador de milhares 5 4 2 4 2 2" xfId="5301" xr:uid="{00000000-0005-0000-0000-000063100000}"/>
    <cellStyle name="Separador de milhares 5 4 2 4 3" xfId="3973" xr:uid="{00000000-0005-0000-0000-000064100000}"/>
    <cellStyle name="Separador de milhares 5 4 2 5" xfId="2105" xr:uid="{00000000-0005-0000-0000-000065100000}"/>
    <cellStyle name="Separador de milhares 5 4 2 5 2" xfId="4801" xr:uid="{00000000-0005-0000-0000-000066100000}"/>
    <cellStyle name="Separador de milhares 5 4 2 6" xfId="3207" xr:uid="{00000000-0005-0000-0000-000067100000}"/>
    <cellStyle name="Separador de milhares 5 4 3" xfId="620" xr:uid="{00000000-0005-0000-0000-000068100000}"/>
    <cellStyle name="Separador de milhares 5 4 3 2" xfId="957" xr:uid="{00000000-0005-0000-0000-000069100000}"/>
    <cellStyle name="Separador de milhares 5 4 3 2 2" xfId="1724" xr:uid="{00000000-0005-0000-0000-00006A100000}"/>
    <cellStyle name="Separador de milhares 5 4 3 2 2 2" xfId="2918" xr:uid="{00000000-0005-0000-0000-00006B100000}"/>
    <cellStyle name="Separador de milhares 5 4 3 2 2 2 2" xfId="5614" xr:uid="{00000000-0005-0000-0000-00006C100000}"/>
    <cellStyle name="Separador de milhares 5 4 3 2 2 3" xfId="4420" xr:uid="{00000000-0005-0000-0000-00006D100000}"/>
    <cellStyle name="Separador de milhares 5 4 3 2 3" xfId="2418" xr:uid="{00000000-0005-0000-0000-00006E100000}"/>
    <cellStyle name="Separador de milhares 5 4 3 2 3 2" xfId="5114" xr:uid="{00000000-0005-0000-0000-00006F100000}"/>
    <cellStyle name="Separador de milhares 5 4 3 2 4" xfId="3654" xr:uid="{00000000-0005-0000-0000-000070100000}"/>
    <cellStyle name="Separador de milhares 5 4 3 3" xfId="1387" xr:uid="{00000000-0005-0000-0000-000071100000}"/>
    <cellStyle name="Separador de milhares 5 4 3 3 2" xfId="2668" xr:uid="{00000000-0005-0000-0000-000072100000}"/>
    <cellStyle name="Separador de milhares 5 4 3 3 2 2" xfId="5364" xr:uid="{00000000-0005-0000-0000-000073100000}"/>
    <cellStyle name="Separador de milhares 5 4 3 3 3" xfId="4083" xr:uid="{00000000-0005-0000-0000-000074100000}"/>
    <cellStyle name="Separador de milhares 5 4 3 4" xfId="2168" xr:uid="{00000000-0005-0000-0000-000075100000}"/>
    <cellStyle name="Separador de milhares 5 4 3 4 2" xfId="4864" xr:uid="{00000000-0005-0000-0000-000076100000}"/>
    <cellStyle name="Separador de milhares 5 4 3 5" xfId="3317" xr:uid="{00000000-0005-0000-0000-000077100000}"/>
    <cellStyle name="Separador de milhares 5 4 4" xfId="783" xr:uid="{00000000-0005-0000-0000-000078100000}"/>
    <cellStyle name="Separador de milhares 5 4 4 2" xfId="1550" xr:uid="{00000000-0005-0000-0000-000079100000}"/>
    <cellStyle name="Separador de milhares 5 4 4 2 2" xfId="2793" xr:uid="{00000000-0005-0000-0000-00007A100000}"/>
    <cellStyle name="Separador de milhares 5 4 4 2 2 2" xfId="5489" xr:uid="{00000000-0005-0000-0000-00007B100000}"/>
    <cellStyle name="Separador de milhares 5 4 4 2 3" xfId="4246" xr:uid="{00000000-0005-0000-0000-00007C100000}"/>
    <cellStyle name="Separador de milhares 5 4 4 3" xfId="2293" xr:uid="{00000000-0005-0000-0000-00007D100000}"/>
    <cellStyle name="Separador de milhares 5 4 4 3 2" xfId="4989" xr:uid="{00000000-0005-0000-0000-00007E100000}"/>
    <cellStyle name="Separador de milhares 5 4 4 4" xfId="3480" xr:uid="{00000000-0005-0000-0000-00007F100000}"/>
    <cellStyle name="Separador de milhares 5 4 5" xfId="1214" xr:uid="{00000000-0005-0000-0000-000080100000}"/>
    <cellStyle name="Separador de milhares 5 4 5 2" xfId="2543" xr:uid="{00000000-0005-0000-0000-000081100000}"/>
    <cellStyle name="Separador de milhares 5 4 5 2 2" xfId="5239" xr:uid="{00000000-0005-0000-0000-000082100000}"/>
    <cellStyle name="Separador de milhares 5 4 5 3" xfId="3910" xr:uid="{00000000-0005-0000-0000-000083100000}"/>
    <cellStyle name="Separador de milhares 5 4 6" xfId="2044" xr:uid="{00000000-0005-0000-0000-000084100000}"/>
    <cellStyle name="Separador de milhares 5 4 6 2" xfId="4740" xr:uid="{00000000-0005-0000-0000-000085100000}"/>
    <cellStyle name="Separador de milhares 5 4 7" xfId="3144" xr:uid="{00000000-0005-0000-0000-000086100000}"/>
    <cellStyle name="Separador de milhares 5 5" xfId="497" xr:uid="{00000000-0005-0000-0000-000087100000}"/>
    <cellStyle name="Separador de milhares 5 5 2" xfId="672" xr:uid="{00000000-0005-0000-0000-000088100000}"/>
    <cellStyle name="Separador de milhares 5 5 2 2" xfId="1009" xr:uid="{00000000-0005-0000-0000-000089100000}"/>
    <cellStyle name="Separador de milhares 5 5 2 2 2" xfId="1776" xr:uid="{00000000-0005-0000-0000-00008A100000}"/>
    <cellStyle name="Separador de milhares 5 5 2 2 2 2" xfId="2969" xr:uid="{00000000-0005-0000-0000-00008B100000}"/>
    <cellStyle name="Separador de milhares 5 5 2 2 2 2 2" xfId="5665" xr:uid="{00000000-0005-0000-0000-00008C100000}"/>
    <cellStyle name="Separador de milhares 5 5 2 2 2 3" xfId="4472" xr:uid="{00000000-0005-0000-0000-00008D100000}"/>
    <cellStyle name="Separador de milhares 5 5 2 2 3" xfId="2469" xr:uid="{00000000-0005-0000-0000-00008E100000}"/>
    <cellStyle name="Separador de milhares 5 5 2 2 3 2" xfId="5165" xr:uid="{00000000-0005-0000-0000-00008F100000}"/>
    <cellStyle name="Separador de milhares 5 5 2 2 4" xfId="3706" xr:uid="{00000000-0005-0000-0000-000090100000}"/>
    <cellStyle name="Separador de milhares 5 5 2 3" xfId="1439" xr:uid="{00000000-0005-0000-0000-000091100000}"/>
    <cellStyle name="Separador de milhares 5 5 2 3 2" xfId="2719" xr:uid="{00000000-0005-0000-0000-000092100000}"/>
    <cellStyle name="Separador de milhares 5 5 2 3 2 2" xfId="5415" xr:uid="{00000000-0005-0000-0000-000093100000}"/>
    <cellStyle name="Separador de milhares 5 5 2 3 3" xfId="4135" xr:uid="{00000000-0005-0000-0000-000094100000}"/>
    <cellStyle name="Separador de milhares 5 5 2 4" xfId="2219" xr:uid="{00000000-0005-0000-0000-000095100000}"/>
    <cellStyle name="Separador de milhares 5 5 2 4 2" xfId="4915" xr:uid="{00000000-0005-0000-0000-000096100000}"/>
    <cellStyle name="Separador de milhares 5 5 2 5" xfId="3369" xr:uid="{00000000-0005-0000-0000-000097100000}"/>
    <cellStyle name="Separador de milhares 5 5 3" xfId="835" xr:uid="{00000000-0005-0000-0000-000098100000}"/>
    <cellStyle name="Separador de milhares 5 5 3 2" xfId="1602" xr:uid="{00000000-0005-0000-0000-000099100000}"/>
    <cellStyle name="Separador de milhares 5 5 3 2 2" xfId="2844" xr:uid="{00000000-0005-0000-0000-00009A100000}"/>
    <cellStyle name="Separador de milhares 5 5 3 2 2 2" xfId="5540" xr:uid="{00000000-0005-0000-0000-00009B100000}"/>
    <cellStyle name="Separador de milhares 5 5 3 2 3" xfId="4298" xr:uid="{00000000-0005-0000-0000-00009C100000}"/>
    <cellStyle name="Separador de milhares 5 5 3 3" xfId="2344" xr:uid="{00000000-0005-0000-0000-00009D100000}"/>
    <cellStyle name="Separador de milhares 5 5 3 3 2" xfId="5040" xr:uid="{00000000-0005-0000-0000-00009E100000}"/>
    <cellStyle name="Separador de milhares 5 5 3 4" xfId="3532" xr:uid="{00000000-0005-0000-0000-00009F100000}"/>
    <cellStyle name="Separador de milhares 5 5 4" xfId="1265" xr:uid="{00000000-0005-0000-0000-0000A0100000}"/>
    <cellStyle name="Separador de milhares 5 5 4 2" xfId="2594" xr:uid="{00000000-0005-0000-0000-0000A1100000}"/>
    <cellStyle name="Separador de milhares 5 5 4 2 2" xfId="5290" xr:uid="{00000000-0005-0000-0000-0000A2100000}"/>
    <cellStyle name="Separador de milhares 5 5 4 3" xfId="3961" xr:uid="{00000000-0005-0000-0000-0000A3100000}"/>
    <cellStyle name="Separador de milhares 5 5 5" xfId="2094" xr:uid="{00000000-0005-0000-0000-0000A4100000}"/>
    <cellStyle name="Separador de milhares 5 5 5 2" xfId="4790" xr:uid="{00000000-0005-0000-0000-0000A5100000}"/>
    <cellStyle name="Separador de milhares 5 5 6" xfId="3195" xr:uid="{00000000-0005-0000-0000-0000A6100000}"/>
    <cellStyle name="Separador de milhares 5 6" xfId="572" xr:uid="{00000000-0005-0000-0000-0000A7100000}"/>
    <cellStyle name="Separador de milhares 5 6 2" xfId="909" xr:uid="{00000000-0005-0000-0000-0000A8100000}"/>
    <cellStyle name="Separador de milhares 5 6 2 2" xfId="1676" xr:uid="{00000000-0005-0000-0000-0000A9100000}"/>
    <cellStyle name="Separador de milhares 5 6 2 2 2" xfId="2907" xr:uid="{00000000-0005-0000-0000-0000AA100000}"/>
    <cellStyle name="Separador de milhares 5 6 2 2 2 2" xfId="5603" xr:uid="{00000000-0005-0000-0000-0000AB100000}"/>
    <cellStyle name="Separador de milhares 5 6 2 2 3" xfId="4372" xr:uid="{00000000-0005-0000-0000-0000AC100000}"/>
    <cellStyle name="Separador de milhares 5 6 2 3" xfId="2407" xr:uid="{00000000-0005-0000-0000-0000AD100000}"/>
    <cellStyle name="Separador de milhares 5 6 2 3 2" xfId="5103" xr:uid="{00000000-0005-0000-0000-0000AE100000}"/>
    <cellStyle name="Separador de milhares 5 6 2 4" xfId="3606" xr:uid="{00000000-0005-0000-0000-0000AF100000}"/>
    <cellStyle name="Separador de milhares 5 6 3" xfId="1339" xr:uid="{00000000-0005-0000-0000-0000B0100000}"/>
    <cellStyle name="Separador de milhares 5 6 3 2" xfId="2657" xr:uid="{00000000-0005-0000-0000-0000B1100000}"/>
    <cellStyle name="Separador de milhares 5 6 3 2 2" xfId="5353" xr:uid="{00000000-0005-0000-0000-0000B2100000}"/>
    <cellStyle name="Separador de milhares 5 6 3 3" xfId="4035" xr:uid="{00000000-0005-0000-0000-0000B3100000}"/>
    <cellStyle name="Separador de milhares 5 6 4" xfId="2157" xr:uid="{00000000-0005-0000-0000-0000B4100000}"/>
    <cellStyle name="Separador de milhares 5 6 4 2" xfId="4853" xr:uid="{00000000-0005-0000-0000-0000B5100000}"/>
    <cellStyle name="Separador de milhares 5 6 5" xfId="3269" xr:uid="{00000000-0005-0000-0000-0000B6100000}"/>
    <cellStyle name="Separador de milhares 5 7" xfId="768" xr:uid="{00000000-0005-0000-0000-0000B7100000}"/>
    <cellStyle name="Separador de milhares 5 7 2" xfId="1535" xr:uid="{00000000-0005-0000-0000-0000B8100000}"/>
    <cellStyle name="Separador de milhares 5 7 2 2" xfId="2782" xr:uid="{00000000-0005-0000-0000-0000B9100000}"/>
    <cellStyle name="Separador de milhares 5 7 2 2 2" xfId="5478" xr:uid="{00000000-0005-0000-0000-0000BA100000}"/>
    <cellStyle name="Separador de milhares 5 7 2 3" xfId="4231" xr:uid="{00000000-0005-0000-0000-0000BB100000}"/>
    <cellStyle name="Separador de milhares 5 7 3" xfId="2282" xr:uid="{00000000-0005-0000-0000-0000BC100000}"/>
    <cellStyle name="Separador de milhares 5 7 3 2" xfId="4978" xr:uid="{00000000-0005-0000-0000-0000BD100000}"/>
    <cellStyle name="Separador de milhares 5 7 4" xfId="3465" xr:uid="{00000000-0005-0000-0000-0000BE100000}"/>
    <cellStyle name="Separador de milhares 5 8" xfId="1201" xr:uid="{00000000-0005-0000-0000-0000BF100000}"/>
    <cellStyle name="Separador de milhares 5 8 2" xfId="2532" xr:uid="{00000000-0005-0000-0000-0000C0100000}"/>
    <cellStyle name="Separador de milhares 5 8 2 2" xfId="5228" xr:uid="{00000000-0005-0000-0000-0000C1100000}"/>
    <cellStyle name="Separador de milhares 5 8 3" xfId="3897" xr:uid="{00000000-0005-0000-0000-0000C2100000}"/>
    <cellStyle name="Separador de milhares 5 9" xfId="154" xr:uid="{00000000-0005-0000-0000-0000C3100000}"/>
    <cellStyle name="Separador de milhares 5 9 2" xfId="1990" xr:uid="{00000000-0005-0000-0000-0000C4100000}"/>
    <cellStyle name="Separador de milhares 5 9 2 2" xfId="4686" xr:uid="{00000000-0005-0000-0000-0000C5100000}"/>
    <cellStyle name="Separador de milhares 5 9 3" xfId="3083" xr:uid="{00000000-0005-0000-0000-0000C6100000}"/>
    <cellStyle name="Separador de milhares 6" xfId="59" xr:uid="{00000000-0005-0000-0000-0000C7100000}"/>
    <cellStyle name="Separador de milhares 6 2" xfId="73" xr:uid="{00000000-0005-0000-0000-0000C8100000}"/>
    <cellStyle name="Separador de milhares 6 2 2" xfId="447" xr:uid="{00000000-0005-0000-0000-0000C9100000}"/>
    <cellStyle name="Separador de milhares 6 2 2 2" xfId="511" xr:uid="{00000000-0005-0000-0000-0000CA100000}"/>
    <cellStyle name="Separador de milhares 6 2 2 2 2" xfId="685" xr:uid="{00000000-0005-0000-0000-0000CB100000}"/>
    <cellStyle name="Separador de milhares 6 2 2 2 2 2" xfId="1022" xr:uid="{00000000-0005-0000-0000-0000CC100000}"/>
    <cellStyle name="Separador de milhares 6 2 2 2 2 2 2" xfId="1789" xr:uid="{00000000-0005-0000-0000-0000CD100000}"/>
    <cellStyle name="Separador de milhares 6 2 2 2 2 2 2 2" xfId="2982" xr:uid="{00000000-0005-0000-0000-0000CE100000}"/>
    <cellStyle name="Separador de milhares 6 2 2 2 2 2 2 2 2" xfId="5678" xr:uid="{00000000-0005-0000-0000-0000CF100000}"/>
    <cellStyle name="Separador de milhares 6 2 2 2 2 2 2 3" xfId="4485" xr:uid="{00000000-0005-0000-0000-0000D0100000}"/>
    <cellStyle name="Separador de milhares 6 2 2 2 2 2 3" xfId="2482" xr:uid="{00000000-0005-0000-0000-0000D1100000}"/>
    <cellStyle name="Separador de milhares 6 2 2 2 2 2 3 2" xfId="5178" xr:uid="{00000000-0005-0000-0000-0000D2100000}"/>
    <cellStyle name="Separador de milhares 6 2 2 2 2 2 4" xfId="3719" xr:uid="{00000000-0005-0000-0000-0000D3100000}"/>
    <cellStyle name="Separador de milhares 6 2 2 2 2 3" xfId="1452" xr:uid="{00000000-0005-0000-0000-0000D4100000}"/>
    <cellStyle name="Separador de milhares 6 2 2 2 2 3 2" xfId="2732" xr:uid="{00000000-0005-0000-0000-0000D5100000}"/>
    <cellStyle name="Separador de milhares 6 2 2 2 2 3 2 2" xfId="5428" xr:uid="{00000000-0005-0000-0000-0000D6100000}"/>
    <cellStyle name="Separador de milhares 6 2 2 2 2 3 3" xfId="4148" xr:uid="{00000000-0005-0000-0000-0000D7100000}"/>
    <cellStyle name="Separador de milhares 6 2 2 2 2 4" xfId="2232" xr:uid="{00000000-0005-0000-0000-0000D8100000}"/>
    <cellStyle name="Separador de milhares 6 2 2 2 2 4 2" xfId="4928" xr:uid="{00000000-0005-0000-0000-0000D9100000}"/>
    <cellStyle name="Separador de milhares 6 2 2 2 2 5" xfId="3382" xr:uid="{00000000-0005-0000-0000-0000DA100000}"/>
    <cellStyle name="Separador de milhares 6 2 2 2 3" xfId="849" xr:uid="{00000000-0005-0000-0000-0000DB100000}"/>
    <cellStyle name="Separador de milhares 6 2 2 2 3 2" xfId="1616" xr:uid="{00000000-0005-0000-0000-0000DC100000}"/>
    <cellStyle name="Separador de milhares 6 2 2 2 3 2 2" xfId="2857" xr:uid="{00000000-0005-0000-0000-0000DD100000}"/>
    <cellStyle name="Separador de milhares 6 2 2 2 3 2 2 2" xfId="5553" xr:uid="{00000000-0005-0000-0000-0000DE100000}"/>
    <cellStyle name="Separador de milhares 6 2 2 2 3 2 3" xfId="4312" xr:uid="{00000000-0005-0000-0000-0000DF100000}"/>
    <cellStyle name="Separador de milhares 6 2 2 2 3 3" xfId="2357" xr:uid="{00000000-0005-0000-0000-0000E0100000}"/>
    <cellStyle name="Separador de milhares 6 2 2 2 3 3 2" xfId="5053" xr:uid="{00000000-0005-0000-0000-0000E1100000}"/>
    <cellStyle name="Separador de milhares 6 2 2 2 3 4" xfId="3546" xr:uid="{00000000-0005-0000-0000-0000E2100000}"/>
    <cellStyle name="Separador de milhares 6 2 2 2 4" xfId="1279" xr:uid="{00000000-0005-0000-0000-0000E3100000}"/>
    <cellStyle name="Separador de milhares 6 2 2 2 4 2" xfId="2607" xr:uid="{00000000-0005-0000-0000-0000E4100000}"/>
    <cellStyle name="Separador de milhares 6 2 2 2 4 2 2" xfId="5303" xr:uid="{00000000-0005-0000-0000-0000E5100000}"/>
    <cellStyle name="Separador de milhares 6 2 2 2 4 3" xfId="3975" xr:uid="{00000000-0005-0000-0000-0000E6100000}"/>
    <cellStyle name="Separador de milhares 6 2 2 2 5" xfId="2107" xr:uid="{00000000-0005-0000-0000-0000E7100000}"/>
    <cellStyle name="Separador de milhares 6 2 2 2 5 2" xfId="4803" xr:uid="{00000000-0005-0000-0000-0000E8100000}"/>
    <cellStyle name="Separador de milhares 6 2 2 2 6" xfId="3209" xr:uid="{00000000-0005-0000-0000-0000E9100000}"/>
    <cellStyle name="Separador de milhares 6 2 2 3" xfId="622" xr:uid="{00000000-0005-0000-0000-0000EA100000}"/>
    <cellStyle name="Separador de milhares 6 2 2 3 2" xfId="959" xr:uid="{00000000-0005-0000-0000-0000EB100000}"/>
    <cellStyle name="Separador de milhares 6 2 2 3 2 2" xfId="1726" xr:uid="{00000000-0005-0000-0000-0000EC100000}"/>
    <cellStyle name="Separador de milhares 6 2 2 3 2 2 2" xfId="2920" xr:uid="{00000000-0005-0000-0000-0000ED100000}"/>
    <cellStyle name="Separador de milhares 6 2 2 3 2 2 2 2" xfId="5616" xr:uid="{00000000-0005-0000-0000-0000EE100000}"/>
    <cellStyle name="Separador de milhares 6 2 2 3 2 2 3" xfId="4422" xr:uid="{00000000-0005-0000-0000-0000EF100000}"/>
    <cellStyle name="Separador de milhares 6 2 2 3 2 3" xfId="2420" xr:uid="{00000000-0005-0000-0000-0000F0100000}"/>
    <cellStyle name="Separador de milhares 6 2 2 3 2 3 2" xfId="5116" xr:uid="{00000000-0005-0000-0000-0000F1100000}"/>
    <cellStyle name="Separador de milhares 6 2 2 3 2 4" xfId="3656" xr:uid="{00000000-0005-0000-0000-0000F2100000}"/>
    <cellStyle name="Separador de milhares 6 2 2 3 3" xfId="1389" xr:uid="{00000000-0005-0000-0000-0000F3100000}"/>
    <cellStyle name="Separador de milhares 6 2 2 3 3 2" xfId="2670" xr:uid="{00000000-0005-0000-0000-0000F4100000}"/>
    <cellStyle name="Separador de milhares 6 2 2 3 3 2 2" xfId="5366" xr:uid="{00000000-0005-0000-0000-0000F5100000}"/>
    <cellStyle name="Separador de milhares 6 2 2 3 3 3" xfId="4085" xr:uid="{00000000-0005-0000-0000-0000F6100000}"/>
    <cellStyle name="Separador de milhares 6 2 2 3 4" xfId="2170" xr:uid="{00000000-0005-0000-0000-0000F7100000}"/>
    <cellStyle name="Separador de milhares 6 2 2 3 4 2" xfId="4866" xr:uid="{00000000-0005-0000-0000-0000F8100000}"/>
    <cellStyle name="Separador de milhares 6 2 2 3 5" xfId="3319" xr:uid="{00000000-0005-0000-0000-0000F9100000}"/>
    <cellStyle name="Separador de milhares 6 2 2 4" xfId="785" xr:uid="{00000000-0005-0000-0000-0000FA100000}"/>
    <cellStyle name="Separador de milhares 6 2 2 4 2" xfId="1552" xr:uid="{00000000-0005-0000-0000-0000FB100000}"/>
    <cellStyle name="Separador de milhares 6 2 2 4 2 2" xfId="2795" xr:uid="{00000000-0005-0000-0000-0000FC100000}"/>
    <cellStyle name="Separador de milhares 6 2 2 4 2 2 2" xfId="5491" xr:uid="{00000000-0005-0000-0000-0000FD100000}"/>
    <cellStyle name="Separador de milhares 6 2 2 4 2 3" xfId="4248" xr:uid="{00000000-0005-0000-0000-0000FE100000}"/>
    <cellStyle name="Separador de milhares 6 2 2 4 3" xfId="2295" xr:uid="{00000000-0005-0000-0000-0000FF100000}"/>
    <cellStyle name="Separador de milhares 6 2 2 4 3 2" xfId="4991" xr:uid="{00000000-0005-0000-0000-000000110000}"/>
    <cellStyle name="Separador de milhares 6 2 2 4 4" xfId="3482" xr:uid="{00000000-0005-0000-0000-000001110000}"/>
    <cellStyle name="Separador de milhares 6 2 2 5" xfId="1216" xr:uid="{00000000-0005-0000-0000-000002110000}"/>
    <cellStyle name="Separador de milhares 6 2 2 5 2" xfId="2545" xr:uid="{00000000-0005-0000-0000-000003110000}"/>
    <cellStyle name="Separador de milhares 6 2 2 5 2 2" xfId="5241" xr:uid="{00000000-0005-0000-0000-000004110000}"/>
    <cellStyle name="Separador de milhares 6 2 2 5 3" xfId="3912" xr:uid="{00000000-0005-0000-0000-000005110000}"/>
    <cellStyle name="Separador de milhares 6 2 2 6" xfId="2046" xr:uid="{00000000-0005-0000-0000-000006110000}"/>
    <cellStyle name="Separador de milhares 6 2 2 6 2" xfId="4742" xr:uid="{00000000-0005-0000-0000-000007110000}"/>
    <cellStyle name="Separador de milhares 6 2 2 7" xfId="3146" xr:uid="{00000000-0005-0000-0000-000008110000}"/>
    <cellStyle name="Separador de milhares 6 2 3" xfId="155" xr:uid="{00000000-0005-0000-0000-000009110000}"/>
    <cellStyle name="Separador de milhares 6 2 3 2" xfId="1991" xr:uid="{00000000-0005-0000-0000-00000A110000}"/>
    <cellStyle name="Separador de milhares 6 2 3 2 2" xfId="4687" xr:uid="{00000000-0005-0000-0000-00000B110000}"/>
    <cellStyle name="Separador de milhares 6 2 3 3" xfId="3084" xr:uid="{00000000-0005-0000-0000-00000C110000}"/>
    <cellStyle name="Separador de milhares 6 2 4" xfId="1978" xr:uid="{00000000-0005-0000-0000-00000D110000}"/>
    <cellStyle name="Separador de milhares 6 2 4 2" xfId="4674" xr:uid="{00000000-0005-0000-0000-00000E110000}"/>
    <cellStyle name="Separador de milhares 6 2 5" xfId="3070" xr:uid="{00000000-0005-0000-0000-00000F110000}"/>
    <cellStyle name="Separador de milhares 6 3" xfId="415" xr:uid="{00000000-0005-0000-0000-000010110000}"/>
    <cellStyle name="Separador de milhares 6 3 2" xfId="483" xr:uid="{00000000-0005-0000-0000-000011110000}"/>
    <cellStyle name="Separador de milhares 6 3 2 2" xfId="548" xr:uid="{00000000-0005-0000-0000-000012110000}"/>
    <cellStyle name="Separador de milhares 6 3 2 2 2" xfId="722" xr:uid="{00000000-0005-0000-0000-000013110000}"/>
    <cellStyle name="Separador de milhares 6 3 2 2 2 2" xfId="1059" xr:uid="{00000000-0005-0000-0000-000014110000}"/>
    <cellStyle name="Separador de milhares 6 3 2 2 2 2 2" xfId="1826" xr:uid="{00000000-0005-0000-0000-000015110000}"/>
    <cellStyle name="Separador de milhares 6 3 2 2 2 2 2 2" xfId="3019" xr:uid="{00000000-0005-0000-0000-000016110000}"/>
    <cellStyle name="Separador de milhares 6 3 2 2 2 2 2 2 2" xfId="5715" xr:uid="{00000000-0005-0000-0000-000017110000}"/>
    <cellStyle name="Separador de milhares 6 3 2 2 2 2 2 3" xfId="4522" xr:uid="{00000000-0005-0000-0000-000018110000}"/>
    <cellStyle name="Separador de milhares 6 3 2 2 2 2 3" xfId="2519" xr:uid="{00000000-0005-0000-0000-000019110000}"/>
    <cellStyle name="Separador de milhares 6 3 2 2 2 2 3 2" xfId="5215" xr:uid="{00000000-0005-0000-0000-00001A110000}"/>
    <cellStyle name="Separador de milhares 6 3 2 2 2 2 4" xfId="3756" xr:uid="{00000000-0005-0000-0000-00001B110000}"/>
    <cellStyle name="Separador de milhares 6 3 2 2 2 3" xfId="1489" xr:uid="{00000000-0005-0000-0000-00001C110000}"/>
    <cellStyle name="Separador de milhares 6 3 2 2 2 3 2" xfId="2769" xr:uid="{00000000-0005-0000-0000-00001D110000}"/>
    <cellStyle name="Separador de milhares 6 3 2 2 2 3 2 2" xfId="5465" xr:uid="{00000000-0005-0000-0000-00001E110000}"/>
    <cellStyle name="Separador de milhares 6 3 2 2 2 3 3" xfId="4185" xr:uid="{00000000-0005-0000-0000-00001F110000}"/>
    <cellStyle name="Separador de milhares 6 3 2 2 2 4" xfId="2269" xr:uid="{00000000-0005-0000-0000-000020110000}"/>
    <cellStyle name="Separador de milhares 6 3 2 2 2 4 2" xfId="4965" xr:uid="{00000000-0005-0000-0000-000021110000}"/>
    <cellStyle name="Separador de milhares 6 3 2 2 2 5" xfId="3419" xr:uid="{00000000-0005-0000-0000-000022110000}"/>
    <cellStyle name="Separador de milhares 6 3 2 2 3" xfId="886" xr:uid="{00000000-0005-0000-0000-000023110000}"/>
    <cellStyle name="Separador de milhares 6 3 2 2 3 2" xfId="1653" xr:uid="{00000000-0005-0000-0000-000024110000}"/>
    <cellStyle name="Separador de milhares 6 3 2 2 3 2 2" xfId="2894" xr:uid="{00000000-0005-0000-0000-000025110000}"/>
    <cellStyle name="Separador de milhares 6 3 2 2 3 2 2 2" xfId="5590" xr:uid="{00000000-0005-0000-0000-000026110000}"/>
    <cellStyle name="Separador de milhares 6 3 2 2 3 2 3" xfId="4349" xr:uid="{00000000-0005-0000-0000-000027110000}"/>
    <cellStyle name="Separador de milhares 6 3 2 2 3 3" xfId="2394" xr:uid="{00000000-0005-0000-0000-000028110000}"/>
    <cellStyle name="Separador de milhares 6 3 2 2 3 3 2" xfId="5090" xr:uid="{00000000-0005-0000-0000-000029110000}"/>
    <cellStyle name="Separador de milhares 6 3 2 2 3 4" xfId="3583" xr:uid="{00000000-0005-0000-0000-00002A110000}"/>
    <cellStyle name="Separador de milhares 6 3 2 2 4" xfId="1316" xr:uid="{00000000-0005-0000-0000-00002B110000}"/>
    <cellStyle name="Separador de milhares 6 3 2 2 4 2" xfId="2644" xr:uid="{00000000-0005-0000-0000-00002C110000}"/>
    <cellStyle name="Separador de milhares 6 3 2 2 4 2 2" xfId="5340" xr:uid="{00000000-0005-0000-0000-00002D110000}"/>
    <cellStyle name="Separador de milhares 6 3 2 2 4 3" xfId="4012" xr:uid="{00000000-0005-0000-0000-00002E110000}"/>
    <cellStyle name="Separador de milhares 6 3 2 2 5" xfId="2144" xr:uid="{00000000-0005-0000-0000-00002F110000}"/>
    <cellStyle name="Separador de milhares 6 3 2 2 5 2" xfId="4840" xr:uid="{00000000-0005-0000-0000-000030110000}"/>
    <cellStyle name="Separador de milhares 6 3 2 2 6" xfId="3246" xr:uid="{00000000-0005-0000-0000-000031110000}"/>
    <cellStyle name="Separador de milhares 6 3 2 3" xfId="659" xr:uid="{00000000-0005-0000-0000-000032110000}"/>
    <cellStyle name="Separador de milhares 6 3 2 3 2" xfId="996" xr:uid="{00000000-0005-0000-0000-000033110000}"/>
    <cellStyle name="Separador de milhares 6 3 2 3 2 2" xfId="1763" xr:uid="{00000000-0005-0000-0000-000034110000}"/>
    <cellStyle name="Separador de milhares 6 3 2 3 2 2 2" xfId="2957" xr:uid="{00000000-0005-0000-0000-000035110000}"/>
    <cellStyle name="Separador de milhares 6 3 2 3 2 2 2 2" xfId="5653" xr:uid="{00000000-0005-0000-0000-000036110000}"/>
    <cellStyle name="Separador de milhares 6 3 2 3 2 2 3" xfId="4459" xr:uid="{00000000-0005-0000-0000-000037110000}"/>
    <cellStyle name="Separador de milhares 6 3 2 3 2 3" xfId="2457" xr:uid="{00000000-0005-0000-0000-000038110000}"/>
    <cellStyle name="Separador de milhares 6 3 2 3 2 3 2" xfId="5153" xr:uid="{00000000-0005-0000-0000-000039110000}"/>
    <cellStyle name="Separador de milhares 6 3 2 3 2 4" xfId="3693" xr:uid="{00000000-0005-0000-0000-00003A110000}"/>
    <cellStyle name="Separador de milhares 6 3 2 3 3" xfId="1426" xr:uid="{00000000-0005-0000-0000-00003B110000}"/>
    <cellStyle name="Separador de milhares 6 3 2 3 3 2" xfId="2707" xr:uid="{00000000-0005-0000-0000-00003C110000}"/>
    <cellStyle name="Separador de milhares 6 3 2 3 3 2 2" xfId="5403" xr:uid="{00000000-0005-0000-0000-00003D110000}"/>
    <cellStyle name="Separador de milhares 6 3 2 3 3 3" xfId="4122" xr:uid="{00000000-0005-0000-0000-00003E110000}"/>
    <cellStyle name="Separador de milhares 6 3 2 3 4" xfId="2207" xr:uid="{00000000-0005-0000-0000-00003F110000}"/>
    <cellStyle name="Separador de milhares 6 3 2 3 4 2" xfId="4903" xr:uid="{00000000-0005-0000-0000-000040110000}"/>
    <cellStyle name="Separador de milhares 6 3 2 3 5" xfId="3356" xr:uid="{00000000-0005-0000-0000-000041110000}"/>
    <cellStyle name="Separador de milhares 6 3 2 4" xfId="822" xr:uid="{00000000-0005-0000-0000-000042110000}"/>
    <cellStyle name="Separador de milhares 6 3 2 4 2" xfId="1589" xr:uid="{00000000-0005-0000-0000-000043110000}"/>
    <cellStyle name="Separador de milhares 6 3 2 4 2 2" xfId="2832" xr:uid="{00000000-0005-0000-0000-000044110000}"/>
    <cellStyle name="Separador de milhares 6 3 2 4 2 2 2" xfId="5528" xr:uid="{00000000-0005-0000-0000-000045110000}"/>
    <cellStyle name="Separador de milhares 6 3 2 4 2 3" xfId="4285" xr:uid="{00000000-0005-0000-0000-000046110000}"/>
    <cellStyle name="Separador de milhares 6 3 2 4 3" xfId="2332" xr:uid="{00000000-0005-0000-0000-000047110000}"/>
    <cellStyle name="Separador de milhares 6 3 2 4 3 2" xfId="5028" xr:uid="{00000000-0005-0000-0000-000048110000}"/>
    <cellStyle name="Separador de milhares 6 3 2 4 4" xfId="3519" xr:uid="{00000000-0005-0000-0000-000049110000}"/>
    <cellStyle name="Separador de milhares 6 3 2 5" xfId="1253" xr:uid="{00000000-0005-0000-0000-00004A110000}"/>
    <cellStyle name="Separador de milhares 6 3 2 5 2" xfId="2582" xr:uid="{00000000-0005-0000-0000-00004B110000}"/>
    <cellStyle name="Separador de milhares 6 3 2 5 2 2" xfId="5278" xr:uid="{00000000-0005-0000-0000-00004C110000}"/>
    <cellStyle name="Separador de milhares 6 3 2 5 3" xfId="3949" xr:uid="{00000000-0005-0000-0000-00004D110000}"/>
    <cellStyle name="Separador de milhares 6 3 2 6" xfId="2082" xr:uid="{00000000-0005-0000-0000-00004E110000}"/>
    <cellStyle name="Separador de milhares 6 3 2 6 2" xfId="4778" xr:uid="{00000000-0005-0000-0000-00004F110000}"/>
    <cellStyle name="Separador de milhares 6 3 2 7" xfId="3182" xr:uid="{00000000-0005-0000-0000-000050110000}"/>
    <cellStyle name="Separador de milhares 6 3 3" xfId="2027" xr:uid="{00000000-0005-0000-0000-000051110000}"/>
    <cellStyle name="Separador de milhares 6 3 3 2" xfId="4723" xr:uid="{00000000-0005-0000-0000-000052110000}"/>
    <cellStyle name="Separador de milhares 6 3 4" xfId="3126" xr:uid="{00000000-0005-0000-0000-000053110000}"/>
    <cellStyle name="Separador de milhares 6 4" xfId="446" xr:uid="{00000000-0005-0000-0000-000054110000}"/>
    <cellStyle name="Separador de milhares 6 4 2" xfId="510" xr:uid="{00000000-0005-0000-0000-000055110000}"/>
    <cellStyle name="Separador de milhares 6 4 2 2" xfId="684" xr:uid="{00000000-0005-0000-0000-000056110000}"/>
    <cellStyle name="Separador de milhares 6 4 2 2 2" xfId="1021" xr:uid="{00000000-0005-0000-0000-000057110000}"/>
    <cellStyle name="Separador de milhares 6 4 2 2 2 2" xfId="1788" xr:uid="{00000000-0005-0000-0000-000058110000}"/>
    <cellStyle name="Separador de milhares 6 4 2 2 2 2 2" xfId="2981" xr:uid="{00000000-0005-0000-0000-000059110000}"/>
    <cellStyle name="Separador de milhares 6 4 2 2 2 2 2 2" xfId="5677" xr:uid="{00000000-0005-0000-0000-00005A110000}"/>
    <cellStyle name="Separador de milhares 6 4 2 2 2 2 3" xfId="4484" xr:uid="{00000000-0005-0000-0000-00005B110000}"/>
    <cellStyle name="Separador de milhares 6 4 2 2 2 3" xfId="2481" xr:uid="{00000000-0005-0000-0000-00005C110000}"/>
    <cellStyle name="Separador de milhares 6 4 2 2 2 3 2" xfId="5177" xr:uid="{00000000-0005-0000-0000-00005D110000}"/>
    <cellStyle name="Separador de milhares 6 4 2 2 2 4" xfId="3718" xr:uid="{00000000-0005-0000-0000-00005E110000}"/>
    <cellStyle name="Separador de milhares 6 4 2 2 3" xfId="1451" xr:uid="{00000000-0005-0000-0000-00005F110000}"/>
    <cellStyle name="Separador de milhares 6 4 2 2 3 2" xfId="2731" xr:uid="{00000000-0005-0000-0000-000060110000}"/>
    <cellStyle name="Separador de milhares 6 4 2 2 3 2 2" xfId="5427" xr:uid="{00000000-0005-0000-0000-000061110000}"/>
    <cellStyle name="Separador de milhares 6 4 2 2 3 3" xfId="4147" xr:uid="{00000000-0005-0000-0000-000062110000}"/>
    <cellStyle name="Separador de milhares 6 4 2 2 4" xfId="2231" xr:uid="{00000000-0005-0000-0000-000063110000}"/>
    <cellStyle name="Separador de milhares 6 4 2 2 4 2" xfId="4927" xr:uid="{00000000-0005-0000-0000-000064110000}"/>
    <cellStyle name="Separador de milhares 6 4 2 2 5" xfId="3381" xr:uid="{00000000-0005-0000-0000-000065110000}"/>
    <cellStyle name="Separador de milhares 6 4 2 3" xfId="848" xr:uid="{00000000-0005-0000-0000-000066110000}"/>
    <cellStyle name="Separador de milhares 6 4 2 3 2" xfId="1615" xr:uid="{00000000-0005-0000-0000-000067110000}"/>
    <cellStyle name="Separador de milhares 6 4 2 3 2 2" xfId="2856" xr:uid="{00000000-0005-0000-0000-000068110000}"/>
    <cellStyle name="Separador de milhares 6 4 2 3 2 2 2" xfId="5552" xr:uid="{00000000-0005-0000-0000-000069110000}"/>
    <cellStyle name="Separador de milhares 6 4 2 3 2 3" xfId="4311" xr:uid="{00000000-0005-0000-0000-00006A110000}"/>
    <cellStyle name="Separador de milhares 6 4 2 3 3" xfId="2356" xr:uid="{00000000-0005-0000-0000-00006B110000}"/>
    <cellStyle name="Separador de milhares 6 4 2 3 3 2" xfId="5052" xr:uid="{00000000-0005-0000-0000-00006C110000}"/>
    <cellStyle name="Separador de milhares 6 4 2 3 4" xfId="3545" xr:uid="{00000000-0005-0000-0000-00006D110000}"/>
    <cellStyle name="Separador de milhares 6 4 2 4" xfId="1278" xr:uid="{00000000-0005-0000-0000-00006E110000}"/>
    <cellStyle name="Separador de milhares 6 4 2 4 2" xfId="2606" xr:uid="{00000000-0005-0000-0000-00006F110000}"/>
    <cellStyle name="Separador de milhares 6 4 2 4 2 2" xfId="5302" xr:uid="{00000000-0005-0000-0000-000070110000}"/>
    <cellStyle name="Separador de milhares 6 4 2 4 3" xfId="3974" xr:uid="{00000000-0005-0000-0000-000071110000}"/>
    <cellStyle name="Separador de milhares 6 4 2 5" xfId="2106" xr:uid="{00000000-0005-0000-0000-000072110000}"/>
    <cellStyle name="Separador de milhares 6 4 2 5 2" xfId="4802" xr:uid="{00000000-0005-0000-0000-000073110000}"/>
    <cellStyle name="Separador de milhares 6 4 2 6" xfId="3208" xr:uid="{00000000-0005-0000-0000-000074110000}"/>
    <cellStyle name="Separador de milhares 6 4 3" xfId="621" xr:uid="{00000000-0005-0000-0000-000075110000}"/>
    <cellStyle name="Separador de milhares 6 4 3 2" xfId="958" xr:uid="{00000000-0005-0000-0000-000076110000}"/>
    <cellStyle name="Separador de milhares 6 4 3 2 2" xfId="1725" xr:uid="{00000000-0005-0000-0000-000077110000}"/>
    <cellStyle name="Separador de milhares 6 4 3 2 2 2" xfId="2919" xr:uid="{00000000-0005-0000-0000-000078110000}"/>
    <cellStyle name="Separador de milhares 6 4 3 2 2 2 2" xfId="5615" xr:uid="{00000000-0005-0000-0000-000079110000}"/>
    <cellStyle name="Separador de milhares 6 4 3 2 2 3" xfId="4421" xr:uid="{00000000-0005-0000-0000-00007A110000}"/>
    <cellStyle name="Separador de milhares 6 4 3 2 3" xfId="2419" xr:uid="{00000000-0005-0000-0000-00007B110000}"/>
    <cellStyle name="Separador de milhares 6 4 3 2 3 2" xfId="5115" xr:uid="{00000000-0005-0000-0000-00007C110000}"/>
    <cellStyle name="Separador de milhares 6 4 3 2 4" xfId="3655" xr:uid="{00000000-0005-0000-0000-00007D110000}"/>
    <cellStyle name="Separador de milhares 6 4 3 3" xfId="1388" xr:uid="{00000000-0005-0000-0000-00007E110000}"/>
    <cellStyle name="Separador de milhares 6 4 3 3 2" xfId="2669" xr:uid="{00000000-0005-0000-0000-00007F110000}"/>
    <cellStyle name="Separador de milhares 6 4 3 3 2 2" xfId="5365" xr:uid="{00000000-0005-0000-0000-000080110000}"/>
    <cellStyle name="Separador de milhares 6 4 3 3 3" xfId="4084" xr:uid="{00000000-0005-0000-0000-000081110000}"/>
    <cellStyle name="Separador de milhares 6 4 3 4" xfId="2169" xr:uid="{00000000-0005-0000-0000-000082110000}"/>
    <cellStyle name="Separador de milhares 6 4 3 4 2" xfId="4865" xr:uid="{00000000-0005-0000-0000-000083110000}"/>
    <cellStyle name="Separador de milhares 6 4 3 5" xfId="3318" xr:uid="{00000000-0005-0000-0000-000084110000}"/>
    <cellStyle name="Separador de milhares 6 4 4" xfId="784" xr:uid="{00000000-0005-0000-0000-000085110000}"/>
    <cellStyle name="Separador de milhares 6 4 4 2" xfId="1551" xr:uid="{00000000-0005-0000-0000-000086110000}"/>
    <cellStyle name="Separador de milhares 6 4 4 2 2" xfId="2794" xr:uid="{00000000-0005-0000-0000-000087110000}"/>
    <cellStyle name="Separador de milhares 6 4 4 2 2 2" xfId="5490" xr:uid="{00000000-0005-0000-0000-000088110000}"/>
    <cellStyle name="Separador de milhares 6 4 4 2 3" xfId="4247" xr:uid="{00000000-0005-0000-0000-000089110000}"/>
    <cellStyle name="Separador de milhares 6 4 4 3" xfId="2294" xr:uid="{00000000-0005-0000-0000-00008A110000}"/>
    <cellStyle name="Separador de milhares 6 4 4 3 2" xfId="4990" xr:uid="{00000000-0005-0000-0000-00008B110000}"/>
    <cellStyle name="Separador de milhares 6 4 4 4" xfId="3481" xr:uid="{00000000-0005-0000-0000-00008C110000}"/>
    <cellStyle name="Separador de milhares 6 4 5" xfId="1215" xr:uid="{00000000-0005-0000-0000-00008D110000}"/>
    <cellStyle name="Separador de milhares 6 4 5 2" xfId="2544" xr:uid="{00000000-0005-0000-0000-00008E110000}"/>
    <cellStyle name="Separador de milhares 6 4 5 2 2" xfId="5240" xr:uid="{00000000-0005-0000-0000-00008F110000}"/>
    <cellStyle name="Separador de milhares 6 4 5 3" xfId="3911" xr:uid="{00000000-0005-0000-0000-000090110000}"/>
    <cellStyle name="Separador de milhares 6 4 6" xfId="2045" xr:uid="{00000000-0005-0000-0000-000091110000}"/>
    <cellStyle name="Separador de milhares 6 4 6 2" xfId="4741" xr:uid="{00000000-0005-0000-0000-000092110000}"/>
    <cellStyle name="Separador de milhares 6 4 7" xfId="3145" xr:uid="{00000000-0005-0000-0000-000093110000}"/>
    <cellStyle name="Separador de milhares 6 5" xfId="1972" xr:uid="{00000000-0005-0000-0000-000094110000}"/>
    <cellStyle name="Separador de milhares 6 5 2" xfId="4668" xr:uid="{00000000-0005-0000-0000-000095110000}"/>
    <cellStyle name="Separador de milhares 6 6" xfId="3063" xr:uid="{00000000-0005-0000-0000-000096110000}"/>
    <cellStyle name="Separador de milhares 7" xfId="416" xr:uid="{00000000-0005-0000-0000-000097110000}"/>
    <cellStyle name="Separador de milhares 7 2" xfId="175" xr:uid="{00000000-0005-0000-0000-000098110000}"/>
    <cellStyle name="Separador de milhares 7 3" xfId="2028" xr:uid="{00000000-0005-0000-0000-000099110000}"/>
    <cellStyle name="Separador de milhares 7 3 2" xfId="4724" xr:uid="{00000000-0005-0000-0000-00009A110000}"/>
    <cellStyle name="Separador de milhares 7 4" xfId="3127" xr:uid="{00000000-0005-0000-0000-00009B110000}"/>
    <cellStyle name="Separador de milhares 8" xfId="417" xr:uid="{00000000-0005-0000-0000-00009C110000}"/>
    <cellStyle name="Separador de milhares 8 2" xfId="418" xr:uid="{00000000-0005-0000-0000-00009D110000}"/>
    <cellStyle name="Separador de milhares 8 2 2" xfId="485" xr:uid="{00000000-0005-0000-0000-00009E110000}"/>
    <cellStyle name="Separador de milhares 8 2 2 2" xfId="550" xr:uid="{00000000-0005-0000-0000-00009F110000}"/>
    <cellStyle name="Separador de milhares 8 2 2 2 2" xfId="724" xr:uid="{00000000-0005-0000-0000-0000A0110000}"/>
    <cellStyle name="Separador de milhares 8 2 2 2 2 2" xfId="1061" xr:uid="{00000000-0005-0000-0000-0000A1110000}"/>
    <cellStyle name="Separador de milhares 8 2 2 2 2 2 2" xfId="1828" xr:uid="{00000000-0005-0000-0000-0000A2110000}"/>
    <cellStyle name="Separador de milhares 8 2 2 2 2 2 2 2" xfId="3021" xr:uid="{00000000-0005-0000-0000-0000A3110000}"/>
    <cellStyle name="Separador de milhares 8 2 2 2 2 2 2 2 2" xfId="5717" xr:uid="{00000000-0005-0000-0000-0000A4110000}"/>
    <cellStyle name="Separador de milhares 8 2 2 2 2 2 2 3" xfId="4524" xr:uid="{00000000-0005-0000-0000-0000A5110000}"/>
    <cellStyle name="Separador de milhares 8 2 2 2 2 2 3" xfId="2521" xr:uid="{00000000-0005-0000-0000-0000A6110000}"/>
    <cellStyle name="Separador de milhares 8 2 2 2 2 2 3 2" xfId="5217" xr:uid="{00000000-0005-0000-0000-0000A7110000}"/>
    <cellStyle name="Separador de milhares 8 2 2 2 2 2 4" xfId="3758" xr:uid="{00000000-0005-0000-0000-0000A8110000}"/>
    <cellStyle name="Separador de milhares 8 2 2 2 2 3" xfId="1491" xr:uid="{00000000-0005-0000-0000-0000A9110000}"/>
    <cellStyle name="Separador de milhares 8 2 2 2 2 3 2" xfId="2771" xr:uid="{00000000-0005-0000-0000-0000AA110000}"/>
    <cellStyle name="Separador de milhares 8 2 2 2 2 3 2 2" xfId="5467" xr:uid="{00000000-0005-0000-0000-0000AB110000}"/>
    <cellStyle name="Separador de milhares 8 2 2 2 2 3 3" xfId="4187" xr:uid="{00000000-0005-0000-0000-0000AC110000}"/>
    <cellStyle name="Separador de milhares 8 2 2 2 2 4" xfId="2271" xr:uid="{00000000-0005-0000-0000-0000AD110000}"/>
    <cellStyle name="Separador de milhares 8 2 2 2 2 4 2" xfId="4967" xr:uid="{00000000-0005-0000-0000-0000AE110000}"/>
    <cellStyle name="Separador de milhares 8 2 2 2 2 5" xfId="3421" xr:uid="{00000000-0005-0000-0000-0000AF110000}"/>
    <cellStyle name="Separador de milhares 8 2 2 2 3" xfId="888" xr:uid="{00000000-0005-0000-0000-0000B0110000}"/>
    <cellStyle name="Separador de milhares 8 2 2 2 3 2" xfId="1655" xr:uid="{00000000-0005-0000-0000-0000B1110000}"/>
    <cellStyle name="Separador de milhares 8 2 2 2 3 2 2" xfId="2896" xr:uid="{00000000-0005-0000-0000-0000B2110000}"/>
    <cellStyle name="Separador de milhares 8 2 2 2 3 2 2 2" xfId="5592" xr:uid="{00000000-0005-0000-0000-0000B3110000}"/>
    <cellStyle name="Separador de milhares 8 2 2 2 3 2 3" xfId="4351" xr:uid="{00000000-0005-0000-0000-0000B4110000}"/>
    <cellStyle name="Separador de milhares 8 2 2 2 3 3" xfId="2396" xr:uid="{00000000-0005-0000-0000-0000B5110000}"/>
    <cellStyle name="Separador de milhares 8 2 2 2 3 3 2" xfId="5092" xr:uid="{00000000-0005-0000-0000-0000B6110000}"/>
    <cellStyle name="Separador de milhares 8 2 2 2 3 4" xfId="3585" xr:uid="{00000000-0005-0000-0000-0000B7110000}"/>
    <cellStyle name="Separador de milhares 8 2 2 2 4" xfId="1318" xr:uid="{00000000-0005-0000-0000-0000B8110000}"/>
    <cellStyle name="Separador de milhares 8 2 2 2 4 2" xfId="2646" xr:uid="{00000000-0005-0000-0000-0000B9110000}"/>
    <cellStyle name="Separador de milhares 8 2 2 2 4 2 2" xfId="5342" xr:uid="{00000000-0005-0000-0000-0000BA110000}"/>
    <cellStyle name="Separador de milhares 8 2 2 2 4 3" xfId="4014" xr:uid="{00000000-0005-0000-0000-0000BB110000}"/>
    <cellStyle name="Separador de milhares 8 2 2 2 5" xfId="2146" xr:uid="{00000000-0005-0000-0000-0000BC110000}"/>
    <cellStyle name="Separador de milhares 8 2 2 2 5 2" xfId="4842" xr:uid="{00000000-0005-0000-0000-0000BD110000}"/>
    <cellStyle name="Separador de milhares 8 2 2 2 6" xfId="3248" xr:uid="{00000000-0005-0000-0000-0000BE110000}"/>
    <cellStyle name="Separador de milhares 8 2 2 3" xfId="661" xr:uid="{00000000-0005-0000-0000-0000BF110000}"/>
    <cellStyle name="Separador de milhares 8 2 2 3 2" xfId="998" xr:uid="{00000000-0005-0000-0000-0000C0110000}"/>
    <cellStyle name="Separador de milhares 8 2 2 3 2 2" xfId="1765" xr:uid="{00000000-0005-0000-0000-0000C1110000}"/>
    <cellStyle name="Separador de milhares 8 2 2 3 2 2 2" xfId="2959" xr:uid="{00000000-0005-0000-0000-0000C2110000}"/>
    <cellStyle name="Separador de milhares 8 2 2 3 2 2 2 2" xfId="5655" xr:uid="{00000000-0005-0000-0000-0000C3110000}"/>
    <cellStyle name="Separador de milhares 8 2 2 3 2 2 3" xfId="4461" xr:uid="{00000000-0005-0000-0000-0000C4110000}"/>
    <cellStyle name="Separador de milhares 8 2 2 3 2 3" xfId="2459" xr:uid="{00000000-0005-0000-0000-0000C5110000}"/>
    <cellStyle name="Separador de milhares 8 2 2 3 2 3 2" xfId="5155" xr:uid="{00000000-0005-0000-0000-0000C6110000}"/>
    <cellStyle name="Separador de milhares 8 2 2 3 2 4" xfId="3695" xr:uid="{00000000-0005-0000-0000-0000C7110000}"/>
    <cellStyle name="Separador de milhares 8 2 2 3 3" xfId="1428" xr:uid="{00000000-0005-0000-0000-0000C8110000}"/>
    <cellStyle name="Separador de milhares 8 2 2 3 3 2" xfId="2709" xr:uid="{00000000-0005-0000-0000-0000C9110000}"/>
    <cellStyle name="Separador de milhares 8 2 2 3 3 2 2" xfId="5405" xr:uid="{00000000-0005-0000-0000-0000CA110000}"/>
    <cellStyle name="Separador de milhares 8 2 2 3 3 3" xfId="4124" xr:uid="{00000000-0005-0000-0000-0000CB110000}"/>
    <cellStyle name="Separador de milhares 8 2 2 3 4" xfId="2209" xr:uid="{00000000-0005-0000-0000-0000CC110000}"/>
    <cellStyle name="Separador de milhares 8 2 2 3 4 2" xfId="4905" xr:uid="{00000000-0005-0000-0000-0000CD110000}"/>
    <cellStyle name="Separador de milhares 8 2 2 3 5" xfId="3358" xr:uid="{00000000-0005-0000-0000-0000CE110000}"/>
    <cellStyle name="Separador de milhares 8 2 2 4" xfId="824" xr:uid="{00000000-0005-0000-0000-0000CF110000}"/>
    <cellStyle name="Separador de milhares 8 2 2 4 2" xfId="1591" xr:uid="{00000000-0005-0000-0000-0000D0110000}"/>
    <cellStyle name="Separador de milhares 8 2 2 4 2 2" xfId="2834" xr:uid="{00000000-0005-0000-0000-0000D1110000}"/>
    <cellStyle name="Separador de milhares 8 2 2 4 2 2 2" xfId="5530" xr:uid="{00000000-0005-0000-0000-0000D2110000}"/>
    <cellStyle name="Separador de milhares 8 2 2 4 2 3" xfId="4287" xr:uid="{00000000-0005-0000-0000-0000D3110000}"/>
    <cellStyle name="Separador de milhares 8 2 2 4 3" xfId="2334" xr:uid="{00000000-0005-0000-0000-0000D4110000}"/>
    <cellStyle name="Separador de milhares 8 2 2 4 3 2" xfId="5030" xr:uid="{00000000-0005-0000-0000-0000D5110000}"/>
    <cellStyle name="Separador de milhares 8 2 2 4 4" xfId="3521" xr:uid="{00000000-0005-0000-0000-0000D6110000}"/>
    <cellStyle name="Separador de milhares 8 2 2 5" xfId="1255" xr:uid="{00000000-0005-0000-0000-0000D7110000}"/>
    <cellStyle name="Separador de milhares 8 2 2 5 2" xfId="2584" xr:uid="{00000000-0005-0000-0000-0000D8110000}"/>
    <cellStyle name="Separador de milhares 8 2 2 5 2 2" xfId="5280" xr:uid="{00000000-0005-0000-0000-0000D9110000}"/>
    <cellStyle name="Separador de milhares 8 2 2 5 3" xfId="3951" xr:uid="{00000000-0005-0000-0000-0000DA110000}"/>
    <cellStyle name="Separador de milhares 8 2 2 6" xfId="2084" xr:uid="{00000000-0005-0000-0000-0000DB110000}"/>
    <cellStyle name="Separador de milhares 8 2 2 6 2" xfId="4780" xr:uid="{00000000-0005-0000-0000-0000DC110000}"/>
    <cellStyle name="Separador de milhares 8 2 2 7" xfId="3184" xr:uid="{00000000-0005-0000-0000-0000DD110000}"/>
    <cellStyle name="Separador de milhares 8 2 3" xfId="2030" xr:uid="{00000000-0005-0000-0000-0000DE110000}"/>
    <cellStyle name="Separador de milhares 8 2 3 2" xfId="4726" xr:uid="{00000000-0005-0000-0000-0000DF110000}"/>
    <cellStyle name="Separador de milhares 8 2 4" xfId="3129" xr:uid="{00000000-0005-0000-0000-0000E0110000}"/>
    <cellStyle name="Separador de milhares 8 3" xfId="419" xr:uid="{00000000-0005-0000-0000-0000E1110000}"/>
    <cellStyle name="Separador de milhares 8 3 2" xfId="486" xr:uid="{00000000-0005-0000-0000-0000E2110000}"/>
    <cellStyle name="Separador de milhares 8 3 2 2" xfId="551" xr:uid="{00000000-0005-0000-0000-0000E3110000}"/>
    <cellStyle name="Separador de milhares 8 3 2 2 2" xfId="725" xr:uid="{00000000-0005-0000-0000-0000E4110000}"/>
    <cellStyle name="Separador de milhares 8 3 2 2 2 2" xfId="1062" xr:uid="{00000000-0005-0000-0000-0000E5110000}"/>
    <cellStyle name="Separador de milhares 8 3 2 2 2 2 2" xfId="1829" xr:uid="{00000000-0005-0000-0000-0000E6110000}"/>
    <cellStyle name="Separador de milhares 8 3 2 2 2 2 2 2" xfId="3022" xr:uid="{00000000-0005-0000-0000-0000E7110000}"/>
    <cellStyle name="Separador de milhares 8 3 2 2 2 2 2 2 2" xfId="5718" xr:uid="{00000000-0005-0000-0000-0000E8110000}"/>
    <cellStyle name="Separador de milhares 8 3 2 2 2 2 2 3" xfId="4525" xr:uid="{00000000-0005-0000-0000-0000E9110000}"/>
    <cellStyle name="Separador de milhares 8 3 2 2 2 2 3" xfId="2522" xr:uid="{00000000-0005-0000-0000-0000EA110000}"/>
    <cellStyle name="Separador de milhares 8 3 2 2 2 2 3 2" xfId="5218" xr:uid="{00000000-0005-0000-0000-0000EB110000}"/>
    <cellStyle name="Separador de milhares 8 3 2 2 2 2 4" xfId="3759" xr:uid="{00000000-0005-0000-0000-0000EC110000}"/>
    <cellStyle name="Separador de milhares 8 3 2 2 2 3" xfId="1492" xr:uid="{00000000-0005-0000-0000-0000ED110000}"/>
    <cellStyle name="Separador de milhares 8 3 2 2 2 3 2" xfId="2772" xr:uid="{00000000-0005-0000-0000-0000EE110000}"/>
    <cellStyle name="Separador de milhares 8 3 2 2 2 3 2 2" xfId="5468" xr:uid="{00000000-0005-0000-0000-0000EF110000}"/>
    <cellStyle name="Separador de milhares 8 3 2 2 2 3 3" xfId="4188" xr:uid="{00000000-0005-0000-0000-0000F0110000}"/>
    <cellStyle name="Separador de milhares 8 3 2 2 2 4" xfId="2272" xr:uid="{00000000-0005-0000-0000-0000F1110000}"/>
    <cellStyle name="Separador de milhares 8 3 2 2 2 4 2" xfId="4968" xr:uid="{00000000-0005-0000-0000-0000F2110000}"/>
    <cellStyle name="Separador de milhares 8 3 2 2 2 5" xfId="3422" xr:uid="{00000000-0005-0000-0000-0000F3110000}"/>
    <cellStyle name="Separador de milhares 8 3 2 2 3" xfId="889" xr:uid="{00000000-0005-0000-0000-0000F4110000}"/>
    <cellStyle name="Separador de milhares 8 3 2 2 3 2" xfId="1656" xr:uid="{00000000-0005-0000-0000-0000F5110000}"/>
    <cellStyle name="Separador de milhares 8 3 2 2 3 2 2" xfId="2897" xr:uid="{00000000-0005-0000-0000-0000F6110000}"/>
    <cellStyle name="Separador de milhares 8 3 2 2 3 2 2 2" xfId="5593" xr:uid="{00000000-0005-0000-0000-0000F7110000}"/>
    <cellStyle name="Separador de milhares 8 3 2 2 3 2 3" xfId="4352" xr:uid="{00000000-0005-0000-0000-0000F8110000}"/>
    <cellStyle name="Separador de milhares 8 3 2 2 3 3" xfId="2397" xr:uid="{00000000-0005-0000-0000-0000F9110000}"/>
    <cellStyle name="Separador de milhares 8 3 2 2 3 3 2" xfId="5093" xr:uid="{00000000-0005-0000-0000-0000FA110000}"/>
    <cellStyle name="Separador de milhares 8 3 2 2 3 4" xfId="3586" xr:uid="{00000000-0005-0000-0000-0000FB110000}"/>
    <cellStyle name="Separador de milhares 8 3 2 2 4" xfId="1319" xr:uid="{00000000-0005-0000-0000-0000FC110000}"/>
    <cellStyle name="Separador de milhares 8 3 2 2 4 2" xfId="2647" xr:uid="{00000000-0005-0000-0000-0000FD110000}"/>
    <cellStyle name="Separador de milhares 8 3 2 2 4 2 2" xfId="5343" xr:uid="{00000000-0005-0000-0000-0000FE110000}"/>
    <cellStyle name="Separador de milhares 8 3 2 2 4 3" xfId="4015" xr:uid="{00000000-0005-0000-0000-0000FF110000}"/>
    <cellStyle name="Separador de milhares 8 3 2 2 5" xfId="2147" xr:uid="{00000000-0005-0000-0000-000000120000}"/>
    <cellStyle name="Separador de milhares 8 3 2 2 5 2" xfId="4843" xr:uid="{00000000-0005-0000-0000-000001120000}"/>
    <cellStyle name="Separador de milhares 8 3 2 2 6" xfId="3249" xr:uid="{00000000-0005-0000-0000-000002120000}"/>
    <cellStyle name="Separador de milhares 8 3 2 3" xfId="662" xr:uid="{00000000-0005-0000-0000-000003120000}"/>
    <cellStyle name="Separador de milhares 8 3 2 3 2" xfId="999" xr:uid="{00000000-0005-0000-0000-000004120000}"/>
    <cellStyle name="Separador de milhares 8 3 2 3 2 2" xfId="1766" xr:uid="{00000000-0005-0000-0000-000005120000}"/>
    <cellStyle name="Separador de milhares 8 3 2 3 2 2 2" xfId="2960" xr:uid="{00000000-0005-0000-0000-000006120000}"/>
    <cellStyle name="Separador de milhares 8 3 2 3 2 2 2 2" xfId="5656" xr:uid="{00000000-0005-0000-0000-000007120000}"/>
    <cellStyle name="Separador de milhares 8 3 2 3 2 2 3" xfId="4462" xr:uid="{00000000-0005-0000-0000-000008120000}"/>
    <cellStyle name="Separador de milhares 8 3 2 3 2 3" xfId="2460" xr:uid="{00000000-0005-0000-0000-000009120000}"/>
    <cellStyle name="Separador de milhares 8 3 2 3 2 3 2" xfId="5156" xr:uid="{00000000-0005-0000-0000-00000A120000}"/>
    <cellStyle name="Separador de milhares 8 3 2 3 2 4" xfId="3696" xr:uid="{00000000-0005-0000-0000-00000B120000}"/>
    <cellStyle name="Separador de milhares 8 3 2 3 3" xfId="1429" xr:uid="{00000000-0005-0000-0000-00000C120000}"/>
    <cellStyle name="Separador de milhares 8 3 2 3 3 2" xfId="2710" xr:uid="{00000000-0005-0000-0000-00000D120000}"/>
    <cellStyle name="Separador de milhares 8 3 2 3 3 2 2" xfId="5406" xr:uid="{00000000-0005-0000-0000-00000E120000}"/>
    <cellStyle name="Separador de milhares 8 3 2 3 3 3" xfId="4125" xr:uid="{00000000-0005-0000-0000-00000F120000}"/>
    <cellStyle name="Separador de milhares 8 3 2 3 4" xfId="2210" xr:uid="{00000000-0005-0000-0000-000010120000}"/>
    <cellStyle name="Separador de milhares 8 3 2 3 4 2" xfId="4906" xr:uid="{00000000-0005-0000-0000-000011120000}"/>
    <cellStyle name="Separador de milhares 8 3 2 3 5" xfId="3359" xr:uid="{00000000-0005-0000-0000-000012120000}"/>
    <cellStyle name="Separador de milhares 8 3 2 4" xfId="825" xr:uid="{00000000-0005-0000-0000-000013120000}"/>
    <cellStyle name="Separador de milhares 8 3 2 4 2" xfId="1592" xr:uid="{00000000-0005-0000-0000-000014120000}"/>
    <cellStyle name="Separador de milhares 8 3 2 4 2 2" xfId="2835" xr:uid="{00000000-0005-0000-0000-000015120000}"/>
    <cellStyle name="Separador de milhares 8 3 2 4 2 2 2" xfId="5531" xr:uid="{00000000-0005-0000-0000-000016120000}"/>
    <cellStyle name="Separador de milhares 8 3 2 4 2 3" xfId="4288" xr:uid="{00000000-0005-0000-0000-000017120000}"/>
    <cellStyle name="Separador de milhares 8 3 2 4 3" xfId="2335" xr:uid="{00000000-0005-0000-0000-000018120000}"/>
    <cellStyle name="Separador de milhares 8 3 2 4 3 2" xfId="5031" xr:uid="{00000000-0005-0000-0000-000019120000}"/>
    <cellStyle name="Separador de milhares 8 3 2 4 4" xfId="3522" xr:uid="{00000000-0005-0000-0000-00001A120000}"/>
    <cellStyle name="Separador de milhares 8 3 2 5" xfId="1256" xr:uid="{00000000-0005-0000-0000-00001B120000}"/>
    <cellStyle name="Separador de milhares 8 3 2 5 2" xfId="2585" xr:uid="{00000000-0005-0000-0000-00001C120000}"/>
    <cellStyle name="Separador de milhares 8 3 2 5 2 2" xfId="5281" xr:uid="{00000000-0005-0000-0000-00001D120000}"/>
    <cellStyle name="Separador de milhares 8 3 2 5 3" xfId="3952" xr:uid="{00000000-0005-0000-0000-00001E120000}"/>
    <cellStyle name="Separador de milhares 8 3 2 6" xfId="2085" xr:uid="{00000000-0005-0000-0000-00001F120000}"/>
    <cellStyle name="Separador de milhares 8 3 2 6 2" xfId="4781" xr:uid="{00000000-0005-0000-0000-000020120000}"/>
    <cellStyle name="Separador de milhares 8 3 2 7" xfId="3185" xr:uid="{00000000-0005-0000-0000-000021120000}"/>
    <cellStyle name="Separador de milhares 8 3 3" xfId="2031" xr:uid="{00000000-0005-0000-0000-000022120000}"/>
    <cellStyle name="Separador de milhares 8 3 3 2" xfId="4727" xr:uid="{00000000-0005-0000-0000-000023120000}"/>
    <cellStyle name="Separador de milhares 8 3 4" xfId="3130" xr:uid="{00000000-0005-0000-0000-000024120000}"/>
    <cellStyle name="Separador de milhares 8 4" xfId="484" xr:uid="{00000000-0005-0000-0000-000025120000}"/>
    <cellStyle name="Separador de milhares 8 4 2" xfId="549" xr:uid="{00000000-0005-0000-0000-000026120000}"/>
    <cellStyle name="Separador de milhares 8 4 2 2" xfId="723" xr:uid="{00000000-0005-0000-0000-000027120000}"/>
    <cellStyle name="Separador de milhares 8 4 2 2 2" xfId="1060" xr:uid="{00000000-0005-0000-0000-000028120000}"/>
    <cellStyle name="Separador de milhares 8 4 2 2 2 2" xfId="1827" xr:uid="{00000000-0005-0000-0000-000029120000}"/>
    <cellStyle name="Separador de milhares 8 4 2 2 2 2 2" xfId="3020" xr:uid="{00000000-0005-0000-0000-00002A120000}"/>
    <cellStyle name="Separador de milhares 8 4 2 2 2 2 2 2" xfId="5716" xr:uid="{00000000-0005-0000-0000-00002B120000}"/>
    <cellStyle name="Separador de milhares 8 4 2 2 2 2 3" xfId="4523" xr:uid="{00000000-0005-0000-0000-00002C120000}"/>
    <cellStyle name="Separador de milhares 8 4 2 2 2 3" xfId="2520" xr:uid="{00000000-0005-0000-0000-00002D120000}"/>
    <cellStyle name="Separador de milhares 8 4 2 2 2 3 2" xfId="5216" xr:uid="{00000000-0005-0000-0000-00002E120000}"/>
    <cellStyle name="Separador de milhares 8 4 2 2 2 4" xfId="3757" xr:uid="{00000000-0005-0000-0000-00002F120000}"/>
    <cellStyle name="Separador de milhares 8 4 2 2 3" xfId="1490" xr:uid="{00000000-0005-0000-0000-000030120000}"/>
    <cellStyle name="Separador de milhares 8 4 2 2 3 2" xfId="2770" xr:uid="{00000000-0005-0000-0000-000031120000}"/>
    <cellStyle name="Separador de milhares 8 4 2 2 3 2 2" xfId="5466" xr:uid="{00000000-0005-0000-0000-000032120000}"/>
    <cellStyle name="Separador de milhares 8 4 2 2 3 3" xfId="4186" xr:uid="{00000000-0005-0000-0000-000033120000}"/>
    <cellStyle name="Separador de milhares 8 4 2 2 4" xfId="2270" xr:uid="{00000000-0005-0000-0000-000034120000}"/>
    <cellStyle name="Separador de milhares 8 4 2 2 4 2" xfId="4966" xr:uid="{00000000-0005-0000-0000-000035120000}"/>
    <cellStyle name="Separador de milhares 8 4 2 2 5" xfId="3420" xr:uid="{00000000-0005-0000-0000-000036120000}"/>
    <cellStyle name="Separador de milhares 8 4 2 3" xfId="887" xr:uid="{00000000-0005-0000-0000-000037120000}"/>
    <cellStyle name="Separador de milhares 8 4 2 3 2" xfId="1654" xr:uid="{00000000-0005-0000-0000-000038120000}"/>
    <cellStyle name="Separador de milhares 8 4 2 3 2 2" xfId="2895" xr:uid="{00000000-0005-0000-0000-000039120000}"/>
    <cellStyle name="Separador de milhares 8 4 2 3 2 2 2" xfId="5591" xr:uid="{00000000-0005-0000-0000-00003A120000}"/>
    <cellStyle name="Separador de milhares 8 4 2 3 2 3" xfId="4350" xr:uid="{00000000-0005-0000-0000-00003B120000}"/>
    <cellStyle name="Separador de milhares 8 4 2 3 3" xfId="2395" xr:uid="{00000000-0005-0000-0000-00003C120000}"/>
    <cellStyle name="Separador de milhares 8 4 2 3 3 2" xfId="5091" xr:uid="{00000000-0005-0000-0000-00003D120000}"/>
    <cellStyle name="Separador de milhares 8 4 2 3 4" xfId="3584" xr:uid="{00000000-0005-0000-0000-00003E120000}"/>
    <cellStyle name="Separador de milhares 8 4 2 4" xfId="1317" xr:uid="{00000000-0005-0000-0000-00003F120000}"/>
    <cellStyle name="Separador de milhares 8 4 2 4 2" xfId="2645" xr:uid="{00000000-0005-0000-0000-000040120000}"/>
    <cellStyle name="Separador de milhares 8 4 2 4 2 2" xfId="5341" xr:uid="{00000000-0005-0000-0000-000041120000}"/>
    <cellStyle name="Separador de milhares 8 4 2 4 3" xfId="4013" xr:uid="{00000000-0005-0000-0000-000042120000}"/>
    <cellStyle name="Separador de milhares 8 4 2 5" xfId="2145" xr:uid="{00000000-0005-0000-0000-000043120000}"/>
    <cellStyle name="Separador de milhares 8 4 2 5 2" xfId="4841" xr:uid="{00000000-0005-0000-0000-000044120000}"/>
    <cellStyle name="Separador de milhares 8 4 2 6" xfId="3247" xr:uid="{00000000-0005-0000-0000-000045120000}"/>
    <cellStyle name="Separador de milhares 8 4 3" xfId="660" xr:uid="{00000000-0005-0000-0000-000046120000}"/>
    <cellStyle name="Separador de milhares 8 4 3 2" xfId="997" xr:uid="{00000000-0005-0000-0000-000047120000}"/>
    <cellStyle name="Separador de milhares 8 4 3 2 2" xfId="1764" xr:uid="{00000000-0005-0000-0000-000048120000}"/>
    <cellStyle name="Separador de milhares 8 4 3 2 2 2" xfId="2958" xr:uid="{00000000-0005-0000-0000-000049120000}"/>
    <cellStyle name="Separador de milhares 8 4 3 2 2 2 2" xfId="5654" xr:uid="{00000000-0005-0000-0000-00004A120000}"/>
    <cellStyle name="Separador de milhares 8 4 3 2 2 3" xfId="4460" xr:uid="{00000000-0005-0000-0000-00004B120000}"/>
    <cellStyle name="Separador de milhares 8 4 3 2 3" xfId="2458" xr:uid="{00000000-0005-0000-0000-00004C120000}"/>
    <cellStyle name="Separador de milhares 8 4 3 2 3 2" xfId="5154" xr:uid="{00000000-0005-0000-0000-00004D120000}"/>
    <cellStyle name="Separador de milhares 8 4 3 2 4" xfId="3694" xr:uid="{00000000-0005-0000-0000-00004E120000}"/>
    <cellStyle name="Separador de milhares 8 4 3 3" xfId="1427" xr:uid="{00000000-0005-0000-0000-00004F120000}"/>
    <cellStyle name="Separador de milhares 8 4 3 3 2" xfId="2708" xr:uid="{00000000-0005-0000-0000-000050120000}"/>
    <cellStyle name="Separador de milhares 8 4 3 3 2 2" xfId="5404" xr:uid="{00000000-0005-0000-0000-000051120000}"/>
    <cellStyle name="Separador de milhares 8 4 3 3 3" xfId="4123" xr:uid="{00000000-0005-0000-0000-000052120000}"/>
    <cellStyle name="Separador de milhares 8 4 3 4" xfId="2208" xr:uid="{00000000-0005-0000-0000-000053120000}"/>
    <cellStyle name="Separador de milhares 8 4 3 4 2" xfId="4904" xr:uid="{00000000-0005-0000-0000-000054120000}"/>
    <cellStyle name="Separador de milhares 8 4 3 5" xfId="3357" xr:uid="{00000000-0005-0000-0000-000055120000}"/>
    <cellStyle name="Separador de milhares 8 4 4" xfId="823" xr:uid="{00000000-0005-0000-0000-000056120000}"/>
    <cellStyle name="Separador de milhares 8 4 4 2" xfId="1590" xr:uid="{00000000-0005-0000-0000-000057120000}"/>
    <cellStyle name="Separador de milhares 8 4 4 2 2" xfId="2833" xr:uid="{00000000-0005-0000-0000-000058120000}"/>
    <cellStyle name="Separador de milhares 8 4 4 2 2 2" xfId="5529" xr:uid="{00000000-0005-0000-0000-000059120000}"/>
    <cellStyle name="Separador de milhares 8 4 4 2 3" xfId="4286" xr:uid="{00000000-0005-0000-0000-00005A120000}"/>
    <cellStyle name="Separador de milhares 8 4 4 3" xfId="2333" xr:uid="{00000000-0005-0000-0000-00005B120000}"/>
    <cellStyle name="Separador de milhares 8 4 4 3 2" xfId="5029" xr:uid="{00000000-0005-0000-0000-00005C120000}"/>
    <cellStyle name="Separador de milhares 8 4 4 4" xfId="3520" xr:uid="{00000000-0005-0000-0000-00005D120000}"/>
    <cellStyle name="Separador de milhares 8 4 5" xfId="1254" xr:uid="{00000000-0005-0000-0000-00005E120000}"/>
    <cellStyle name="Separador de milhares 8 4 5 2" xfId="2583" xr:uid="{00000000-0005-0000-0000-00005F120000}"/>
    <cellStyle name="Separador de milhares 8 4 5 2 2" xfId="5279" xr:uid="{00000000-0005-0000-0000-000060120000}"/>
    <cellStyle name="Separador de milhares 8 4 5 3" xfId="3950" xr:uid="{00000000-0005-0000-0000-000061120000}"/>
    <cellStyle name="Separador de milhares 8 4 6" xfId="2083" xr:uid="{00000000-0005-0000-0000-000062120000}"/>
    <cellStyle name="Separador de milhares 8 4 6 2" xfId="4779" xr:uid="{00000000-0005-0000-0000-000063120000}"/>
    <cellStyle name="Separador de milhares 8 4 7" xfId="3183" xr:uid="{00000000-0005-0000-0000-000064120000}"/>
    <cellStyle name="Separador de milhares 8 5" xfId="2029" xr:uid="{00000000-0005-0000-0000-000065120000}"/>
    <cellStyle name="Separador de milhares 8 5 2" xfId="4725" xr:uid="{00000000-0005-0000-0000-000066120000}"/>
    <cellStyle name="Separador de milhares 8 6" xfId="3128" xr:uid="{00000000-0005-0000-0000-000067120000}"/>
    <cellStyle name="Separador de milhares 9" xfId="420" xr:uid="{00000000-0005-0000-0000-000068120000}"/>
    <cellStyle name="Separador de milhares 9 2" xfId="421" xr:uid="{00000000-0005-0000-0000-000069120000}"/>
    <cellStyle name="Separador de milhares 9 2 2" xfId="487" xr:uid="{00000000-0005-0000-0000-00006A120000}"/>
    <cellStyle name="Separador de milhares 9 2 2 2" xfId="552" xr:uid="{00000000-0005-0000-0000-00006B120000}"/>
    <cellStyle name="Separador de milhares 9 2 2 2 2" xfId="726" xr:uid="{00000000-0005-0000-0000-00006C120000}"/>
    <cellStyle name="Separador de milhares 9 2 2 2 2 2" xfId="1063" xr:uid="{00000000-0005-0000-0000-00006D120000}"/>
    <cellStyle name="Separador de milhares 9 2 2 2 2 2 2" xfId="1830" xr:uid="{00000000-0005-0000-0000-00006E120000}"/>
    <cellStyle name="Separador de milhares 9 2 2 2 2 2 2 2" xfId="3023" xr:uid="{00000000-0005-0000-0000-00006F120000}"/>
    <cellStyle name="Separador de milhares 9 2 2 2 2 2 2 2 2" xfId="5719" xr:uid="{00000000-0005-0000-0000-000070120000}"/>
    <cellStyle name="Separador de milhares 9 2 2 2 2 2 2 3" xfId="4526" xr:uid="{00000000-0005-0000-0000-000071120000}"/>
    <cellStyle name="Separador de milhares 9 2 2 2 2 2 3" xfId="2523" xr:uid="{00000000-0005-0000-0000-000072120000}"/>
    <cellStyle name="Separador de milhares 9 2 2 2 2 2 3 2" xfId="5219" xr:uid="{00000000-0005-0000-0000-000073120000}"/>
    <cellStyle name="Separador de milhares 9 2 2 2 2 2 4" xfId="3760" xr:uid="{00000000-0005-0000-0000-000074120000}"/>
    <cellStyle name="Separador de milhares 9 2 2 2 2 3" xfId="1493" xr:uid="{00000000-0005-0000-0000-000075120000}"/>
    <cellStyle name="Separador de milhares 9 2 2 2 2 3 2" xfId="2773" xr:uid="{00000000-0005-0000-0000-000076120000}"/>
    <cellStyle name="Separador de milhares 9 2 2 2 2 3 2 2" xfId="5469" xr:uid="{00000000-0005-0000-0000-000077120000}"/>
    <cellStyle name="Separador de milhares 9 2 2 2 2 3 3" xfId="4189" xr:uid="{00000000-0005-0000-0000-000078120000}"/>
    <cellStyle name="Separador de milhares 9 2 2 2 2 4" xfId="2273" xr:uid="{00000000-0005-0000-0000-000079120000}"/>
    <cellStyle name="Separador de milhares 9 2 2 2 2 4 2" xfId="4969" xr:uid="{00000000-0005-0000-0000-00007A120000}"/>
    <cellStyle name="Separador de milhares 9 2 2 2 2 5" xfId="3423" xr:uid="{00000000-0005-0000-0000-00007B120000}"/>
    <cellStyle name="Separador de milhares 9 2 2 2 3" xfId="890" xr:uid="{00000000-0005-0000-0000-00007C120000}"/>
    <cellStyle name="Separador de milhares 9 2 2 2 3 2" xfId="1657" xr:uid="{00000000-0005-0000-0000-00007D120000}"/>
    <cellStyle name="Separador de milhares 9 2 2 2 3 2 2" xfId="2898" xr:uid="{00000000-0005-0000-0000-00007E120000}"/>
    <cellStyle name="Separador de milhares 9 2 2 2 3 2 2 2" xfId="5594" xr:uid="{00000000-0005-0000-0000-00007F120000}"/>
    <cellStyle name="Separador de milhares 9 2 2 2 3 2 3" xfId="4353" xr:uid="{00000000-0005-0000-0000-000080120000}"/>
    <cellStyle name="Separador de milhares 9 2 2 2 3 3" xfId="2398" xr:uid="{00000000-0005-0000-0000-000081120000}"/>
    <cellStyle name="Separador de milhares 9 2 2 2 3 3 2" xfId="5094" xr:uid="{00000000-0005-0000-0000-000082120000}"/>
    <cellStyle name="Separador de milhares 9 2 2 2 3 4" xfId="3587" xr:uid="{00000000-0005-0000-0000-000083120000}"/>
    <cellStyle name="Separador de milhares 9 2 2 2 4" xfId="1320" xr:uid="{00000000-0005-0000-0000-000084120000}"/>
    <cellStyle name="Separador de milhares 9 2 2 2 4 2" xfId="2648" xr:uid="{00000000-0005-0000-0000-000085120000}"/>
    <cellStyle name="Separador de milhares 9 2 2 2 4 2 2" xfId="5344" xr:uid="{00000000-0005-0000-0000-000086120000}"/>
    <cellStyle name="Separador de milhares 9 2 2 2 4 3" xfId="4016" xr:uid="{00000000-0005-0000-0000-000087120000}"/>
    <cellStyle name="Separador de milhares 9 2 2 2 5" xfId="2148" xr:uid="{00000000-0005-0000-0000-000088120000}"/>
    <cellStyle name="Separador de milhares 9 2 2 2 5 2" xfId="4844" xr:uid="{00000000-0005-0000-0000-000089120000}"/>
    <cellStyle name="Separador de milhares 9 2 2 2 6" xfId="3250" xr:uid="{00000000-0005-0000-0000-00008A120000}"/>
    <cellStyle name="Separador de milhares 9 2 2 3" xfId="663" xr:uid="{00000000-0005-0000-0000-00008B120000}"/>
    <cellStyle name="Separador de milhares 9 2 2 3 2" xfId="1000" xr:uid="{00000000-0005-0000-0000-00008C120000}"/>
    <cellStyle name="Separador de milhares 9 2 2 3 2 2" xfId="1767" xr:uid="{00000000-0005-0000-0000-00008D120000}"/>
    <cellStyle name="Separador de milhares 9 2 2 3 2 2 2" xfId="2961" xr:uid="{00000000-0005-0000-0000-00008E120000}"/>
    <cellStyle name="Separador de milhares 9 2 2 3 2 2 2 2" xfId="5657" xr:uid="{00000000-0005-0000-0000-00008F120000}"/>
    <cellStyle name="Separador de milhares 9 2 2 3 2 2 3" xfId="4463" xr:uid="{00000000-0005-0000-0000-000090120000}"/>
    <cellStyle name="Separador de milhares 9 2 2 3 2 3" xfId="2461" xr:uid="{00000000-0005-0000-0000-000091120000}"/>
    <cellStyle name="Separador de milhares 9 2 2 3 2 3 2" xfId="5157" xr:uid="{00000000-0005-0000-0000-000092120000}"/>
    <cellStyle name="Separador de milhares 9 2 2 3 2 4" xfId="3697" xr:uid="{00000000-0005-0000-0000-000093120000}"/>
    <cellStyle name="Separador de milhares 9 2 2 3 3" xfId="1430" xr:uid="{00000000-0005-0000-0000-000094120000}"/>
    <cellStyle name="Separador de milhares 9 2 2 3 3 2" xfId="2711" xr:uid="{00000000-0005-0000-0000-000095120000}"/>
    <cellStyle name="Separador de milhares 9 2 2 3 3 2 2" xfId="5407" xr:uid="{00000000-0005-0000-0000-000096120000}"/>
    <cellStyle name="Separador de milhares 9 2 2 3 3 3" xfId="4126" xr:uid="{00000000-0005-0000-0000-000097120000}"/>
    <cellStyle name="Separador de milhares 9 2 2 3 4" xfId="2211" xr:uid="{00000000-0005-0000-0000-000098120000}"/>
    <cellStyle name="Separador de milhares 9 2 2 3 4 2" xfId="4907" xr:uid="{00000000-0005-0000-0000-000099120000}"/>
    <cellStyle name="Separador de milhares 9 2 2 3 5" xfId="3360" xr:uid="{00000000-0005-0000-0000-00009A120000}"/>
    <cellStyle name="Separador de milhares 9 2 2 4" xfId="826" xr:uid="{00000000-0005-0000-0000-00009B120000}"/>
    <cellStyle name="Separador de milhares 9 2 2 4 2" xfId="1593" xr:uid="{00000000-0005-0000-0000-00009C120000}"/>
    <cellStyle name="Separador de milhares 9 2 2 4 2 2" xfId="2836" xr:uid="{00000000-0005-0000-0000-00009D120000}"/>
    <cellStyle name="Separador de milhares 9 2 2 4 2 2 2" xfId="5532" xr:uid="{00000000-0005-0000-0000-00009E120000}"/>
    <cellStyle name="Separador de milhares 9 2 2 4 2 3" xfId="4289" xr:uid="{00000000-0005-0000-0000-00009F120000}"/>
    <cellStyle name="Separador de milhares 9 2 2 4 3" xfId="2336" xr:uid="{00000000-0005-0000-0000-0000A0120000}"/>
    <cellStyle name="Separador de milhares 9 2 2 4 3 2" xfId="5032" xr:uid="{00000000-0005-0000-0000-0000A1120000}"/>
    <cellStyle name="Separador de milhares 9 2 2 4 4" xfId="3523" xr:uid="{00000000-0005-0000-0000-0000A2120000}"/>
    <cellStyle name="Separador de milhares 9 2 2 5" xfId="1257" xr:uid="{00000000-0005-0000-0000-0000A3120000}"/>
    <cellStyle name="Separador de milhares 9 2 2 5 2" xfId="2586" xr:uid="{00000000-0005-0000-0000-0000A4120000}"/>
    <cellStyle name="Separador de milhares 9 2 2 5 2 2" xfId="5282" xr:uid="{00000000-0005-0000-0000-0000A5120000}"/>
    <cellStyle name="Separador de milhares 9 2 2 5 3" xfId="3953" xr:uid="{00000000-0005-0000-0000-0000A6120000}"/>
    <cellStyle name="Separador de milhares 9 2 2 6" xfId="2086" xr:uid="{00000000-0005-0000-0000-0000A7120000}"/>
    <cellStyle name="Separador de milhares 9 2 2 6 2" xfId="4782" xr:uid="{00000000-0005-0000-0000-0000A8120000}"/>
    <cellStyle name="Separador de milhares 9 2 2 7" xfId="3186" xr:uid="{00000000-0005-0000-0000-0000A9120000}"/>
    <cellStyle name="Separador de milhares 9 2 3" xfId="2032" xr:uid="{00000000-0005-0000-0000-0000AA120000}"/>
    <cellStyle name="Separador de milhares 9 2 3 2" xfId="4728" xr:uid="{00000000-0005-0000-0000-0000AB120000}"/>
    <cellStyle name="Separador de milhares 9 2 4" xfId="3131" xr:uid="{00000000-0005-0000-0000-0000AC120000}"/>
    <cellStyle name="Separador de milhares 9 3" xfId="422" xr:uid="{00000000-0005-0000-0000-0000AD120000}"/>
    <cellStyle name="Separador de milhares 9 3 2" xfId="488" xr:uid="{00000000-0005-0000-0000-0000AE120000}"/>
    <cellStyle name="Separador de milhares 9 3 2 2" xfId="553" xr:uid="{00000000-0005-0000-0000-0000AF120000}"/>
    <cellStyle name="Separador de milhares 9 3 2 2 2" xfId="727" xr:uid="{00000000-0005-0000-0000-0000B0120000}"/>
    <cellStyle name="Separador de milhares 9 3 2 2 2 2" xfId="1064" xr:uid="{00000000-0005-0000-0000-0000B1120000}"/>
    <cellStyle name="Separador de milhares 9 3 2 2 2 2 2" xfId="1831" xr:uid="{00000000-0005-0000-0000-0000B2120000}"/>
    <cellStyle name="Separador de milhares 9 3 2 2 2 2 2 2" xfId="3024" xr:uid="{00000000-0005-0000-0000-0000B3120000}"/>
    <cellStyle name="Separador de milhares 9 3 2 2 2 2 2 2 2" xfId="5720" xr:uid="{00000000-0005-0000-0000-0000B4120000}"/>
    <cellStyle name="Separador de milhares 9 3 2 2 2 2 2 3" xfId="4527" xr:uid="{00000000-0005-0000-0000-0000B5120000}"/>
    <cellStyle name="Separador de milhares 9 3 2 2 2 2 3" xfId="2524" xr:uid="{00000000-0005-0000-0000-0000B6120000}"/>
    <cellStyle name="Separador de milhares 9 3 2 2 2 2 3 2" xfId="5220" xr:uid="{00000000-0005-0000-0000-0000B7120000}"/>
    <cellStyle name="Separador de milhares 9 3 2 2 2 2 4" xfId="3761" xr:uid="{00000000-0005-0000-0000-0000B8120000}"/>
    <cellStyle name="Separador de milhares 9 3 2 2 2 3" xfId="1494" xr:uid="{00000000-0005-0000-0000-0000B9120000}"/>
    <cellStyle name="Separador de milhares 9 3 2 2 2 3 2" xfId="2774" xr:uid="{00000000-0005-0000-0000-0000BA120000}"/>
    <cellStyle name="Separador de milhares 9 3 2 2 2 3 2 2" xfId="5470" xr:uid="{00000000-0005-0000-0000-0000BB120000}"/>
    <cellStyle name="Separador de milhares 9 3 2 2 2 3 3" xfId="4190" xr:uid="{00000000-0005-0000-0000-0000BC120000}"/>
    <cellStyle name="Separador de milhares 9 3 2 2 2 4" xfId="2274" xr:uid="{00000000-0005-0000-0000-0000BD120000}"/>
    <cellStyle name="Separador de milhares 9 3 2 2 2 4 2" xfId="4970" xr:uid="{00000000-0005-0000-0000-0000BE120000}"/>
    <cellStyle name="Separador de milhares 9 3 2 2 2 5" xfId="3424" xr:uid="{00000000-0005-0000-0000-0000BF120000}"/>
    <cellStyle name="Separador de milhares 9 3 2 2 3" xfId="891" xr:uid="{00000000-0005-0000-0000-0000C0120000}"/>
    <cellStyle name="Separador de milhares 9 3 2 2 3 2" xfId="1658" xr:uid="{00000000-0005-0000-0000-0000C1120000}"/>
    <cellStyle name="Separador de milhares 9 3 2 2 3 2 2" xfId="2899" xr:uid="{00000000-0005-0000-0000-0000C2120000}"/>
    <cellStyle name="Separador de milhares 9 3 2 2 3 2 2 2" xfId="5595" xr:uid="{00000000-0005-0000-0000-0000C3120000}"/>
    <cellStyle name="Separador de milhares 9 3 2 2 3 2 3" xfId="4354" xr:uid="{00000000-0005-0000-0000-0000C4120000}"/>
    <cellStyle name="Separador de milhares 9 3 2 2 3 3" xfId="2399" xr:uid="{00000000-0005-0000-0000-0000C5120000}"/>
    <cellStyle name="Separador de milhares 9 3 2 2 3 3 2" xfId="5095" xr:uid="{00000000-0005-0000-0000-0000C6120000}"/>
    <cellStyle name="Separador de milhares 9 3 2 2 3 4" xfId="3588" xr:uid="{00000000-0005-0000-0000-0000C7120000}"/>
    <cellStyle name="Separador de milhares 9 3 2 2 4" xfId="1321" xr:uid="{00000000-0005-0000-0000-0000C8120000}"/>
    <cellStyle name="Separador de milhares 9 3 2 2 4 2" xfId="2649" xr:uid="{00000000-0005-0000-0000-0000C9120000}"/>
    <cellStyle name="Separador de milhares 9 3 2 2 4 2 2" xfId="5345" xr:uid="{00000000-0005-0000-0000-0000CA120000}"/>
    <cellStyle name="Separador de milhares 9 3 2 2 4 3" xfId="4017" xr:uid="{00000000-0005-0000-0000-0000CB120000}"/>
    <cellStyle name="Separador de milhares 9 3 2 2 5" xfId="2149" xr:uid="{00000000-0005-0000-0000-0000CC120000}"/>
    <cellStyle name="Separador de milhares 9 3 2 2 5 2" xfId="4845" xr:uid="{00000000-0005-0000-0000-0000CD120000}"/>
    <cellStyle name="Separador de milhares 9 3 2 2 6" xfId="3251" xr:uid="{00000000-0005-0000-0000-0000CE120000}"/>
    <cellStyle name="Separador de milhares 9 3 2 3" xfId="664" xr:uid="{00000000-0005-0000-0000-0000CF120000}"/>
    <cellStyle name="Separador de milhares 9 3 2 3 2" xfId="1001" xr:uid="{00000000-0005-0000-0000-0000D0120000}"/>
    <cellStyle name="Separador de milhares 9 3 2 3 2 2" xfId="1768" xr:uid="{00000000-0005-0000-0000-0000D1120000}"/>
    <cellStyle name="Separador de milhares 9 3 2 3 2 2 2" xfId="2962" xr:uid="{00000000-0005-0000-0000-0000D2120000}"/>
    <cellStyle name="Separador de milhares 9 3 2 3 2 2 2 2" xfId="5658" xr:uid="{00000000-0005-0000-0000-0000D3120000}"/>
    <cellStyle name="Separador de milhares 9 3 2 3 2 2 3" xfId="4464" xr:uid="{00000000-0005-0000-0000-0000D4120000}"/>
    <cellStyle name="Separador de milhares 9 3 2 3 2 3" xfId="2462" xr:uid="{00000000-0005-0000-0000-0000D5120000}"/>
    <cellStyle name="Separador de milhares 9 3 2 3 2 3 2" xfId="5158" xr:uid="{00000000-0005-0000-0000-0000D6120000}"/>
    <cellStyle name="Separador de milhares 9 3 2 3 2 4" xfId="3698" xr:uid="{00000000-0005-0000-0000-0000D7120000}"/>
    <cellStyle name="Separador de milhares 9 3 2 3 3" xfId="1431" xr:uid="{00000000-0005-0000-0000-0000D8120000}"/>
    <cellStyle name="Separador de milhares 9 3 2 3 3 2" xfId="2712" xr:uid="{00000000-0005-0000-0000-0000D9120000}"/>
    <cellStyle name="Separador de milhares 9 3 2 3 3 2 2" xfId="5408" xr:uid="{00000000-0005-0000-0000-0000DA120000}"/>
    <cellStyle name="Separador de milhares 9 3 2 3 3 3" xfId="4127" xr:uid="{00000000-0005-0000-0000-0000DB120000}"/>
    <cellStyle name="Separador de milhares 9 3 2 3 4" xfId="2212" xr:uid="{00000000-0005-0000-0000-0000DC120000}"/>
    <cellStyle name="Separador de milhares 9 3 2 3 4 2" xfId="4908" xr:uid="{00000000-0005-0000-0000-0000DD120000}"/>
    <cellStyle name="Separador de milhares 9 3 2 3 5" xfId="3361" xr:uid="{00000000-0005-0000-0000-0000DE120000}"/>
    <cellStyle name="Separador de milhares 9 3 2 4" xfId="827" xr:uid="{00000000-0005-0000-0000-0000DF120000}"/>
    <cellStyle name="Separador de milhares 9 3 2 4 2" xfId="1594" xr:uid="{00000000-0005-0000-0000-0000E0120000}"/>
    <cellStyle name="Separador de milhares 9 3 2 4 2 2" xfId="2837" xr:uid="{00000000-0005-0000-0000-0000E1120000}"/>
    <cellStyle name="Separador de milhares 9 3 2 4 2 2 2" xfId="5533" xr:uid="{00000000-0005-0000-0000-0000E2120000}"/>
    <cellStyle name="Separador de milhares 9 3 2 4 2 3" xfId="4290" xr:uid="{00000000-0005-0000-0000-0000E3120000}"/>
    <cellStyle name="Separador de milhares 9 3 2 4 3" xfId="2337" xr:uid="{00000000-0005-0000-0000-0000E4120000}"/>
    <cellStyle name="Separador de milhares 9 3 2 4 3 2" xfId="5033" xr:uid="{00000000-0005-0000-0000-0000E5120000}"/>
    <cellStyle name="Separador de milhares 9 3 2 4 4" xfId="3524" xr:uid="{00000000-0005-0000-0000-0000E6120000}"/>
    <cellStyle name="Separador de milhares 9 3 2 5" xfId="1258" xr:uid="{00000000-0005-0000-0000-0000E7120000}"/>
    <cellStyle name="Separador de milhares 9 3 2 5 2" xfId="2587" xr:uid="{00000000-0005-0000-0000-0000E8120000}"/>
    <cellStyle name="Separador de milhares 9 3 2 5 2 2" xfId="5283" xr:uid="{00000000-0005-0000-0000-0000E9120000}"/>
    <cellStyle name="Separador de milhares 9 3 2 5 3" xfId="3954" xr:uid="{00000000-0005-0000-0000-0000EA120000}"/>
    <cellStyle name="Separador de milhares 9 3 2 6" xfId="2087" xr:uid="{00000000-0005-0000-0000-0000EB120000}"/>
    <cellStyle name="Separador de milhares 9 3 2 6 2" xfId="4783" xr:uid="{00000000-0005-0000-0000-0000EC120000}"/>
    <cellStyle name="Separador de milhares 9 3 2 7" xfId="3187" xr:uid="{00000000-0005-0000-0000-0000ED120000}"/>
    <cellStyle name="Separador de milhares 9 3 3" xfId="2033" xr:uid="{00000000-0005-0000-0000-0000EE120000}"/>
    <cellStyle name="Separador de milhares 9 3 3 2" xfId="4729" xr:uid="{00000000-0005-0000-0000-0000EF120000}"/>
    <cellStyle name="Separador de milhares 9 3 4" xfId="3132" xr:uid="{00000000-0005-0000-0000-0000F0120000}"/>
    <cellStyle name="Separador de milhares 9 4" xfId="423" xr:uid="{00000000-0005-0000-0000-0000F1120000}"/>
    <cellStyle name="Separador de milhares 9 4 2" xfId="489" xr:uid="{00000000-0005-0000-0000-0000F2120000}"/>
    <cellStyle name="Separador de milhares 9 4 2 2" xfId="554" xr:uid="{00000000-0005-0000-0000-0000F3120000}"/>
    <cellStyle name="Separador de milhares 9 4 2 2 2" xfId="728" xr:uid="{00000000-0005-0000-0000-0000F4120000}"/>
    <cellStyle name="Separador de milhares 9 4 2 2 2 2" xfId="1065" xr:uid="{00000000-0005-0000-0000-0000F5120000}"/>
    <cellStyle name="Separador de milhares 9 4 2 2 2 2 2" xfId="1832" xr:uid="{00000000-0005-0000-0000-0000F6120000}"/>
    <cellStyle name="Separador de milhares 9 4 2 2 2 2 2 2" xfId="3025" xr:uid="{00000000-0005-0000-0000-0000F7120000}"/>
    <cellStyle name="Separador de milhares 9 4 2 2 2 2 2 2 2" xfId="5721" xr:uid="{00000000-0005-0000-0000-0000F8120000}"/>
    <cellStyle name="Separador de milhares 9 4 2 2 2 2 2 3" xfId="4528" xr:uid="{00000000-0005-0000-0000-0000F9120000}"/>
    <cellStyle name="Separador de milhares 9 4 2 2 2 2 3" xfId="2525" xr:uid="{00000000-0005-0000-0000-0000FA120000}"/>
    <cellStyle name="Separador de milhares 9 4 2 2 2 2 3 2" xfId="5221" xr:uid="{00000000-0005-0000-0000-0000FB120000}"/>
    <cellStyle name="Separador de milhares 9 4 2 2 2 2 4" xfId="3762" xr:uid="{00000000-0005-0000-0000-0000FC120000}"/>
    <cellStyle name="Separador de milhares 9 4 2 2 2 3" xfId="1495" xr:uid="{00000000-0005-0000-0000-0000FD120000}"/>
    <cellStyle name="Separador de milhares 9 4 2 2 2 3 2" xfId="2775" xr:uid="{00000000-0005-0000-0000-0000FE120000}"/>
    <cellStyle name="Separador de milhares 9 4 2 2 2 3 2 2" xfId="5471" xr:uid="{00000000-0005-0000-0000-0000FF120000}"/>
    <cellStyle name="Separador de milhares 9 4 2 2 2 3 3" xfId="4191" xr:uid="{00000000-0005-0000-0000-000000130000}"/>
    <cellStyle name="Separador de milhares 9 4 2 2 2 4" xfId="2275" xr:uid="{00000000-0005-0000-0000-000001130000}"/>
    <cellStyle name="Separador de milhares 9 4 2 2 2 4 2" xfId="4971" xr:uid="{00000000-0005-0000-0000-000002130000}"/>
    <cellStyle name="Separador de milhares 9 4 2 2 2 5" xfId="3425" xr:uid="{00000000-0005-0000-0000-000003130000}"/>
    <cellStyle name="Separador de milhares 9 4 2 2 3" xfId="892" xr:uid="{00000000-0005-0000-0000-000004130000}"/>
    <cellStyle name="Separador de milhares 9 4 2 2 3 2" xfId="1659" xr:uid="{00000000-0005-0000-0000-000005130000}"/>
    <cellStyle name="Separador de milhares 9 4 2 2 3 2 2" xfId="2900" xr:uid="{00000000-0005-0000-0000-000006130000}"/>
    <cellStyle name="Separador de milhares 9 4 2 2 3 2 2 2" xfId="5596" xr:uid="{00000000-0005-0000-0000-000007130000}"/>
    <cellStyle name="Separador de milhares 9 4 2 2 3 2 3" xfId="4355" xr:uid="{00000000-0005-0000-0000-000008130000}"/>
    <cellStyle name="Separador de milhares 9 4 2 2 3 3" xfId="2400" xr:uid="{00000000-0005-0000-0000-000009130000}"/>
    <cellStyle name="Separador de milhares 9 4 2 2 3 3 2" xfId="5096" xr:uid="{00000000-0005-0000-0000-00000A130000}"/>
    <cellStyle name="Separador de milhares 9 4 2 2 3 4" xfId="3589" xr:uid="{00000000-0005-0000-0000-00000B130000}"/>
    <cellStyle name="Separador de milhares 9 4 2 2 4" xfId="1322" xr:uid="{00000000-0005-0000-0000-00000C130000}"/>
    <cellStyle name="Separador de milhares 9 4 2 2 4 2" xfId="2650" xr:uid="{00000000-0005-0000-0000-00000D130000}"/>
    <cellStyle name="Separador de milhares 9 4 2 2 4 2 2" xfId="5346" xr:uid="{00000000-0005-0000-0000-00000E130000}"/>
    <cellStyle name="Separador de milhares 9 4 2 2 4 3" xfId="4018" xr:uid="{00000000-0005-0000-0000-00000F130000}"/>
    <cellStyle name="Separador de milhares 9 4 2 2 5" xfId="2150" xr:uid="{00000000-0005-0000-0000-000010130000}"/>
    <cellStyle name="Separador de milhares 9 4 2 2 5 2" xfId="4846" xr:uid="{00000000-0005-0000-0000-000011130000}"/>
    <cellStyle name="Separador de milhares 9 4 2 2 6" xfId="3252" xr:uid="{00000000-0005-0000-0000-000012130000}"/>
    <cellStyle name="Separador de milhares 9 4 2 3" xfId="665" xr:uid="{00000000-0005-0000-0000-000013130000}"/>
    <cellStyle name="Separador de milhares 9 4 2 3 2" xfId="1002" xr:uid="{00000000-0005-0000-0000-000014130000}"/>
    <cellStyle name="Separador de milhares 9 4 2 3 2 2" xfId="1769" xr:uid="{00000000-0005-0000-0000-000015130000}"/>
    <cellStyle name="Separador de milhares 9 4 2 3 2 2 2" xfId="2963" xr:uid="{00000000-0005-0000-0000-000016130000}"/>
    <cellStyle name="Separador de milhares 9 4 2 3 2 2 2 2" xfId="5659" xr:uid="{00000000-0005-0000-0000-000017130000}"/>
    <cellStyle name="Separador de milhares 9 4 2 3 2 2 3" xfId="4465" xr:uid="{00000000-0005-0000-0000-000018130000}"/>
    <cellStyle name="Separador de milhares 9 4 2 3 2 3" xfId="2463" xr:uid="{00000000-0005-0000-0000-000019130000}"/>
    <cellStyle name="Separador de milhares 9 4 2 3 2 3 2" xfId="5159" xr:uid="{00000000-0005-0000-0000-00001A130000}"/>
    <cellStyle name="Separador de milhares 9 4 2 3 2 4" xfId="3699" xr:uid="{00000000-0005-0000-0000-00001B130000}"/>
    <cellStyle name="Separador de milhares 9 4 2 3 3" xfId="1432" xr:uid="{00000000-0005-0000-0000-00001C130000}"/>
    <cellStyle name="Separador de milhares 9 4 2 3 3 2" xfId="2713" xr:uid="{00000000-0005-0000-0000-00001D130000}"/>
    <cellStyle name="Separador de milhares 9 4 2 3 3 2 2" xfId="5409" xr:uid="{00000000-0005-0000-0000-00001E130000}"/>
    <cellStyle name="Separador de milhares 9 4 2 3 3 3" xfId="4128" xr:uid="{00000000-0005-0000-0000-00001F130000}"/>
    <cellStyle name="Separador de milhares 9 4 2 3 4" xfId="2213" xr:uid="{00000000-0005-0000-0000-000020130000}"/>
    <cellStyle name="Separador de milhares 9 4 2 3 4 2" xfId="4909" xr:uid="{00000000-0005-0000-0000-000021130000}"/>
    <cellStyle name="Separador de milhares 9 4 2 3 5" xfId="3362" xr:uid="{00000000-0005-0000-0000-000022130000}"/>
    <cellStyle name="Separador de milhares 9 4 2 4" xfId="828" xr:uid="{00000000-0005-0000-0000-000023130000}"/>
    <cellStyle name="Separador de milhares 9 4 2 4 2" xfId="1595" xr:uid="{00000000-0005-0000-0000-000024130000}"/>
    <cellStyle name="Separador de milhares 9 4 2 4 2 2" xfId="2838" xr:uid="{00000000-0005-0000-0000-000025130000}"/>
    <cellStyle name="Separador de milhares 9 4 2 4 2 2 2" xfId="5534" xr:uid="{00000000-0005-0000-0000-000026130000}"/>
    <cellStyle name="Separador de milhares 9 4 2 4 2 3" xfId="4291" xr:uid="{00000000-0005-0000-0000-000027130000}"/>
    <cellStyle name="Separador de milhares 9 4 2 4 3" xfId="2338" xr:uid="{00000000-0005-0000-0000-000028130000}"/>
    <cellStyle name="Separador de milhares 9 4 2 4 3 2" xfId="5034" xr:uid="{00000000-0005-0000-0000-000029130000}"/>
    <cellStyle name="Separador de milhares 9 4 2 4 4" xfId="3525" xr:uid="{00000000-0005-0000-0000-00002A130000}"/>
    <cellStyle name="Separador de milhares 9 4 2 5" xfId="1259" xr:uid="{00000000-0005-0000-0000-00002B130000}"/>
    <cellStyle name="Separador de milhares 9 4 2 5 2" xfId="2588" xr:uid="{00000000-0005-0000-0000-00002C130000}"/>
    <cellStyle name="Separador de milhares 9 4 2 5 2 2" xfId="5284" xr:uid="{00000000-0005-0000-0000-00002D130000}"/>
    <cellStyle name="Separador de milhares 9 4 2 5 3" xfId="3955" xr:uid="{00000000-0005-0000-0000-00002E130000}"/>
    <cellStyle name="Separador de milhares 9 4 2 6" xfId="2088" xr:uid="{00000000-0005-0000-0000-00002F130000}"/>
    <cellStyle name="Separador de milhares 9 4 2 6 2" xfId="4784" xr:uid="{00000000-0005-0000-0000-000030130000}"/>
    <cellStyle name="Separador de milhares 9 4 2 7" xfId="3188" xr:uid="{00000000-0005-0000-0000-000031130000}"/>
    <cellStyle name="Separador de milhares 9 4 3" xfId="2034" xr:uid="{00000000-0005-0000-0000-000032130000}"/>
    <cellStyle name="Separador de milhares 9 4 3 2" xfId="4730" xr:uid="{00000000-0005-0000-0000-000033130000}"/>
    <cellStyle name="Separador de milhares 9 4 4" xfId="3133" xr:uid="{00000000-0005-0000-0000-000034130000}"/>
    <cellStyle name="Separador de milhares 9 5" xfId="424" xr:uid="{00000000-0005-0000-0000-000035130000}"/>
    <cellStyle name="Separador de milhares 9 5 2" xfId="490" xr:uid="{00000000-0005-0000-0000-000036130000}"/>
    <cellStyle name="Separador de milhares 9 5 2 2" xfId="555" xr:uid="{00000000-0005-0000-0000-000037130000}"/>
    <cellStyle name="Separador de milhares 9 5 2 2 2" xfId="729" xr:uid="{00000000-0005-0000-0000-000038130000}"/>
    <cellStyle name="Separador de milhares 9 5 2 2 2 2" xfId="1066" xr:uid="{00000000-0005-0000-0000-000039130000}"/>
    <cellStyle name="Separador de milhares 9 5 2 2 2 2 2" xfId="1833" xr:uid="{00000000-0005-0000-0000-00003A130000}"/>
    <cellStyle name="Separador de milhares 9 5 2 2 2 2 2 2" xfId="3026" xr:uid="{00000000-0005-0000-0000-00003B130000}"/>
    <cellStyle name="Separador de milhares 9 5 2 2 2 2 2 2 2" xfId="5722" xr:uid="{00000000-0005-0000-0000-00003C130000}"/>
    <cellStyle name="Separador de milhares 9 5 2 2 2 2 2 3" xfId="4529" xr:uid="{00000000-0005-0000-0000-00003D130000}"/>
    <cellStyle name="Separador de milhares 9 5 2 2 2 2 3" xfId="2526" xr:uid="{00000000-0005-0000-0000-00003E130000}"/>
    <cellStyle name="Separador de milhares 9 5 2 2 2 2 3 2" xfId="5222" xr:uid="{00000000-0005-0000-0000-00003F130000}"/>
    <cellStyle name="Separador de milhares 9 5 2 2 2 2 4" xfId="3763" xr:uid="{00000000-0005-0000-0000-000040130000}"/>
    <cellStyle name="Separador de milhares 9 5 2 2 2 3" xfId="1496" xr:uid="{00000000-0005-0000-0000-000041130000}"/>
    <cellStyle name="Separador de milhares 9 5 2 2 2 3 2" xfId="2776" xr:uid="{00000000-0005-0000-0000-000042130000}"/>
    <cellStyle name="Separador de milhares 9 5 2 2 2 3 2 2" xfId="5472" xr:uid="{00000000-0005-0000-0000-000043130000}"/>
    <cellStyle name="Separador de milhares 9 5 2 2 2 3 3" xfId="4192" xr:uid="{00000000-0005-0000-0000-000044130000}"/>
    <cellStyle name="Separador de milhares 9 5 2 2 2 4" xfId="2276" xr:uid="{00000000-0005-0000-0000-000045130000}"/>
    <cellStyle name="Separador de milhares 9 5 2 2 2 4 2" xfId="4972" xr:uid="{00000000-0005-0000-0000-000046130000}"/>
    <cellStyle name="Separador de milhares 9 5 2 2 2 5" xfId="3426" xr:uid="{00000000-0005-0000-0000-000047130000}"/>
    <cellStyle name="Separador de milhares 9 5 2 2 3" xfId="893" xr:uid="{00000000-0005-0000-0000-000048130000}"/>
    <cellStyle name="Separador de milhares 9 5 2 2 3 2" xfId="1660" xr:uid="{00000000-0005-0000-0000-000049130000}"/>
    <cellStyle name="Separador de milhares 9 5 2 2 3 2 2" xfId="2901" xr:uid="{00000000-0005-0000-0000-00004A130000}"/>
    <cellStyle name="Separador de milhares 9 5 2 2 3 2 2 2" xfId="5597" xr:uid="{00000000-0005-0000-0000-00004B130000}"/>
    <cellStyle name="Separador de milhares 9 5 2 2 3 2 3" xfId="4356" xr:uid="{00000000-0005-0000-0000-00004C130000}"/>
    <cellStyle name="Separador de milhares 9 5 2 2 3 3" xfId="2401" xr:uid="{00000000-0005-0000-0000-00004D130000}"/>
    <cellStyle name="Separador de milhares 9 5 2 2 3 3 2" xfId="5097" xr:uid="{00000000-0005-0000-0000-00004E130000}"/>
    <cellStyle name="Separador de milhares 9 5 2 2 3 4" xfId="3590" xr:uid="{00000000-0005-0000-0000-00004F130000}"/>
    <cellStyle name="Separador de milhares 9 5 2 2 4" xfId="1323" xr:uid="{00000000-0005-0000-0000-000050130000}"/>
    <cellStyle name="Separador de milhares 9 5 2 2 4 2" xfId="2651" xr:uid="{00000000-0005-0000-0000-000051130000}"/>
    <cellStyle name="Separador de milhares 9 5 2 2 4 2 2" xfId="5347" xr:uid="{00000000-0005-0000-0000-000052130000}"/>
    <cellStyle name="Separador de milhares 9 5 2 2 4 3" xfId="4019" xr:uid="{00000000-0005-0000-0000-000053130000}"/>
    <cellStyle name="Separador de milhares 9 5 2 2 5" xfId="2151" xr:uid="{00000000-0005-0000-0000-000054130000}"/>
    <cellStyle name="Separador de milhares 9 5 2 2 5 2" xfId="4847" xr:uid="{00000000-0005-0000-0000-000055130000}"/>
    <cellStyle name="Separador de milhares 9 5 2 2 6" xfId="3253" xr:uid="{00000000-0005-0000-0000-000056130000}"/>
    <cellStyle name="Separador de milhares 9 5 2 3" xfId="666" xr:uid="{00000000-0005-0000-0000-000057130000}"/>
    <cellStyle name="Separador de milhares 9 5 2 3 2" xfId="1003" xr:uid="{00000000-0005-0000-0000-000058130000}"/>
    <cellStyle name="Separador de milhares 9 5 2 3 2 2" xfId="1770" xr:uid="{00000000-0005-0000-0000-000059130000}"/>
    <cellStyle name="Separador de milhares 9 5 2 3 2 2 2" xfId="2964" xr:uid="{00000000-0005-0000-0000-00005A130000}"/>
    <cellStyle name="Separador de milhares 9 5 2 3 2 2 2 2" xfId="5660" xr:uid="{00000000-0005-0000-0000-00005B130000}"/>
    <cellStyle name="Separador de milhares 9 5 2 3 2 2 3" xfId="4466" xr:uid="{00000000-0005-0000-0000-00005C130000}"/>
    <cellStyle name="Separador de milhares 9 5 2 3 2 3" xfId="2464" xr:uid="{00000000-0005-0000-0000-00005D130000}"/>
    <cellStyle name="Separador de milhares 9 5 2 3 2 3 2" xfId="5160" xr:uid="{00000000-0005-0000-0000-00005E130000}"/>
    <cellStyle name="Separador de milhares 9 5 2 3 2 4" xfId="3700" xr:uid="{00000000-0005-0000-0000-00005F130000}"/>
    <cellStyle name="Separador de milhares 9 5 2 3 3" xfId="1433" xr:uid="{00000000-0005-0000-0000-000060130000}"/>
    <cellStyle name="Separador de milhares 9 5 2 3 3 2" xfId="2714" xr:uid="{00000000-0005-0000-0000-000061130000}"/>
    <cellStyle name="Separador de milhares 9 5 2 3 3 2 2" xfId="5410" xr:uid="{00000000-0005-0000-0000-000062130000}"/>
    <cellStyle name="Separador de milhares 9 5 2 3 3 3" xfId="4129" xr:uid="{00000000-0005-0000-0000-000063130000}"/>
    <cellStyle name="Separador de milhares 9 5 2 3 4" xfId="2214" xr:uid="{00000000-0005-0000-0000-000064130000}"/>
    <cellStyle name="Separador de milhares 9 5 2 3 4 2" xfId="4910" xr:uid="{00000000-0005-0000-0000-000065130000}"/>
    <cellStyle name="Separador de milhares 9 5 2 3 5" xfId="3363" xr:uid="{00000000-0005-0000-0000-000066130000}"/>
    <cellStyle name="Separador de milhares 9 5 2 4" xfId="829" xr:uid="{00000000-0005-0000-0000-000067130000}"/>
    <cellStyle name="Separador de milhares 9 5 2 4 2" xfId="1596" xr:uid="{00000000-0005-0000-0000-000068130000}"/>
    <cellStyle name="Separador de milhares 9 5 2 4 2 2" xfId="2839" xr:uid="{00000000-0005-0000-0000-000069130000}"/>
    <cellStyle name="Separador de milhares 9 5 2 4 2 2 2" xfId="5535" xr:uid="{00000000-0005-0000-0000-00006A130000}"/>
    <cellStyle name="Separador de milhares 9 5 2 4 2 3" xfId="4292" xr:uid="{00000000-0005-0000-0000-00006B130000}"/>
    <cellStyle name="Separador de milhares 9 5 2 4 3" xfId="2339" xr:uid="{00000000-0005-0000-0000-00006C130000}"/>
    <cellStyle name="Separador de milhares 9 5 2 4 3 2" xfId="5035" xr:uid="{00000000-0005-0000-0000-00006D130000}"/>
    <cellStyle name="Separador de milhares 9 5 2 4 4" xfId="3526" xr:uid="{00000000-0005-0000-0000-00006E130000}"/>
    <cellStyle name="Separador de milhares 9 5 2 5" xfId="1260" xr:uid="{00000000-0005-0000-0000-00006F130000}"/>
    <cellStyle name="Separador de milhares 9 5 2 5 2" xfId="2589" xr:uid="{00000000-0005-0000-0000-000070130000}"/>
    <cellStyle name="Separador de milhares 9 5 2 5 2 2" xfId="5285" xr:uid="{00000000-0005-0000-0000-000071130000}"/>
    <cellStyle name="Separador de milhares 9 5 2 5 3" xfId="3956" xr:uid="{00000000-0005-0000-0000-000072130000}"/>
    <cellStyle name="Separador de milhares 9 5 2 6" xfId="2089" xr:uid="{00000000-0005-0000-0000-000073130000}"/>
    <cellStyle name="Separador de milhares 9 5 2 6 2" xfId="4785" xr:uid="{00000000-0005-0000-0000-000074130000}"/>
    <cellStyle name="Separador de milhares 9 5 2 7" xfId="3189" xr:uid="{00000000-0005-0000-0000-000075130000}"/>
    <cellStyle name="Separador de milhares 9 5 3" xfId="2035" xr:uid="{00000000-0005-0000-0000-000076130000}"/>
    <cellStyle name="Separador de milhares 9 5 3 2" xfId="4731" xr:uid="{00000000-0005-0000-0000-000077130000}"/>
    <cellStyle name="Separador de milhares 9 5 4" xfId="3134" xr:uid="{00000000-0005-0000-0000-000078130000}"/>
    <cellStyle name="Separador de milhares 9 6" xfId="425" xr:uid="{00000000-0005-0000-0000-000079130000}"/>
    <cellStyle name="Separador de milhares 9 6 2" xfId="491" xr:uid="{00000000-0005-0000-0000-00007A130000}"/>
    <cellStyle name="Separador de milhares 9 6 2 2" xfId="556" xr:uid="{00000000-0005-0000-0000-00007B130000}"/>
    <cellStyle name="Separador de milhares 9 6 2 2 2" xfId="730" xr:uid="{00000000-0005-0000-0000-00007C130000}"/>
    <cellStyle name="Separador de milhares 9 6 2 2 2 2" xfId="1067" xr:uid="{00000000-0005-0000-0000-00007D130000}"/>
    <cellStyle name="Separador de milhares 9 6 2 2 2 2 2" xfId="1834" xr:uid="{00000000-0005-0000-0000-00007E130000}"/>
    <cellStyle name="Separador de milhares 9 6 2 2 2 2 2 2" xfId="3027" xr:uid="{00000000-0005-0000-0000-00007F130000}"/>
    <cellStyle name="Separador de milhares 9 6 2 2 2 2 2 2 2" xfId="5723" xr:uid="{00000000-0005-0000-0000-000080130000}"/>
    <cellStyle name="Separador de milhares 9 6 2 2 2 2 2 3" xfId="4530" xr:uid="{00000000-0005-0000-0000-000081130000}"/>
    <cellStyle name="Separador de milhares 9 6 2 2 2 2 3" xfId="2527" xr:uid="{00000000-0005-0000-0000-000082130000}"/>
    <cellStyle name="Separador de milhares 9 6 2 2 2 2 3 2" xfId="5223" xr:uid="{00000000-0005-0000-0000-000083130000}"/>
    <cellStyle name="Separador de milhares 9 6 2 2 2 2 4" xfId="3764" xr:uid="{00000000-0005-0000-0000-000084130000}"/>
    <cellStyle name="Separador de milhares 9 6 2 2 2 3" xfId="1497" xr:uid="{00000000-0005-0000-0000-000085130000}"/>
    <cellStyle name="Separador de milhares 9 6 2 2 2 3 2" xfId="2777" xr:uid="{00000000-0005-0000-0000-000086130000}"/>
    <cellStyle name="Separador de milhares 9 6 2 2 2 3 2 2" xfId="5473" xr:uid="{00000000-0005-0000-0000-000087130000}"/>
    <cellStyle name="Separador de milhares 9 6 2 2 2 3 3" xfId="4193" xr:uid="{00000000-0005-0000-0000-000088130000}"/>
    <cellStyle name="Separador de milhares 9 6 2 2 2 4" xfId="2277" xr:uid="{00000000-0005-0000-0000-000089130000}"/>
    <cellStyle name="Separador de milhares 9 6 2 2 2 4 2" xfId="4973" xr:uid="{00000000-0005-0000-0000-00008A130000}"/>
    <cellStyle name="Separador de milhares 9 6 2 2 2 5" xfId="3427" xr:uid="{00000000-0005-0000-0000-00008B130000}"/>
    <cellStyle name="Separador de milhares 9 6 2 2 3" xfId="894" xr:uid="{00000000-0005-0000-0000-00008C130000}"/>
    <cellStyle name="Separador de milhares 9 6 2 2 3 2" xfId="1661" xr:uid="{00000000-0005-0000-0000-00008D130000}"/>
    <cellStyle name="Separador de milhares 9 6 2 2 3 2 2" xfId="2902" xr:uid="{00000000-0005-0000-0000-00008E130000}"/>
    <cellStyle name="Separador de milhares 9 6 2 2 3 2 2 2" xfId="5598" xr:uid="{00000000-0005-0000-0000-00008F130000}"/>
    <cellStyle name="Separador de milhares 9 6 2 2 3 2 3" xfId="4357" xr:uid="{00000000-0005-0000-0000-000090130000}"/>
    <cellStyle name="Separador de milhares 9 6 2 2 3 3" xfId="2402" xr:uid="{00000000-0005-0000-0000-000091130000}"/>
    <cellStyle name="Separador de milhares 9 6 2 2 3 3 2" xfId="5098" xr:uid="{00000000-0005-0000-0000-000092130000}"/>
    <cellStyle name="Separador de milhares 9 6 2 2 3 4" xfId="3591" xr:uid="{00000000-0005-0000-0000-000093130000}"/>
    <cellStyle name="Separador de milhares 9 6 2 2 4" xfId="1324" xr:uid="{00000000-0005-0000-0000-000094130000}"/>
    <cellStyle name="Separador de milhares 9 6 2 2 4 2" xfId="2652" xr:uid="{00000000-0005-0000-0000-000095130000}"/>
    <cellStyle name="Separador de milhares 9 6 2 2 4 2 2" xfId="5348" xr:uid="{00000000-0005-0000-0000-000096130000}"/>
    <cellStyle name="Separador de milhares 9 6 2 2 4 3" xfId="4020" xr:uid="{00000000-0005-0000-0000-000097130000}"/>
    <cellStyle name="Separador de milhares 9 6 2 2 5" xfId="2152" xr:uid="{00000000-0005-0000-0000-000098130000}"/>
    <cellStyle name="Separador de milhares 9 6 2 2 5 2" xfId="4848" xr:uid="{00000000-0005-0000-0000-000099130000}"/>
    <cellStyle name="Separador de milhares 9 6 2 2 6" xfId="3254" xr:uid="{00000000-0005-0000-0000-00009A130000}"/>
    <cellStyle name="Separador de milhares 9 6 2 3" xfId="667" xr:uid="{00000000-0005-0000-0000-00009B130000}"/>
    <cellStyle name="Separador de milhares 9 6 2 3 2" xfId="1004" xr:uid="{00000000-0005-0000-0000-00009C130000}"/>
    <cellStyle name="Separador de milhares 9 6 2 3 2 2" xfId="1771" xr:uid="{00000000-0005-0000-0000-00009D130000}"/>
    <cellStyle name="Separador de milhares 9 6 2 3 2 2 2" xfId="2965" xr:uid="{00000000-0005-0000-0000-00009E130000}"/>
    <cellStyle name="Separador de milhares 9 6 2 3 2 2 2 2" xfId="5661" xr:uid="{00000000-0005-0000-0000-00009F130000}"/>
    <cellStyle name="Separador de milhares 9 6 2 3 2 2 3" xfId="4467" xr:uid="{00000000-0005-0000-0000-0000A0130000}"/>
    <cellStyle name="Separador de milhares 9 6 2 3 2 3" xfId="2465" xr:uid="{00000000-0005-0000-0000-0000A1130000}"/>
    <cellStyle name="Separador de milhares 9 6 2 3 2 3 2" xfId="5161" xr:uid="{00000000-0005-0000-0000-0000A2130000}"/>
    <cellStyle name="Separador de milhares 9 6 2 3 2 4" xfId="3701" xr:uid="{00000000-0005-0000-0000-0000A3130000}"/>
    <cellStyle name="Separador de milhares 9 6 2 3 3" xfId="1434" xr:uid="{00000000-0005-0000-0000-0000A4130000}"/>
    <cellStyle name="Separador de milhares 9 6 2 3 3 2" xfId="2715" xr:uid="{00000000-0005-0000-0000-0000A5130000}"/>
    <cellStyle name="Separador de milhares 9 6 2 3 3 2 2" xfId="5411" xr:uid="{00000000-0005-0000-0000-0000A6130000}"/>
    <cellStyle name="Separador de milhares 9 6 2 3 3 3" xfId="4130" xr:uid="{00000000-0005-0000-0000-0000A7130000}"/>
    <cellStyle name="Separador de milhares 9 6 2 3 4" xfId="2215" xr:uid="{00000000-0005-0000-0000-0000A8130000}"/>
    <cellStyle name="Separador de milhares 9 6 2 3 4 2" xfId="4911" xr:uid="{00000000-0005-0000-0000-0000A9130000}"/>
    <cellStyle name="Separador de milhares 9 6 2 3 5" xfId="3364" xr:uid="{00000000-0005-0000-0000-0000AA130000}"/>
    <cellStyle name="Separador de milhares 9 6 2 4" xfId="830" xr:uid="{00000000-0005-0000-0000-0000AB130000}"/>
    <cellStyle name="Separador de milhares 9 6 2 4 2" xfId="1597" xr:uid="{00000000-0005-0000-0000-0000AC130000}"/>
    <cellStyle name="Separador de milhares 9 6 2 4 2 2" xfId="2840" xr:uid="{00000000-0005-0000-0000-0000AD130000}"/>
    <cellStyle name="Separador de milhares 9 6 2 4 2 2 2" xfId="5536" xr:uid="{00000000-0005-0000-0000-0000AE130000}"/>
    <cellStyle name="Separador de milhares 9 6 2 4 2 3" xfId="4293" xr:uid="{00000000-0005-0000-0000-0000AF130000}"/>
    <cellStyle name="Separador de milhares 9 6 2 4 3" xfId="2340" xr:uid="{00000000-0005-0000-0000-0000B0130000}"/>
    <cellStyle name="Separador de milhares 9 6 2 4 3 2" xfId="5036" xr:uid="{00000000-0005-0000-0000-0000B1130000}"/>
    <cellStyle name="Separador de milhares 9 6 2 4 4" xfId="3527" xr:uid="{00000000-0005-0000-0000-0000B2130000}"/>
    <cellStyle name="Separador de milhares 9 6 2 5" xfId="1261" xr:uid="{00000000-0005-0000-0000-0000B3130000}"/>
    <cellStyle name="Separador de milhares 9 6 2 5 2" xfId="2590" xr:uid="{00000000-0005-0000-0000-0000B4130000}"/>
    <cellStyle name="Separador de milhares 9 6 2 5 2 2" xfId="5286" xr:uid="{00000000-0005-0000-0000-0000B5130000}"/>
    <cellStyle name="Separador de milhares 9 6 2 5 3" xfId="3957" xr:uid="{00000000-0005-0000-0000-0000B6130000}"/>
    <cellStyle name="Separador de milhares 9 6 2 6" xfId="2090" xr:uid="{00000000-0005-0000-0000-0000B7130000}"/>
    <cellStyle name="Separador de milhares 9 6 2 6 2" xfId="4786" xr:uid="{00000000-0005-0000-0000-0000B8130000}"/>
    <cellStyle name="Separador de milhares 9 6 2 7" xfId="3190" xr:uid="{00000000-0005-0000-0000-0000B9130000}"/>
    <cellStyle name="Separador de milhares 9 6 3" xfId="2036" xr:uid="{00000000-0005-0000-0000-0000BA130000}"/>
    <cellStyle name="Separador de milhares 9 6 3 2" xfId="4732" xr:uid="{00000000-0005-0000-0000-0000BB130000}"/>
    <cellStyle name="Separador de milhares 9 6 4" xfId="3135" xr:uid="{00000000-0005-0000-0000-0000BC130000}"/>
    <cellStyle name="Separador de milhares 9 7" xfId="426" xr:uid="{00000000-0005-0000-0000-0000BD130000}"/>
    <cellStyle name="Status 18" xfId="5843" xr:uid="{00000000-0005-0000-0000-0000BE130000}"/>
    <cellStyle name="Status 20" xfId="5844" xr:uid="{00000000-0005-0000-0000-0000BF130000}"/>
    <cellStyle name="SUMA PARCIAL" xfId="156" xr:uid="{00000000-0005-0000-0000-0000C0130000}"/>
    <cellStyle name="Text 19" xfId="5845" xr:uid="{00000000-0005-0000-0000-0000C1130000}"/>
    <cellStyle name="Text 21" xfId="5846" xr:uid="{00000000-0005-0000-0000-0000C2130000}"/>
    <cellStyle name="Texto de Aviso 2" xfId="249" xr:uid="{00000000-0005-0000-0000-0000C3130000}"/>
    <cellStyle name="Texto Explicativo 2" xfId="250" xr:uid="{00000000-0005-0000-0000-0000C4130000}"/>
    <cellStyle name="Title" xfId="53" xr:uid="{00000000-0005-0000-0000-0000C5130000}"/>
    <cellStyle name="Título 1 1" xfId="54" xr:uid="{00000000-0005-0000-0000-0000C6130000}"/>
    <cellStyle name="Título 1 1 1" xfId="55" xr:uid="{00000000-0005-0000-0000-0000C7130000}"/>
    <cellStyle name="Título 1 2" xfId="251" xr:uid="{00000000-0005-0000-0000-0000C8130000}"/>
    <cellStyle name="Título 2 2" xfId="252" xr:uid="{00000000-0005-0000-0000-0000C9130000}"/>
    <cellStyle name="Título 3 2" xfId="253" xr:uid="{00000000-0005-0000-0000-0000CA130000}"/>
    <cellStyle name="Título 4 2" xfId="254" xr:uid="{00000000-0005-0000-0000-0000CB130000}"/>
    <cellStyle name="Título 5" xfId="255" xr:uid="{00000000-0005-0000-0000-0000CC130000}"/>
    <cellStyle name="Titulo1" xfId="256" xr:uid="{00000000-0005-0000-0000-0000CD130000}"/>
    <cellStyle name="Titulo2" xfId="257" xr:uid="{00000000-0005-0000-0000-0000CE130000}"/>
    <cellStyle name="Total 2" xfId="258" xr:uid="{00000000-0005-0000-0000-0000CF130000}"/>
    <cellStyle name="Total 2 2" xfId="3101" xr:uid="{00000000-0005-0000-0000-0000D0130000}"/>
    <cellStyle name="Total 3" xfId="259" xr:uid="{00000000-0005-0000-0000-0000D1130000}"/>
    <cellStyle name="Vírgula" xfId="1" builtinId="3"/>
    <cellStyle name="Vírgula 10" xfId="777" xr:uid="{00000000-0005-0000-0000-0000D3130000}"/>
    <cellStyle name="Vírgula 10 2" xfId="1544" xr:uid="{00000000-0005-0000-0000-0000D4130000}"/>
    <cellStyle name="Vírgula 10 2 2" xfId="2788" xr:uid="{00000000-0005-0000-0000-0000D5130000}"/>
    <cellStyle name="Vírgula 10 2 2 2" xfId="5484" xr:uid="{00000000-0005-0000-0000-0000D6130000}"/>
    <cellStyle name="Vírgula 10 2 3" xfId="4240" xr:uid="{00000000-0005-0000-0000-0000D7130000}"/>
    <cellStyle name="Vírgula 10 3" xfId="2288" xr:uid="{00000000-0005-0000-0000-0000D8130000}"/>
    <cellStyle name="Vírgula 10 3 2" xfId="4984" xr:uid="{00000000-0005-0000-0000-0000D9130000}"/>
    <cellStyle name="Vírgula 10 4" xfId="3474" xr:uid="{00000000-0005-0000-0000-0000DA130000}"/>
    <cellStyle name="Vírgula 11" xfId="1209" xr:uid="{00000000-0005-0000-0000-0000DB130000}"/>
    <cellStyle name="Vírgula 11 2" xfId="2538" xr:uid="{00000000-0005-0000-0000-0000DC130000}"/>
    <cellStyle name="Vírgula 11 2 2" xfId="5234" xr:uid="{00000000-0005-0000-0000-0000DD130000}"/>
    <cellStyle name="Vírgula 11 3" xfId="3905" xr:uid="{00000000-0005-0000-0000-0000DE130000}"/>
    <cellStyle name="Vírgula 12" xfId="1967" xr:uid="{00000000-0005-0000-0000-0000DF130000}"/>
    <cellStyle name="Vírgula 12 2" xfId="4663" xr:uid="{00000000-0005-0000-0000-0000E0130000}"/>
    <cellStyle name="Vírgula 13" xfId="3053" xr:uid="{00000000-0005-0000-0000-0000E1130000}"/>
    <cellStyle name="Vírgula 14" xfId="3038" xr:uid="{00000000-0005-0000-0000-0000E2130000}"/>
    <cellStyle name="Vírgula 14 2" xfId="5733" xr:uid="{00000000-0005-0000-0000-0000E3130000}"/>
    <cellStyle name="Vírgula 15" xfId="3039" xr:uid="{00000000-0005-0000-0000-0000E4130000}"/>
    <cellStyle name="Vírgula 15 2" xfId="5734" xr:uid="{00000000-0005-0000-0000-0000E5130000}"/>
    <cellStyle name="Vírgula 16" xfId="5873" xr:uid="{00000000-0005-0000-0000-0000E6130000}"/>
    <cellStyle name="Vírgula 2" xfId="57" xr:uid="{00000000-0005-0000-0000-0000E7130000}"/>
    <cellStyle name="Vírgula 2 10" xfId="3062" xr:uid="{00000000-0005-0000-0000-0000E8130000}"/>
    <cellStyle name="Vírgula 2 10 2" xfId="3035" xr:uid="{00000000-0005-0000-0000-0000E9130000}"/>
    <cellStyle name="Vírgula 2 10 2 2" xfId="5730" xr:uid="{00000000-0005-0000-0000-0000EA130000}"/>
    <cellStyle name="Vírgula 2 11" xfId="5847" xr:uid="{00000000-0005-0000-0000-0000EB130000}"/>
    <cellStyle name="Vírgula 2 2" xfId="72" xr:uid="{00000000-0005-0000-0000-0000EC130000}"/>
    <cellStyle name="Vírgula 2 2 2" xfId="460" xr:uid="{00000000-0005-0000-0000-0000ED130000}"/>
    <cellStyle name="Vírgula 2 2 2 2" xfId="525" xr:uid="{00000000-0005-0000-0000-0000EE130000}"/>
    <cellStyle name="Vírgula 2 2 2 2 2" xfId="699" xr:uid="{00000000-0005-0000-0000-0000EF130000}"/>
    <cellStyle name="Vírgula 2 2 2 2 2 2" xfId="1036" xr:uid="{00000000-0005-0000-0000-0000F0130000}"/>
    <cellStyle name="Vírgula 2 2 2 2 2 2 2" xfId="1803" xr:uid="{00000000-0005-0000-0000-0000F1130000}"/>
    <cellStyle name="Vírgula 2 2 2 2 2 2 2 2" xfId="2996" xr:uid="{00000000-0005-0000-0000-0000F2130000}"/>
    <cellStyle name="Vírgula 2 2 2 2 2 2 2 2 2" xfId="5692" xr:uid="{00000000-0005-0000-0000-0000F3130000}"/>
    <cellStyle name="Vírgula 2 2 2 2 2 2 2 3" xfId="4499" xr:uid="{00000000-0005-0000-0000-0000F4130000}"/>
    <cellStyle name="Vírgula 2 2 2 2 2 2 3" xfId="2496" xr:uid="{00000000-0005-0000-0000-0000F5130000}"/>
    <cellStyle name="Vírgula 2 2 2 2 2 2 3 2" xfId="5192" xr:uid="{00000000-0005-0000-0000-0000F6130000}"/>
    <cellStyle name="Vírgula 2 2 2 2 2 2 4" xfId="3733" xr:uid="{00000000-0005-0000-0000-0000F7130000}"/>
    <cellStyle name="Vírgula 2 2 2 2 2 3" xfId="1466" xr:uid="{00000000-0005-0000-0000-0000F8130000}"/>
    <cellStyle name="Vírgula 2 2 2 2 2 3 2" xfId="2746" xr:uid="{00000000-0005-0000-0000-0000F9130000}"/>
    <cellStyle name="Vírgula 2 2 2 2 2 3 2 2" xfId="5442" xr:uid="{00000000-0005-0000-0000-0000FA130000}"/>
    <cellStyle name="Vírgula 2 2 2 2 2 3 3" xfId="4162" xr:uid="{00000000-0005-0000-0000-0000FB130000}"/>
    <cellStyle name="Vírgula 2 2 2 2 2 4" xfId="2246" xr:uid="{00000000-0005-0000-0000-0000FC130000}"/>
    <cellStyle name="Vírgula 2 2 2 2 2 4 2" xfId="4942" xr:uid="{00000000-0005-0000-0000-0000FD130000}"/>
    <cellStyle name="Vírgula 2 2 2 2 2 5" xfId="3396" xr:uid="{00000000-0005-0000-0000-0000FE130000}"/>
    <cellStyle name="Vírgula 2 2 2 2 3" xfId="863" xr:uid="{00000000-0005-0000-0000-0000FF130000}"/>
    <cellStyle name="Vírgula 2 2 2 2 3 2" xfId="1630" xr:uid="{00000000-0005-0000-0000-000000140000}"/>
    <cellStyle name="Vírgula 2 2 2 2 3 2 2" xfId="2871" xr:uid="{00000000-0005-0000-0000-000001140000}"/>
    <cellStyle name="Vírgula 2 2 2 2 3 2 2 2" xfId="5567" xr:uid="{00000000-0005-0000-0000-000002140000}"/>
    <cellStyle name="Vírgula 2 2 2 2 3 2 3" xfId="4326" xr:uid="{00000000-0005-0000-0000-000003140000}"/>
    <cellStyle name="Vírgula 2 2 2 2 3 3" xfId="2371" xr:uid="{00000000-0005-0000-0000-000004140000}"/>
    <cellStyle name="Vírgula 2 2 2 2 3 3 2" xfId="5067" xr:uid="{00000000-0005-0000-0000-000005140000}"/>
    <cellStyle name="Vírgula 2 2 2 2 3 4" xfId="3560" xr:uid="{00000000-0005-0000-0000-000006140000}"/>
    <cellStyle name="Vírgula 2 2 2 2 4" xfId="1293" xr:uid="{00000000-0005-0000-0000-000007140000}"/>
    <cellStyle name="Vírgula 2 2 2 2 4 2" xfId="2621" xr:uid="{00000000-0005-0000-0000-000008140000}"/>
    <cellStyle name="Vírgula 2 2 2 2 4 2 2" xfId="5317" xr:uid="{00000000-0005-0000-0000-000009140000}"/>
    <cellStyle name="Vírgula 2 2 2 2 4 3" xfId="3989" xr:uid="{00000000-0005-0000-0000-00000A140000}"/>
    <cellStyle name="Vírgula 2 2 2 2 5" xfId="2121" xr:uid="{00000000-0005-0000-0000-00000B140000}"/>
    <cellStyle name="Vírgula 2 2 2 2 5 2" xfId="4817" xr:uid="{00000000-0005-0000-0000-00000C140000}"/>
    <cellStyle name="Vírgula 2 2 2 2 6" xfId="3223" xr:uid="{00000000-0005-0000-0000-00000D140000}"/>
    <cellStyle name="Vírgula 2 2 2 3" xfId="636" xr:uid="{00000000-0005-0000-0000-00000E140000}"/>
    <cellStyle name="Vírgula 2 2 2 3 2" xfId="973" xr:uid="{00000000-0005-0000-0000-00000F140000}"/>
    <cellStyle name="Vírgula 2 2 2 3 2 2" xfId="1740" xr:uid="{00000000-0005-0000-0000-000010140000}"/>
    <cellStyle name="Vírgula 2 2 2 3 2 2 2" xfId="2934" xr:uid="{00000000-0005-0000-0000-000011140000}"/>
    <cellStyle name="Vírgula 2 2 2 3 2 2 2 2" xfId="5630" xr:uid="{00000000-0005-0000-0000-000012140000}"/>
    <cellStyle name="Vírgula 2 2 2 3 2 2 3" xfId="4436" xr:uid="{00000000-0005-0000-0000-000013140000}"/>
    <cellStyle name="Vírgula 2 2 2 3 2 3" xfId="2434" xr:uid="{00000000-0005-0000-0000-000014140000}"/>
    <cellStyle name="Vírgula 2 2 2 3 2 3 2" xfId="5130" xr:uid="{00000000-0005-0000-0000-000015140000}"/>
    <cellStyle name="Vírgula 2 2 2 3 2 4" xfId="3670" xr:uid="{00000000-0005-0000-0000-000016140000}"/>
    <cellStyle name="Vírgula 2 2 2 3 3" xfId="1403" xr:uid="{00000000-0005-0000-0000-000017140000}"/>
    <cellStyle name="Vírgula 2 2 2 3 3 2" xfId="2684" xr:uid="{00000000-0005-0000-0000-000018140000}"/>
    <cellStyle name="Vírgula 2 2 2 3 3 2 2" xfId="5380" xr:uid="{00000000-0005-0000-0000-000019140000}"/>
    <cellStyle name="Vírgula 2 2 2 3 3 3" xfId="4099" xr:uid="{00000000-0005-0000-0000-00001A140000}"/>
    <cellStyle name="Vírgula 2 2 2 3 4" xfId="2184" xr:uid="{00000000-0005-0000-0000-00001B140000}"/>
    <cellStyle name="Vírgula 2 2 2 3 4 2" xfId="4880" xr:uid="{00000000-0005-0000-0000-00001C140000}"/>
    <cellStyle name="Vírgula 2 2 2 3 5" xfId="3333" xr:uid="{00000000-0005-0000-0000-00001D140000}"/>
    <cellStyle name="Vírgula 2 2 2 4" xfId="799" xr:uid="{00000000-0005-0000-0000-00001E140000}"/>
    <cellStyle name="Vírgula 2 2 2 4 2" xfId="1566" xr:uid="{00000000-0005-0000-0000-00001F140000}"/>
    <cellStyle name="Vírgula 2 2 2 4 2 2" xfId="2809" xr:uid="{00000000-0005-0000-0000-000020140000}"/>
    <cellStyle name="Vírgula 2 2 2 4 2 2 2" xfId="5505" xr:uid="{00000000-0005-0000-0000-000021140000}"/>
    <cellStyle name="Vírgula 2 2 2 4 2 3" xfId="4262" xr:uid="{00000000-0005-0000-0000-000022140000}"/>
    <cellStyle name="Vírgula 2 2 2 4 3" xfId="2309" xr:uid="{00000000-0005-0000-0000-000023140000}"/>
    <cellStyle name="Vírgula 2 2 2 4 3 2" xfId="5005" xr:uid="{00000000-0005-0000-0000-000024140000}"/>
    <cellStyle name="Vírgula 2 2 2 4 4" xfId="3496" xr:uid="{00000000-0005-0000-0000-000025140000}"/>
    <cellStyle name="Vírgula 2 2 2 5" xfId="1230" xr:uid="{00000000-0005-0000-0000-000026140000}"/>
    <cellStyle name="Vírgula 2 2 2 5 2" xfId="2559" xr:uid="{00000000-0005-0000-0000-000027140000}"/>
    <cellStyle name="Vírgula 2 2 2 5 2 2" xfId="5255" xr:uid="{00000000-0005-0000-0000-000028140000}"/>
    <cellStyle name="Vírgula 2 2 2 5 3" xfId="3926" xr:uid="{00000000-0005-0000-0000-000029140000}"/>
    <cellStyle name="Vírgula 2 2 2 6" xfId="2059" xr:uid="{00000000-0005-0000-0000-00002A140000}"/>
    <cellStyle name="Vírgula 2 2 2 6 2" xfId="4755" xr:uid="{00000000-0005-0000-0000-00002B140000}"/>
    <cellStyle name="Vírgula 2 2 2 7" xfId="3159" xr:uid="{00000000-0005-0000-0000-00002C140000}"/>
    <cellStyle name="Vírgula 2 2 3" xfId="260" xr:uid="{00000000-0005-0000-0000-00002D140000}"/>
    <cellStyle name="Vírgula 2 2 3 2" xfId="2003" xr:uid="{00000000-0005-0000-0000-00002E140000}"/>
    <cellStyle name="Vírgula 2 2 3 2 2" xfId="4699" xr:uid="{00000000-0005-0000-0000-00002F140000}"/>
    <cellStyle name="Vírgula 2 2 3 3" xfId="3102" xr:uid="{00000000-0005-0000-0000-000030140000}"/>
    <cellStyle name="Vírgula 2 2 4" xfId="1977" xr:uid="{00000000-0005-0000-0000-000031140000}"/>
    <cellStyle name="Vírgula 2 2 4 2" xfId="4673" xr:uid="{00000000-0005-0000-0000-000032140000}"/>
    <cellStyle name="Vírgula 2 2 5" xfId="3046" xr:uid="{00000000-0005-0000-0000-000033140000}"/>
    <cellStyle name="Vírgula 2 2 5 2" xfId="5735" xr:uid="{00000000-0005-0000-0000-000034140000}"/>
    <cellStyle name="Vírgula 2 2 6" xfId="3069" xr:uid="{00000000-0005-0000-0000-000035140000}"/>
    <cellStyle name="Vírgula 2 2 7" xfId="5848" xr:uid="{00000000-0005-0000-0000-000036140000}"/>
    <cellStyle name="Vírgula 2 3" xfId="427" xr:uid="{00000000-0005-0000-0000-000037140000}"/>
    <cellStyle name="Vírgula 2 3 2" xfId="3037" xr:uid="{00000000-0005-0000-0000-000038140000}"/>
    <cellStyle name="Vírgula 2 3 2 2" xfId="5732" xr:uid="{00000000-0005-0000-0000-000039140000}"/>
    <cellStyle name="Vírgula 2 3 2 3" xfId="5883" xr:uid="{00000000-0005-0000-0000-00003A140000}"/>
    <cellStyle name="Vírgula 2 3 3" xfId="5849" xr:uid="{00000000-0005-0000-0000-00003B140000}"/>
    <cellStyle name="Vírgula 2 4" xfId="449" xr:uid="{00000000-0005-0000-0000-00003C140000}"/>
    <cellStyle name="Vírgula 2 4 2" xfId="513" xr:uid="{00000000-0005-0000-0000-00003D140000}"/>
    <cellStyle name="Vírgula 2 4 2 2" xfId="687" xr:uid="{00000000-0005-0000-0000-00003E140000}"/>
    <cellStyle name="Vírgula 2 4 2 2 2" xfId="1024" xr:uid="{00000000-0005-0000-0000-00003F140000}"/>
    <cellStyle name="Vírgula 2 4 2 2 2 2" xfId="1791" xr:uid="{00000000-0005-0000-0000-000040140000}"/>
    <cellStyle name="Vírgula 2 4 2 2 2 2 2" xfId="2984" xr:uid="{00000000-0005-0000-0000-000041140000}"/>
    <cellStyle name="Vírgula 2 4 2 2 2 2 2 2" xfId="5680" xr:uid="{00000000-0005-0000-0000-000042140000}"/>
    <cellStyle name="Vírgula 2 4 2 2 2 2 3" xfId="4487" xr:uid="{00000000-0005-0000-0000-000043140000}"/>
    <cellStyle name="Vírgula 2 4 2 2 2 3" xfId="2484" xr:uid="{00000000-0005-0000-0000-000044140000}"/>
    <cellStyle name="Vírgula 2 4 2 2 2 3 2" xfId="5180" xr:uid="{00000000-0005-0000-0000-000045140000}"/>
    <cellStyle name="Vírgula 2 4 2 2 2 4" xfId="3721" xr:uid="{00000000-0005-0000-0000-000046140000}"/>
    <cellStyle name="Vírgula 2 4 2 2 3" xfId="1454" xr:uid="{00000000-0005-0000-0000-000047140000}"/>
    <cellStyle name="Vírgula 2 4 2 2 3 2" xfId="2734" xr:uid="{00000000-0005-0000-0000-000048140000}"/>
    <cellStyle name="Vírgula 2 4 2 2 3 2 2" xfId="5430" xr:uid="{00000000-0005-0000-0000-000049140000}"/>
    <cellStyle name="Vírgula 2 4 2 2 3 3" xfId="4150" xr:uid="{00000000-0005-0000-0000-00004A140000}"/>
    <cellStyle name="Vírgula 2 4 2 2 4" xfId="2234" xr:uid="{00000000-0005-0000-0000-00004B140000}"/>
    <cellStyle name="Vírgula 2 4 2 2 4 2" xfId="4930" xr:uid="{00000000-0005-0000-0000-00004C140000}"/>
    <cellStyle name="Vírgula 2 4 2 2 5" xfId="3384" xr:uid="{00000000-0005-0000-0000-00004D140000}"/>
    <cellStyle name="Vírgula 2 4 2 3" xfId="851" xr:uid="{00000000-0005-0000-0000-00004E140000}"/>
    <cellStyle name="Vírgula 2 4 2 3 2" xfId="1618" xr:uid="{00000000-0005-0000-0000-00004F140000}"/>
    <cellStyle name="Vírgula 2 4 2 3 2 2" xfId="2859" xr:uid="{00000000-0005-0000-0000-000050140000}"/>
    <cellStyle name="Vírgula 2 4 2 3 2 2 2" xfId="5555" xr:uid="{00000000-0005-0000-0000-000051140000}"/>
    <cellStyle name="Vírgula 2 4 2 3 2 3" xfId="4314" xr:uid="{00000000-0005-0000-0000-000052140000}"/>
    <cellStyle name="Vírgula 2 4 2 3 3" xfId="2359" xr:uid="{00000000-0005-0000-0000-000053140000}"/>
    <cellStyle name="Vírgula 2 4 2 3 3 2" xfId="5055" xr:uid="{00000000-0005-0000-0000-000054140000}"/>
    <cellStyle name="Vírgula 2 4 2 3 4" xfId="3548" xr:uid="{00000000-0005-0000-0000-000055140000}"/>
    <cellStyle name="Vírgula 2 4 2 4" xfId="1281" xr:uid="{00000000-0005-0000-0000-000056140000}"/>
    <cellStyle name="Vírgula 2 4 2 4 2" xfId="2609" xr:uid="{00000000-0005-0000-0000-000057140000}"/>
    <cellStyle name="Vírgula 2 4 2 4 2 2" xfId="5305" xr:uid="{00000000-0005-0000-0000-000058140000}"/>
    <cellStyle name="Vírgula 2 4 2 4 3" xfId="3977" xr:uid="{00000000-0005-0000-0000-000059140000}"/>
    <cellStyle name="Vírgula 2 4 2 5" xfId="2109" xr:uid="{00000000-0005-0000-0000-00005A140000}"/>
    <cellStyle name="Vírgula 2 4 2 5 2" xfId="4805" xr:uid="{00000000-0005-0000-0000-00005B140000}"/>
    <cellStyle name="Vírgula 2 4 2 6" xfId="3211" xr:uid="{00000000-0005-0000-0000-00005C140000}"/>
    <cellStyle name="Vírgula 2 4 3" xfId="624" xr:uid="{00000000-0005-0000-0000-00005D140000}"/>
    <cellStyle name="Vírgula 2 4 3 2" xfId="961" xr:uid="{00000000-0005-0000-0000-00005E140000}"/>
    <cellStyle name="Vírgula 2 4 3 2 2" xfId="1728" xr:uid="{00000000-0005-0000-0000-00005F140000}"/>
    <cellStyle name="Vírgula 2 4 3 2 2 2" xfId="2922" xr:uid="{00000000-0005-0000-0000-000060140000}"/>
    <cellStyle name="Vírgula 2 4 3 2 2 2 2" xfId="5618" xr:uid="{00000000-0005-0000-0000-000061140000}"/>
    <cellStyle name="Vírgula 2 4 3 2 2 3" xfId="4424" xr:uid="{00000000-0005-0000-0000-000062140000}"/>
    <cellStyle name="Vírgula 2 4 3 2 3" xfId="2422" xr:uid="{00000000-0005-0000-0000-000063140000}"/>
    <cellStyle name="Vírgula 2 4 3 2 3 2" xfId="5118" xr:uid="{00000000-0005-0000-0000-000064140000}"/>
    <cellStyle name="Vírgula 2 4 3 2 4" xfId="3658" xr:uid="{00000000-0005-0000-0000-000065140000}"/>
    <cellStyle name="Vírgula 2 4 3 3" xfId="1391" xr:uid="{00000000-0005-0000-0000-000066140000}"/>
    <cellStyle name="Vírgula 2 4 3 3 2" xfId="2672" xr:uid="{00000000-0005-0000-0000-000067140000}"/>
    <cellStyle name="Vírgula 2 4 3 3 2 2" xfId="5368" xr:uid="{00000000-0005-0000-0000-000068140000}"/>
    <cellStyle name="Vírgula 2 4 3 3 3" xfId="4087" xr:uid="{00000000-0005-0000-0000-000069140000}"/>
    <cellStyle name="Vírgula 2 4 3 4" xfId="2172" xr:uid="{00000000-0005-0000-0000-00006A140000}"/>
    <cellStyle name="Vírgula 2 4 3 4 2" xfId="4868" xr:uid="{00000000-0005-0000-0000-00006B140000}"/>
    <cellStyle name="Vírgula 2 4 3 5" xfId="3321" xr:uid="{00000000-0005-0000-0000-00006C140000}"/>
    <cellStyle name="Vírgula 2 4 4" xfId="787" xr:uid="{00000000-0005-0000-0000-00006D140000}"/>
    <cellStyle name="Vírgula 2 4 4 2" xfId="1554" xr:uid="{00000000-0005-0000-0000-00006E140000}"/>
    <cellStyle name="Vírgula 2 4 4 2 2" xfId="2797" xr:uid="{00000000-0005-0000-0000-00006F140000}"/>
    <cellStyle name="Vírgula 2 4 4 2 2 2" xfId="5493" xr:uid="{00000000-0005-0000-0000-000070140000}"/>
    <cellStyle name="Vírgula 2 4 4 2 3" xfId="4250" xr:uid="{00000000-0005-0000-0000-000071140000}"/>
    <cellStyle name="Vírgula 2 4 4 3" xfId="2297" xr:uid="{00000000-0005-0000-0000-000072140000}"/>
    <cellStyle name="Vírgula 2 4 4 3 2" xfId="4993" xr:uid="{00000000-0005-0000-0000-000073140000}"/>
    <cellStyle name="Vírgula 2 4 4 4" xfId="3484" xr:uid="{00000000-0005-0000-0000-000074140000}"/>
    <cellStyle name="Vírgula 2 4 5" xfId="1218" xr:uid="{00000000-0005-0000-0000-000075140000}"/>
    <cellStyle name="Vírgula 2 4 5 2" xfId="2547" xr:uid="{00000000-0005-0000-0000-000076140000}"/>
    <cellStyle name="Vírgula 2 4 5 2 2" xfId="5243" xr:uid="{00000000-0005-0000-0000-000077140000}"/>
    <cellStyle name="Vírgula 2 4 5 3" xfId="3914" xr:uid="{00000000-0005-0000-0000-000078140000}"/>
    <cellStyle name="Vírgula 2 4 6" xfId="2048" xr:uid="{00000000-0005-0000-0000-000079140000}"/>
    <cellStyle name="Vírgula 2 4 6 2" xfId="4744" xr:uid="{00000000-0005-0000-0000-00007A140000}"/>
    <cellStyle name="Vírgula 2 4 7" xfId="3148" xr:uid="{00000000-0005-0000-0000-00007B140000}"/>
    <cellStyle name="Vírgula 2 4 8" xfId="5850" xr:uid="{00000000-0005-0000-0000-00007C140000}"/>
    <cellStyle name="Vírgula 2 5" xfId="498" xr:uid="{00000000-0005-0000-0000-00007D140000}"/>
    <cellStyle name="Vírgula 2 5 2" xfId="673" xr:uid="{00000000-0005-0000-0000-00007E140000}"/>
    <cellStyle name="Vírgula 2 5 2 2" xfId="1010" xr:uid="{00000000-0005-0000-0000-00007F140000}"/>
    <cellStyle name="Vírgula 2 5 2 2 2" xfId="1777" xr:uid="{00000000-0005-0000-0000-000080140000}"/>
    <cellStyle name="Vírgula 2 5 2 2 2 2" xfId="2970" xr:uid="{00000000-0005-0000-0000-000081140000}"/>
    <cellStyle name="Vírgula 2 5 2 2 2 2 2" xfId="5666" xr:uid="{00000000-0005-0000-0000-000082140000}"/>
    <cellStyle name="Vírgula 2 5 2 2 2 3" xfId="4473" xr:uid="{00000000-0005-0000-0000-000083140000}"/>
    <cellStyle name="Vírgula 2 5 2 2 3" xfId="2470" xr:uid="{00000000-0005-0000-0000-000084140000}"/>
    <cellStyle name="Vírgula 2 5 2 2 3 2" xfId="5166" xr:uid="{00000000-0005-0000-0000-000085140000}"/>
    <cellStyle name="Vírgula 2 5 2 2 4" xfId="3707" xr:uid="{00000000-0005-0000-0000-000086140000}"/>
    <cellStyle name="Vírgula 2 5 2 3" xfId="1440" xr:uid="{00000000-0005-0000-0000-000087140000}"/>
    <cellStyle name="Vírgula 2 5 2 3 2" xfId="2720" xr:uid="{00000000-0005-0000-0000-000088140000}"/>
    <cellStyle name="Vírgula 2 5 2 3 2 2" xfId="5416" xr:uid="{00000000-0005-0000-0000-000089140000}"/>
    <cellStyle name="Vírgula 2 5 2 3 3" xfId="4136" xr:uid="{00000000-0005-0000-0000-00008A140000}"/>
    <cellStyle name="Vírgula 2 5 2 4" xfId="2220" xr:uid="{00000000-0005-0000-0000-00008B140000}"/>
    <cellStyle name="Vírgula 2 5 2 4 2" xfId="4916" xr:uid="{00000000-0005-0000-0000-00008C140000}"/>
    <cellStyle name="Vírgula 2 5 2 5" xfId="3370" xr:uid="{00000000-0005-0000-0000-00008D140000}"/>
    <cellStyle name="Vírgula 2 5 3" xfId="836" xr:uid="{00000000-0005-0000-0000-00008E140000}"/>
    <cellStyle name="Vírgula 2 5 3 2" xfId="1603" xr:uid="{00000000-0005-0000-0000-00008F140000}"/>
    <cellStyle name="Vírgula 2 5 3 2 2" xfId="2845" xr:uid="{00000000-0005-0000-0000-000090140000}"/>
    <cellStyle name="Vírgula 2 5 3 2 2 2" xfId="5541" xr:uid="{00000000-0005-0000-0000-000091140000}"/>
    <cellStyle name="Vírgula 2 5 3 2 3" xfId="4299" xr:uid="{00000000-0005-0000-0000-000092140000}"/>
    <cellStyle name="Vírgula 2 5 3 3" xfId="2345" xr:uid="{00000000-0005-0000-0000-000093140000}"/>
    <cellStyle name="Vírgula 2 5 3 3 2" xfId="5041" xr:uid="{00000000-0005-0000-0000-000094140000}"/>
    <cellStyle name="Vírgula 2 5 3 4" xfId="3533" xr:uid="{00000000-0005-0000-0000-000095140000}"/>
    <cellStyle name="Vírgula 2 5 4" xfId="1266" xr:uid="{00000000-0005-0000-0000-000096140000}"/>
    <cellStyle name="Vírgula 2 5 4 2" xfId="2595" xr:uid="{00000000-0005-0000-0000-000097140000}"/>
    <cellStyle name="Vírgula 2 5 4 2 2" xfId="5291" xr:uid="{00000000-0005-0000-0000-000098140000}"/>
    <cellStyle name="Vírgula 2 5 4 3" xfId="3962" xr:uid="{00000000-0005-0000-0000-000099140000}"/>
    <cellStyle name="Vírgula 2 5 5" xfId="2095" xr:uid="{00000000-0005-0000-0000-00009A140000}"/>
    <cellStyle name="Vírgula 2 5 5 2" xfId="4791" xr:uid="{00000000-0005-0000-0000-00009B140000}"/>
    <cellStyle name="Vírgula 2 5 6" xfId="3196" xr:uid="{00000000-0005-0000-0000-00009C140000}"/>
    <cellStyle name="Vírgula 2 5 7" xfId="5851" xr:uid="{00000000-0005-0000-0000-00009D140000}"/>
    <cellStyle name="Vírgula 2 6" xfId="575" xr:uid="{00000000-0005-0000-0000-00009E140000}"/>
    <cellStyle name="Vírgula 2 6 2" xfId="912" xr:uid="{00000000-0005-0000-0000-00009F140000}"/>
    <cellStyle name="Vírgula 2 6 2 2" xfId="1679" xr:uid="{00000000-0005-0000-0000-0000A0140000}"/>
    <cellStyle name="Vírgula 2 6 2 2 2" xfId="2908" xr:uid="{00000000-0005-0000-0000-0000A1140000}"/>
    <cellStyle name="Vírgula 2 6 2 2 2 2" xfId="5604" xr:uid="{00000000-0005-0000-0000-0000A2140000}"/>
    <cellStyle name="Vírgula 2 6 2 2 3" xfId="4375" xr:uid="{00000000-0005-0000-0000-0000A3140000}"/>
    <cellStyle name="Vírgula 2 6 2 3" xfId="2408" xr:uid="{00000000-0005-0000-0000-0000A4140000}"/>
    <cellStyle name="Vírgula 2 6 2 3 2" xfId="5104" xr:uid="{00000000-0005-0000-0000-0000A5140000}"/>
    <cellStyle name="Vírgula 2 6 2 4" xfId="3609" xr:uid="{00000000-0005-0000-0000-0000A6140000}"/>
    <cellStyle name="Vírgula 2 6 3" xfId="1342" xr:uid="{00000000-0005-0000-0000-0000A7140000}"/>
    <cellStyle name="Vírgula 2 6 3 2" xfId="2658" xr:uid="{00000000-0005-0000-0000-0000A8140000}"/>
    <cellStyle name="Vírgula 2 6 3 2 2" xfId="5354" xr:uid="{00000000-0005-0000-0000-0000A9140000}"/>
    <cellStyle name="Vírgula 2 6 3 3" xfId="4038" xr:uid="{00000000-0005-0000-0000-0000AA140000}"/>
    <cellStyle name="Vírgula 2 6 4" xfId="2158" xr:uid="{00000000-0005-0000-0000-0000AB140000}"/>
    <cellStyle name="Vírgula 2 6 4 2" xfId="4854" xr:uid="{00000000-0005-0000-0000-0000AC140000}"/>
    <cellStyle name="Vírgula 2 6 5" xfId="3272" xr:uid="{00000000-0005-0000-0000-0000AD140000}"/>
    <cellStyle name="Vírgula 2 7" xfId="769" xr:uid="{00000000-0005-0000-0000-0000AE140000}"/>
    <cellStyle name="Vírgula 2 7 2" xfId="1536" xr:uid="{00000000-0005-0000-0000-0000AF140000}"/>
    <cellStyle name="Vírgula 2 7 2 2" xfId="2783" xr:uid="{00000000-0005-0000-0000-0000B0140000}"/>
    <cellStyle name="Vírgula 2 7 2 2 2" xfId="5479" xr:uid="{00000000-0005-0000-0000-0000B1140000}"/>
    <cellStyle name="Vírgula 2 7 2 3" xfId="4232" xr:uid="{00000000-0005-0000-0000-0000B2140000}"/>
    <cellStyle name="Vírgula 2 7 3" xfId="2283" xr:uid="{00000000-0005-0000-0000-0000B3140000}"/>
    <cellStyle name="Vírgula 2 7 3 2" xfId="4979" xr:uid="{00000000-0005-0000-0000-0000B4140000}"/>
    <cellStyle name="Vírgula 2 7 4" xfId="3466" xr:uid="{00000000-0005-0000-0000-0000B5140000}"/>
    <cellStyle name="Vírgula 2 8" xfId="1202" xr:uid="{00000000-0005-0000-0000-0000B6140000}"/>
    <cellStyle name="Vírgula 2 8 2" xfId="2533" xr:uid="{00000000-0005-0000-0000-0000B7140000}"/>
    <cellStyle name="Vírgula 2 8 2 2" xfId="5229" xr:uid="{00000000-0005-0000-0000-0000B8140000}"/>
    <cellStyle name="Vírgula 2 8 3" xfId="3898" xr:uid="{00000000-0005-0000-0000-0000B9140000}"/>
    <cellStyle name="Vírgula 2 9" xfId="1971" xr:uid="{00000000-0005-0000-0000-0000BA140000}"/>
    <cellStyle name="Vírgula 2 9 2" xfId="4667" xr:uid="{00000000-0005-0000-0000-0000BB140000}"/>
    <cellStyle name="Vírgula 3" xfId="60" xr:uid="{00000000-0005-0000-0000-0000BC140000}"/>
    <cellStyle name="Vírgula 3 2" xfId="74" xr:uid="{00000000-0005-0000-0000-0000BD140000}"/>
    <cellStyle name="Vírgula 3 2 2" xfId="514" xr:uid="{00000000-0005-0000-0000-0000BE140000}"/>
    <cellStyle name="Vírgula 3 2 2 2" xfId="688" xr:uid="{00000000-0005-0000-0000-0000BF140000}"/>
    <cellStyle name="Vírgula 3 2 2 2 2" xfId="1025" xr:uid="{00000000-0005-0000-0000-0000C0140000}"/>
    <cellStyle name="Vírgula 3 2 2 2 2 2" xfId="1792" xr:uid="{00000000-0005-0000-0000-0000C1140000}"/>
    <cellStyle name="Vírgula 3 2 2 2 2 2 2" xfId="2985" xr:uid="{00000000-0005-0000-0000-0000C2140000}"/>
    <cellStyle name="Vírgula 3 2 2 2 2 2 2 2" xfId="5681" xr:uid="{00000000-0005-0000-0000-0000C3140000}"/>
    <cellStyle name="Vírgula 3 2 2 2 2 2 3" xfId="4488" xr:uid="{00000000-0005-0000-0000-0000C4140000}"/>
    <cellStyle name="Vírgula 3 2 2 2 2 3" xfId="2485" xr:uid="{00000000-0005-0000-0000-0000C5140000}"/>
    <cellStyle name="Vírgula 3 2 2 2 2 3 2" xfId="5181" xr:uid="{00000000-0005-0000-0000-0000C6140000}"/>
    <cellStyle name="Vírgula 3 2 2 2 2 4" xfId="3722" xr:uid="{00000000-0005-0000-0000-0000C7140000}"/>
    <cellStyle name="Vírgula 3 2 2 2 3" xfId="1455" xr:uid="{00000000-0005-0000-0000-0000C8140000}"/>
    <cellStyle name="Vírgula 3 2 2 2 3 2" xfId="2735" xr:uid="{00000000-0005-0000-0000-0000C9140000}"/>
    <cellStyle name="Vírgula 3 2 2 2 3 2 2" xfId="5431" xr:uid="{00000000-0005-0000-0000-0000CA140000}"/>
    <cellStyle name="Vírgula 3 2 2 2 3 3" xfId="4151" xr:uid="{00000000-0005-0000-0000-0000CB140000}"/>
    <cellStyle name="Vírgula 3 2 2 2 4" xfId="2235" xr:uid="{00000000-0005-0000-0000-0000CC140000}"/>
    <cellStyle name="Vírgula 3 2 2 2 4 2" xfId="4931" xr:uid="{00000000-0005-0000-0000-0000CD140000}"/>
    <cellStyle name="Vírgula 3 2 2 2 5" xfId="3385" xr:uid="{00000000-0005-0000-0000-0000CE140000}"/>
    <cellStyle name="Vírgula 3 2 2 3" xfId="852" xr:uid="{00000000-0005-0000-0000-0000CF140000}"/>
    <cellStyle name="Vírgula 3 2 2 3 2" xfId="1619" xr:uid="{00000000-0005-0000-0000-0000D0140000}"/>
    <cellStyle name="Vírgula 3 2 2 3 2 2" xfId="2860" xr:uid="{00000000-0005-0000-0000-0000D1140000}"/>
    <cellStyle name="Vírgula 3 2 2 3 2 2 2" xfId="5556" xr:uid="{00000000-0005-0000-0000-0000D2140000}"/>
    <cellStyle name="Vírgula 3 2 2 3 2 3" xfId="4315" xr:uid="{00000000-0005-0000-0000-0000D3140000}"/>
    <cellStyle name="Vírgula 3 2 2 3 3" xfId="2360" xr:uid="{00000000-0005-0000-0000-0000D4140000}"/>
    <cellStyle name="Vírgula 3 2 2 3 3 2" xfId="5056" xr:uid="{00000000-0005-0000-0000-0000D5140000}"/>
    <cellStyle name="Vírgula 3 2 2 3 4" xfId="3549" xr:uid="{00000000-0005-0000-0000-0000D6140000}"/>
    <cellStyle name="Vírgula 3 2 2 4" xfId="1282" xr:uid="{00000000-0005-0000-0000-0000D7140000}"/>
    <cellStyle name="Vírgula 3 2 2 4 2" xfId="2610" xr:uid="{00000000-0005-0000-0000-0000D8140000}"/>
    <cellStyle name="Vírgula 3 2 2 4 2 2" xfId="5306" xr:uid="{00000000-0005-0000-0000-0000D9140000}"/>
    <cellStyle name="Vírgula 3 2 2 4 3" xfId="3978" xr:uid="{00000000-0005-0000-0000-0000DA140000}"/>
    <cellStyle name="Vírgula 3 2 2 5" xfId="2110" xr:uid="{00000000-0005-0000-0000-0000DB140000}"/>
    <cellStyle name="Vírgula 3 2 2 5 2" xfId="4806" xr:uid="{00000000-0005-0000-0000-0000DC140000}"/>
    <cellStyle name="Vírgula 3 2 2 6" xfId="3212" xr:uid="{00000000-0005-0000-0000-0000DD140000}"/>
    <cellStyle name="Vírgula 3 2 3" xfId="625" xr:uid="{00000000-0005-0000-0000-0000DE140000}"/>
    <cellStyle name="Vírgula 3 2 3 2" xfId="962" xr:uid="{00000000-0005-0000-0000-0000DF140000}"/>
    <cellStyle name="Vírgula 3 2 3 2 2" xfId="1729" xr:uid="{00000000-0005-0000-0000-0000E0140000}"/>
    <cellStyle name="Vírgula 3 2 3 2 2 2" xfId="2923" xr:uid="{00000000-0005-0000-0000-0000E1140000}"/>
    <cellStyle name="Vírgula 3 2 3 2 2 2 2" xfId="5619" xr:uid="{00000000-0005-0000-0000-0000E2140000}"/>
    <cellStyle name="Vírgula 3 2 3 2 2 3" xfId="4425" xr:uid="{00000000-0005-0000-0000-0000E3140000}"/>
    <cellStyle name="Vírgula 3 2 3 2 3" xfId="2423" xr:uid="{00000000-0005-0000-0000-0000E4140000}"/>
    <cellStyle name="Vírgula 3 2 3 2 3 2" xfId="5119" xr:uid="{00000000-0005-0000-0000-0000E5140000}"/>
    <cellStyle name="Vírgula 3 2 3 2 4" xfId="3659" xr:uid="{00000000-0005-0000-0000-0000E6140000}"/>
    <cellStyle name="Vírgula 3 2 3 3" xfId="1392" xr:uid="{00000000-0005-0000-0000-0000E7140000}"/>
    <cellStyle name="Vírgula 3 2 3 3 2" xfId="2673" xr:uid="{00000000-0005-0000-0000-0000E8140000}"/>
    <cellStyle name="Vírgula 3 2 3 3 2 2" xfId="5369" xr:uid="{00000000-0005-0000-0000-0000E9140000}"/>
    <cellStyle name="Vírgula 3 2 3 3 3" xfId="4088" xr:uid="{00000000-0005-0000-0000-0000EA140000}"/>
    <cellStyle name="Vírgula 3 2 3 4" xfId="2173" xr:uid="{00000000-0005-0000-0000-0000EB140000}"/>
    <cellStyle name="Vírgula 3 2 3 4 2" xfId="4869" xr:uid="{00000000-0005-0000-0000-0000EC140000}"/>
    <cellStyle name="Vírgula 3 2 3 5" xfId="3322" xr:uid="{00000000-0005-0000-0000-0000ED140000}"/>
    <cellStyle name="Vírgula 3 2 4" xfId="788" xr:uid="{00000000-0005-0000-0000-0000EE140000}"/>
    <cellStyle name="Vírgula 3 2 4 2" xfId="1555" xr:uid="{00000000-0005-0000-0000-0000EF140000}"/>
    <cellStyle name="Vírgula 3 2 4 2 2" xfId="2798" xr:uid="{00000000-0005-0000-0000-0000F0140000}"/>
    <cellStyle name="Vírgula 3 2 4 2 2 2" xfId="5494" xr:uid="{00000000-0005-0000-0000-0000F1140000}"/>
    <cellStyle name="Vírgula 3 2 4 2 3" xfId="4251" xr:uid="{00000000-0005-0000-0000-0000F2140000}"/>
    <cellStyle name="Vírgula 3 2 4 3" xfId="2298" xr:uid="{00000000-0005-0000-0000-0000F3140000}"/>
    <cellStyle name="Vírgula 3 2 4 3 2" xfId="4994" xr:uid="{00000000-0005-0000-0000-0000F4140000}"/>
    <cellStyle name="Vírgula 3 2 4 4" xfId="3485" xr:uid="{00000000-0005-0000-0000-0000F5140000}"/>
    <cellStyle name="Vírgula 3 2 5" xfId="1219" xr:uid="{00000000-0005-0000-0000-0000F6140000}"/>
    <cellStyle name="Vírgula 3 2 5 2" xfId="2548" xr:uid="{00000000-0005-0000-0000-0000F7140000}"/>
    <cellStyle name="Vírgula 3 2 5 2 2" xfId="5244" xr:uid="{00000000-0005-0000-0000-0000F8140000}"/>
    <cellStyle name="Vírgula 3 2 5 3" xfId="3915" xr:uid="{00000000-0005-0000-0000-0000F9140000}"/>
    <cellStyle name="Vírgula 3 2 6" xfId="1979" xr:uid="{00000000-0005-0000-0000-0000FA140000}"/>
    <cellStyle name="Vírgula 3 2 6 2" xfId="4675" xr:uid="{00000000-0005-0000-0000-0000FB140000}"/>
    <cellStyle name="Vírgula 3 2 7" xfId="3071" xr:uid="{00000000-0005-0000-0000-0000FC140000}"/>
    <cellStyle name="Vírgula 3 3" xfId="1973" xr:uid="{00000000-0005-0000-0000-0000FD140000}"/>
    <cellStyle name="Vírgula 3 3 2" xfId="4669" xr:uid="{00000000-0005-0000-0000-0000FE140000}"/>
    <cellStyle name="Vírgula 3 4" xfId="3064" xr:uid="{00000000-0005-0000-0000-0000FF140000}"/>
    <cellStyle name="Vírgula 4" xfId="62" xr:uid="{00000000-0005-0000-0000-000000150000}"/>
    <cellStyle name="Vírgula 4 2" xfId="450" xr:uid="{00000000-0005-0000-0000-000001150000}"/>
    <cellStyle name="Vírgula 4 2 2" xfId="515" xr:uid="{00000000-0005-0000-0000-000002150000}"/>
    <cellStyle name="Vírgula 4 2 2 2" xfId="689" xr:uid="{00000000-0005-0000-0000-000003150000}"/>
    <cellStyle name="Vírgula 4 2 2 2 2" xfId="1026" xr:uid="{00000000-0005-0000-0000-000004150000}"/>
    <cellStyle name="Vírgula 4 2 2 2 2 2" xfId="1793" xr:uid="{00000000-0005-0000-0000-000005150000}"/>
    <cellStyle name="Vírgula 4 2 2 2 2 2 2" xfId="2986" xr:uid="{00000000-0005-0000-0000-000006150000}"/>
    <cellStyle name="Vírgula 4 2 2 2 2 2 2 2" xfId="5682" xr:uid="{00000000-0005-0000-0000-000007150000}"/>
    <cellStyle name="Vírgula 4 2 2 2 2 2 3" xfId="4489" xr:uid="{00000000-0005-0000-0000-000008150000}"/>
    <cellStyle name="Vírgula 4 2 2 2 2 3" xfId="2486" xr:uid="{00000000-0005-0000-0000-000009150000}"/>
    <cellStyle name="Vírgula 4 2 2 2 2 3 2" xfId="5182" xr:uid="{00000000-0005-0000-0000-00000A150000}"/>
    <cellStyle name="Vírgula 4 2 2 2 2 4" xfId="3723" xr:uid="{00000000-0005-0000-0000-00000B150000}"/>
    <cellStyle name="Vírgula 4 2 2 2 3" xfId="1456" xr:uid="{00000000-0005-0000-0000-00000C150000}"/>
    <cellStyle name="Vírgula 4 2 2 2 3 2" xfId="2736" xr:uid="{00000000-0005-0000-0000-00000D150000}"/>
    <cellStyle name="Vírgula 4 2 2 2 3 2 2" xfId="5432" xr:uid="{00000000-0005-0000-0000-00000E150000}"/>
    <cellStyle name="Vírgula 4 2 2 2 3 3" xfId="4152" xr:uid="{00000000-0005-0000-0000-00000F150000}"/>
    <cellStyle name="Vírgula 4 2 2 2 4" xfId="2236" xr:uid="{00000000-0005-0000-0000-000010150000}"/>
    <cellStyle name="Vírgula 4 2 2 2 4 2" xfId="4932" xr:uid="{00000000-0005-0000-0000-000011150000}"/>
    <cellStyle name="Vírgula 4 2 2 2 5" xfId="3386" xr:uid="{00000000-0005-0000-0000-000012150000}"/>
    <cellStyle name="Vírgula 4 2 2 3" xfId="853" xr:uid="{00000000-0005-0000-0000-000013150000}"/>
    <cellStyle name="Vírgula 4 2 2 3 2" xfId="1620" xr:uid="{00000000-0005-0000-0000-000014150000}"/>
    <cellStyle name="Vírgula 4 2 2 3 2 2" xfId="2861" xr:uid="{00000000-0005-0000-0000-000015150000}"/>
    <cellStyle name="Vírgula 4 2 2 3 2 2 2" xfId="5557" xr:uid="{00000000-0005-0000-0000-000016150000}"/>
    <cellStyle name="Vírgula 4 2 2 3 2 3" xfId="4316" xr:uid="{00000000-0005-0000-0000-000017150000}"/>
    <cellStyle name="Vírgula 4 2 2 3 3" xfId="2361" xr:uid="{00000000-0005-0000-0000-000018150000}"/>
    <cellStyle name="Vírgula 4 2 2 3 3 2" xfId="5057" xr:uid="{00000000-0005-0000-0000-000019150000}"/>
    <cellStyle name="Vírgula 4 2 2 3 4" xfId="3550" xr:uid="{00000000-0005-0000-0000-00001A150000}"/>
    <cellStyle name="Vírgula 4 2 2 4" xfId="1283" xr:uid="{00000000-0005-0000-0000-00001B150000}"/>
    <cellStyle name="Vírgula 4 2 2 4 2" xfId="2611" xr:uid="{00000000-0005-0000-0000-00001C150000}"/>
    <cellStyle name="Vírgula 4 2 2 4 2 2" xfId="5307" xr:uid="{00000000-0005-0000-0000-00001D150000}"/>
    <cellStyle name="Vírgula 4 2 2 4 3" xfId="3979" xr:uid="{00000000-0005-0000-0000-00001E150000}"/>
    <cellStyle name="Vírgula 4 2 2 5" xfId="2111" xr:uid="{00000000-0005-0000-0000-00001F150000}"/>
    <cellStyle name="Vírgula 4 2 2 5 2" xfId="4807" xr:uid="{00000000-0005-0000-0000-000020150000}"/>
    <cellStyle name="Vírgula 4 2 2 6" xfId="3213" xr:uid="{00000000-0005-0000-0000-000021150000}"/>
    <cellStyle name="Vírgula 4 2 3" xfId="626" xr:uid="{00000000-0005-0000-0000-000022150000}"/>
    <cellStyle name="Vírgula 4 2 3 2" xfId="963" xr:uid="{00000000-0005-0000-0000-000023150000}"/>
    <cellStyle name="Vírgula 4 2 3 2 2" xfId="1730" xr:uid="{00000000-0005-0000-0000-000024150000}"/>
    <cellStyle name="Vírgula 4 2 3 2 2 2" xfId="2924" xr:uid="{00000000-0005-0000-0000-000025150000}"/>
    <cellStyle name="Vírgula 4 2 3 2 2 2 2" xfId="5620" xr:uid="{00000000-0005-0000-0000-000026150000}"/>
    <cellStyle name="Vírgula 4 2 3 2 2 3" xfId="4426" xr:uid="{00000000-0005-0000-0000-000027150000}"/>
    <cellStyle name="Vírgula 4 2 3 2 3" xfId="2424" xr:uid="{00000000-0005-0000-0000-000028150000}"/>
    <cellStyle name="Vírgula 4 2 3 2 3 2" xfId="5120" xr:uid="{00000000-0005-0000-0000-000029150000}"/>
    <cellStyle name="Vírgula 4 2 3 2 4" xfId="3660" xr:uid="{00000000-0005-0000-0000-00002A150000}"/>
    <cellStyle name="Vírgula 4 2 3 3" xfId="1393" xr:uid="{00000000-0005-0000-0000-00002B150000}"/>
    <cellStyle name="Vírgula 4 2 3 3 2" xfId="2674" xr:uid="{00000000-0005-0000-0000-00002C150000}"/>
    <cellStyle name="Vírgula 4 2 3 3 2 2" xfId="5370" xr:uid="{00000000-0005-0000-0000-00002D150000}"/>
    <cellStyle name="Vírgula 4 2 3 3 3" xfId="4089" xr:uid="{00000000-0005-0000-0000-00002E150000}"/>
    <cellStyle name="Vírgula 4 2 3 4" xfId="2174" xr:uid="{00000000-0005-0000-0000-00002F150000}"/>
    <cellStyle name="Vírgula 4 2 3 4 2" xfId="4870" xr:uid="{00000000-0005-0000-0000-000030150000}"/>
    <cellStyle name="Vírgula 4 2 3 5" xfId="3323" xr:uid="{00000000-0005-0000-0000-000031150000}"/>
    <cellStyle name="Vírgula 4 2 4" xfId="789" xr:uid="{00000000-0005-0000-0000-000032150000}"/>
    <cellStyle name="Vírgula 4 2 4 2" xfId="1556" xr:uid="{00000000-0005-0000-0000-000033150000}"/>
    <cellStyle name="Vírgula 4 2 4 2 2" xfId="2799" xr:uid="{00000000-0005-0000-0000-000034150000}"/>
    <cellStyle name="Vírgula 4 2 4 2 2 2" xfId="5495" xr:uid="{00000000-0005-0000-0000-000035150000}"/>
    <cellStyle name="Vírgula 4 2 4 2 3" xfId="4252" xr:uid="{00000000-0005-0000-0000-000036150000}"/>
    <cellStyle name="Vírgula 4 2 4 3" xfId="2299" xr:uid="{00000000-0005-0000-0000-000037150000}"/>
    <cellStyle name="Vírgula 4 2 4 3 2" xfId="4995" xr:uid="{00000000-0005-0000-0000-000038150000}"/>
    <cellStyle name="Vírgula 4 2 4 4" xfId="3486" xr:uid="{00000000-0005-0000-0000-000039150000}"/>
    <cellStyle name="Vírgula 4 2 5" xfId="1220" xr:uid="{00000000-0005-0000-0000-00003A150000}"/>
    <cellStyle name="Vírgula 4 2 5 2" xfId="2549" xr:uid="{00000000-0005-0000-0000-00003B150000}"/>
    <cellStyle name="Vírgula 4 2 5 2 2" xfId="5245" xr:uid="{00000000-0005-0000-0000-00003C150000}"/>
    <cellStyle name="Vírgula 4 2 5 3" xfId="3916" xr:uid="{00000000-0005-0000-0000-00003D150000}"/>
    <cellStyle name="Vírgula 4 2 6" xfId="2049" xr:uid="{00000000-0005-0000-0000-00003E150000}"/>
    <cellStyle name="Vírgula 4 2 6 2" xfId="4745" xr:uid="{00000000-0005-0000-0000-00003F150000}"/>
    <cellStyle name="Vírgula 4 2 7" xfId="3149" xr:uid="{00000000-0005-0000-0000-000040150000}"/>
    <cellStyle name="Vírgula 4 2 8" xfId="5852" xr:uid="{00000000-0005-0000-0000-000041150000}"/>
    <cellStyle name="Vírgula 4 3" xfId="158" xr:uid="{00000000-0005-0000-0000-000042150000}"/>
    <cellStyle name="Vírgula 4 3 2" xfId="1993" xr:uid="{00000000-0005-0000-0000-000043150000}"/>
    <cellStyle name="Vírgula 4 3 2 2" xfId="4689" xr:uid="{00000000-0005-0000-0000-000044150000}"/>
    <cellStyle name="Vírgula 4 3 3" xfId="3086" xr:uid="{00000000-0005-0000-0000-000045150000}"/>
    <cellStyle name="Vírgula 4 4" xfId="1974" xr:uid="{00000000-0005-0000-0000-000046150000}"/>
    <cellStyle name="Vírgula 4 4 2" xfId="4670" xr:uid="{00000000-0005-0000-0000-000047150000}"/>
    <cellStyle name="Vírgula 4 5" xfId="3065" xr:uid="{00000000-0005-0000-0000-000048150000}"/>
    <cellStyle name="Vírgula 5" xfId="97" xr:uid="{00000000-0005-0000-0000-000049150000}"/>
    <cellStyle name="Vírgula 5 2" xfId="82" xr:uid="{00000000-0005-0000-0000-00004A150000}"/>
    <cellStyle name="Vírgula 5 2 2" xfId="492" xr:uid="{00000000-0005-0000-0000-00004B150000}"/>
    <cellStyle name="Vírgula 5 2 2 2" xfId="557" xr:uid="{00000000-0005-0000-0000-00004C150000}"/>
    <cellStyle name="Vírgula 5 2 2 2 2" xfId="731" xr:uid="{00000000-0005-0000-0000-00004D150000}"/>
    <cellStyle name="Vírgula 5 2 2 2 2 2" xfId="1068" xr:uid="{00000000-0005-0000-0000-00004E150000}"/>
    <cellStyle name="Vírgula 5 2 2 2 2 2 2" xfId="1835" xr:uid="{00000000-0005-0000-0000-00004F150000}"/>
    <cellStyle name="Vírgula 5 2 2 2 2 2 2 2" xfId="3028" xr:uid="{00000000-0005-0000-0000-000050150000}"/>
    <cellStyle name="Vírgula 5 2 2 2 2 2 2 2 2" xfId="5724" xr:uid="{00000000-0005-0000-0000-000051150000}"/>
    <cellStyle name="Vírgula 5 2 2 2 2 2 2 3" xfId="4531" xr:uid="{00000000-0005-0000-0000-000052150000}"/>
    <cellStyle name="Vírgula 5 2 2 2 2 2 3" xfId="2528" xr:uid="{00000000-0005-0000-0000-000053150000}"/>
    <cellStyle name="Vírgula 5 2 2 2 2 2 3 2" xfId="5224" xr:uid="{00000000-0005-0000-0000-000054150000}"/>
    <cellStyle name="Vírgula 5 2 2 2 2 2 4" xfId="3765" xr:uid="{00000000-0005-0000-0000-000055150000}"/>
    <cellStyle name="Vírgula 5 2 2 2 2 3" xfId="1498" xr:uid="{00000000-0005-0000-0000-000056150000}"/>
    <cellStyle name="Vírgula 5 2 2 2 2 3 2" xfId="2778" xr:uid="{00000000-0005-0000-0000-000057150000}"/>
    <cellStyle name="Vírgula 5 2 2 2 2 3 2 2" xfId="5474" xr:uid="{00000000-0005-0000-0000-000058150000}"/>
    <cellStyle name="Vírgula 5 2 2 2 2 3 3" xfId="4194" xr:uid="{00000000-0005-0000-0000-000059150000}"/>
    <cellStyle name="Vírgula 5 2 2 2 2 4" xfId="2278" xr:uid="{00000000-0005-0000-0000-00005A150000}"/>
    <cellStyle name="Vírgula 5 2 2 2 2 4 2" xfId="4974" xr:uid="{00000000-0005-0000-0000-00005B150000}"/>
    <cellStyle name="Vírgula 5 2 2 2 2 5" xfId="3428" xr:uid="{00000000-0005-0000-0000-00005C150000}"/>
    <cellStyle name="Vírgula 5 2 2 2 3" xfId="895" xr:uid="{00000000-0005-0000-0000-00005D150000}"/>
    <cellStyle name="Vírgula 5 2 2 2 3 2" xfId="1662" xr:uid="{00000000-0005-0000-0000-00005E150000}"/>
    <cellStyle name="Vírgula 5 2 2 2 3 2 2" xfId="2903" xr:uid="{00000000-0005-0000-0000-00005F150000}"/>
    <cellStyle name="Vírgula 5 2 2 2 3 2 2 2" xfId="5599" xr:uid="{00000000-0005-0000-0000-000060150000}"/>
    <cellStyle name="Vírgula 5 2 2 2 3 2 3" xfId="4358" xr:uid="{00000000-0005-0000-0000-000061150000}"/>
    <cellStyle name="Vírgula 5 2 2 2 3 3" xfId="2403" xr:uid="{00000000-0005-0000-0000-000062150000}"/>
    <cellStyle name="Vírgula 5 2 2 2 3 3 2" xfId="5099" xr:uid="{00000000-0005-0000-0000-000063150000}"/>
    <cellStyle name="Vírgula 5 2 2 2 3 4" xfId="3592" xr:uid="{00000000-0005-0000-0000-000064150000}"/>
    <cellStyle name="Vírgula 5 2 2 2 4" xfId="1325" xr:uid="{00000000-0005-0000-0000-000065150000}"/>
    <cellStyle name="Vírgula 5 2 2 2 4 2" xfId="2653" xr:uid="{00000000-0005-0000-0000-000066150000}"/>
    <cellStyle name="Vírgula 5 2 2 2 4 2 2" xfId="5349" xr:uid="{00000000-0005-0000-0000-000067150000}"/>
    <cellStyle name="Vírgula 5 2 2 2 4 3" xfId="4021" xr:uid="{00000000-0005-0000-0000-000068150000}"/>
    <cellStyle name="Vírgula 5 2 2 2 5" xfId="2153" xr:uid="{00000000-0005-0000-0000-000069150000}"/>
    <cellStyle name="Vírgula 5 2 2 2 5 2" xfId="4849" xr:uid="{00000000-0005-0000-0000-00006A150000}"/>
    <cellStyle name="Vírgula 5 2 2 2 6" xfId="3255" xr:uid="{00000000-0005-0000-0000-00006B150000}"/>
    <cellStyle name="Vírgula 5 2 2 3" xfId="668" xr:uid="{00000000-0005-0000-0000-00006C150000}"/>
    <cellStyle name="Vírgula 5 2 2 3 2" xfId="1005" xr:uid="{00000000-0005-0000-0000-00006D150000}"/>
    <cellStyle name="Vírgula 5 2 2 3 2 2" xfId="1772" xr:uid="{00000000-0005-0000-0000-00006E150000}"/>
    <cellStyle name="Vírgula 5 2 2 3 2 2 2" xfId="2966" xr:uid="{00000000-0005-0000-0000-00006F150000}"/>
    <cellStyle name="Vírgula 5 2 2 3 2 2 2 2" xfId="5662" xr:uid="{00000000-0005-0000-0000-000070150000}"/>
    <cellStyle name="Vírgula 5 2 2 3 2 2 3" xfId="4468" xr:uid="{00000000-0005-0000-0000-000071150000}"/>
    <cellStyle name="Vírgula 5 2 2 3 2 3" xfId="2466" xr:uid="{00000000-0005-0000-0000-000072150000}"/>
    <cellStyle name="Vírgula 5 2 2 3 2 3 2" xfId="5162" xr:uid="{00000000-0005-0000-0000-000073150000}"/>
    <cellStyle name="Vírgula 5 2 2 3 2 4" xfId="3702" xr:uid="{00000000-0005-0000-0000-000074150000}"/>
    <cellStyle name="Vírgula 5 2 2 3 3" xfId="1435" xr:uid="{00000000-0005-0000-0000-000075150000}"/>
    <cellStyle name="Vírgula 5 2 2 3 3 2" xfId="2716" xr:uid="{00000000-0005-0000-0000-000076150000}"/>
    <cellStyle name="Vírgula 5 2 2 3 3 2 2" xfId="5412" xr:uid="{00000000-0005-0000-0000-000077150000}"/>
    <cellStyle name="Vírgula 5 2 2 3 3 3" xfId="4131" xr:uid="{00000000-0005-0000-0000-000078150000}"/>
    <cellStyle name="Vírgula 5 2 2 3 4" xfId="2216" xr:uid="{00000000-0005-0000-0000-000079150000}"/>
    <cellStyle name="Vírgula 5 2 2 3 4 2" xfId="4912" xr:uid="{00000000-0005-0000-0000-00007A150000}"/>
    <cellStyle name="Vírgula 5 2 2 3 5" xfId="3365" xr:uid="{00000000-0005-0000-0000-00007B150000}"/>
    <cellStyle name="Vírgula 5 2 2 4" xfId="831" xr:uid="{00000000-0005-0000-0000-00007C150000}"/>
    <cellStyle name="Vírgula 5 2 2 4 2" xfId="1598" xr:uid="{00000000-0005-0000-0000-00007D150000}"/>
    <cellStyle name="Vírgula 5 2 2 4 2 2" xfId="2841" xr:uid="{00000000-0005-0000-0000-00007E150000}"/>
    <cellStyle name="Vírgula 5 2 2 4 2 2 2" xfId="5537" xr:uid="{00000000-0005-0000-0000-00007F150000}"/>
    <cellStyle name="Vírgula 5 2 2 4 2 3" xfId="4294" xr:uid="{00000000-0005-0000-0000-000080150000}"/>
    <cellStyle name="Vírgula 5 2 2 4 3" xfId="2341" xr:uid="{00000000-0005-0000-0000-000081150000}"/>
    <cellStyle name="Vírgula 5 2 2 4 3 2" xfId="5037" xr:uid="{00000000-0005-0000-0000-000082150000}"/>
    <cellStyle name="Vírgula 5 2 2 4 4" xfId="3528" xr:uid="{00000000-0005-0000-0000-000083150000}"/>
    <cellStyle name="Vírgula 5 2 2 5" xfId="1262" xr:uid="{00000000-0005-0000-0000-000084150000}"/>
    <cellStyle name="Vírgula 5 2 2 5 2" xfId="2591" xr:uid="{00000000-0005-0000-0000-000085150000}"/>
    <cellStyle name="Vírgula 5 2 2 5 2 2" xfId="5287" xr:uid="{00000000-0005-0000-0000-000086150000}"/>
    <cellStyle name="Vírgula 5 2 2 5 3" xfId="3958" xr:uid="{00000000-0005-0000-0000-000087150000}"/>
    <cellStyle name="Vírgula 5 2 2 6" xfId="2091" xr:uid="{00000000-0005-0000-0000-000088150000}"/>
    <cellStyle name="Vírgula 5 2 2 6 2" xfId="4787" xr:uid="{00000000-0005-0000-0000-000089150000}"/>
    <cellStyle name="Vírgula 5 2 2 7" xfId="3191" xr:uid="{00000000-0005-0000-0000-00008A150000}"/>
    <cellStyle name="Vírgula 5 2 3" xfId="502" xr:uid="{00000000-0005-0000-0000-00008B150000}"/>
    <cellStyle name="Vírgula 5 2 3 2" xfId="677" xr:uid="{00000000-0005-0000-0000-00008C150000}"/>
    <cellStyle name="Vírgula 5 2 3 2 2" xfId="1014" xr:uid="{00000000-0005-0000-0000-00008D150000}"/>
    <cellStyle name="Vírgula 5 2 3 2 2 2" xfId="1781" xr:uid="{00000000-0005-0000-0000-00008E150000}"/>
    <cellStyle name="Vírgula 5 2 3 2 2 2 2" xfId="2974" xr:uid="{00000000-0005-0000-0000-00008F150000}"/>
    <cellStyle name="Vírgula 5 2 3 2 2 2 2 2" xfId="5670" xr:uid="{00000000-0005-0000-0000-000090150000}"/>
    <cellStyle name="Vírgula 5 2 3 2 2 2 3" xfId="4477" xr:uid="{00000000-0005-0000-0000-000091150000}"/>
    <cellStyle name="Vírgula 5 2 3 2 2 3" xfId="2474" xr:uid="{00000000-0005-0000-0000-000092150000}"/>
    <cellStyle name="Vírgula 5 2 3 2 2 3 2" xfId="5170" xr:uid="{00000000-0005-0000-0000-000093150000}"/>
    <cellStyle name="Vírgula 5 2 3 2 2 4" xfId="3711" xr:uid="{00000000-0005-0000-0000-000094150000}"/>
    <cellStyle name="Vírgula 5 2 3 2 3" xfId="1444" xr:uid="{00000000-0005-0000-0000-000095150000}"/>
    <cellStyle name="Vírgula 5 2 3 2 3 2" xfId="2724" xr:uid="{00000000-0005-0000-0000-000096150000}"/>
    <cellStyle name="Vírgula 5 2 3 2 3 2 2" xfId="5420" xr:uid="{00000000-0005-0000-0000-000097150000}"/>
    <cellStyle name="Vírgula 5 2 3 2 3 3" xfId="4140" xr:uid="{00000000-0005-0000-0000-000098150000}"/>
    <cellStyle name="Vírgula 5 2 3 2 4" xfId="2224" xr:uid="{00000000-0005-0000-0000-000099150000}"/>
    <cellStyle name="Vírgula 5 2 3 2 4 2" xfId="4920" xr:uid="{00000000-0005-0000-0000-00009A150000}"/>
    <cellStyle name="Vírgula 5 2 3 2 5" xfId="3374" xr:uid="{00000000-0005-0000-0000-00009B150000}"/>
    <cellStyle name="Vírgula 5 2 3 3" xfId="840" xr:uid="{00000000-0005-0000-0000-00009C150000}"/>
    <cellStyle name="Vírgula 5 2 3 3 2" xfId="1607" xr:uid="{00000000-0005-0000-0000-00009D150000}"/>
    <cellStyle name="Vírgula 5 2 3 3 2 2" xfId="2849" xr:uid="{00000000-0005-0000-0000-00009E150000}"/>
    <cellStyle name="Vírgula 5 2 3 3 2 2 2" xfId="5545" xr:uid="{00000000-0005-0000-0000-00009F150000}"/>
    <cellStyle name="Vírgula 5 2 3 3 2 3" xfId="4303" xr:uid="{00000000-0005-0000-0000-0000A0150000}"/>
    <cellStyle name="Vírgula 5 2 3 3 3" xfId="2349" xr:uid="{00000000-0005-0000-0000-0000A1150000}"/>
    <cellStyle name="Vírgula 5 2 3 3 3 2" xfId="5045" xr:uid="{00000000-0005-0000-0000-0000A2150000}"/>
    <cellStyle name="Vírgula 5 2 3 3 4" xfId="3537" xr:uid="{00000000-0005-0000-0000-0000A3150000}"/>
    <cellStyle name="Vírgula 5 2 3 4" xfId="1270" xr:uid="{00000000-0005-0000-0000-0000A4150000}"/>
    <cellStyle name="Vírgula 5 2 3 4 2" xfId="2599" xr:uid="{00000000-0005-0000-0000-0000A5150000}"/>
    <cellStyle name="Vírgula 5 2 3 4 2 2" xfId="5295" xr:uid="{00000000-0005-0000-0000-0000A6150000}"/>
    <cellStyle name="Vírgula 5 2 3 4 3" xfId="3966" xr:uid="{00000000-0005-0000-0000-0000A7150000}"/>
    <cellStyle name="Vírgula 5 2 3 5" xfId="2099" xr:uid="{00000000-0005-0000-0000-0000A8150000}"/>
    <cellStyle name="Vírgula 5 2 3 5 2" xfId="4795" xr:uid="{00000000-0005-0000-0000-0000A9150000}"/>
    <cellStyle name="Vírgula 5 2 3 6" xfId="3200" xr:uid="{00000000-0005-0000-0000-0000AA150000}"/>
    <cellStyle name="Vírgula 5 2 4" xfId="614" xr:uid="{00000000-0005-0000-0000-0000AB150000}"/>
    <cellStyle name="Vírgula 5 2 4 2" xfId="951" xr:uid="{00000000-0005-0000-0000-0000AC150000}"/>
    <cellStyle name="Vírgula 5 2 4 2 2" xfId="1718" xr:uid="{00000000-0005-0000-0000-0000AD150000}"/>
    <cellStyle name="Vírgula 5 2 4 2 2 2" xfId="2912" xr:uid="{00000000-0005-0000-0000-0000AE150000}"/>
    <cellStyle name="Vírgula 5 2 4 2 2 2 2" xfId="5608" xr:uid="{00000000-0005-0000-0000-0000AF150000}"/>
    <cellStyle name="Vírgula 5 2 4 2 2 3" xfId="4414" xr:uid="{00000000-0005-0000-0000-0000B0150000}"/>
    <cellStyle name="Vírgula 5 2 4 2 3" xfId="2412" xr:uid="{00000000-0005-0000-0000-0000B1150000}"/>
    <cellStyle name="Vírgula 5 2 4 2 3 2" xfId="5108" xr:uid="{00000000-0005-0000-0000-0000B2150000}"/>
    <cellStyle name="Vírgula 5 2 4 2 4" xfId="3648" xr:uid="{00000000-0005-0000-0000-0000B3150000}"/>
    <cellStyle name="Vírgula 5 2 4 3" xfId="1381" xr:uid="{00000000-0005-0000-0000-0000B4150000}"/>
    <cellStyle name="Vírgula 5 2 4 3 2" xfId="2662" xr:uid="{00000000-0005-0000-0000-0000B5150000}"/>
    <cellStyle name="Vírgula 5 2 4 3 2 2" xfId="5358" xr:uid="{00000000-0005-0000-0000-0000B6150000}"/>
    <cellStyle name="Vírgula 5 2 4 3 3" xfId="4077" xr:uid="{00000000-0005-0000-0000-0000B7150000}"/>
    <cellStyle name="Vírgula 5 2 4 4" xfId="2162" xr:uid="{00000000-0005-0000-0000-0000B8150000}"/>
    <cellStyle name="Vírgula 5 2 4 4 2" xfId="4858" xr:uid="{00000000-0005-0000-0000-0000B9150000}"/>
    <cellStyle name="Vírgula 5 2 4 5" xfId="3311" xr:uid="{00000000-0005-0000-0000-0000BA150000}"/>
    <cellStyle name="Vírgula 5 2 5" xfId="776" xr:uid="{00000000-0005-0000-0000-0000BB150000}"/>
    <cellStyle name="Vírgula 5 2 5 2" xfId="1543" xr:uid="{00000000-0005-0000-0000-0000BC150000}"/>
    <cellStyle name="Vírgula 5 2 5 2 2" xfId="2787" xr:uid="{00000000-0005-0000-0000-0000BD150000}"/>
    <cellStyle name="Vírgula 5 2 5 2 2 2" xfId="5483" xr:uid="{00000000-0005-0000-0000-0000BE150000}"/>
    <cellStyle name="Vírgula 5 2 5 2 3" xfId="4239" xr:uid="{00000000-0005-0000-0000-0000BF150000}"/>
    <cellStyle name="Vírgula 5 2 5 3" xfId="2287" xr:uid="{00000000-0005-0000-0000-0000C0150000}"/>
    <cellStyle name="Vírgula 5 2 5 3 2" xfId="4983" xr:uid="{00000000-0005-0000-0000-0000C1150000}"/>
    <cellStyle name="Vírgula 5 2 5 4" xfId="3473" xr:uid="{00000000-0005-0000-0000-0000C2150000}"/>
    <cellStyle name="Vírgula 5 2 6" xfId="1208" xr:uid="{00000000-0005-0000-0000-0000C3150000}"/>
    <cellStyle name="Vírgula 5 2 6 2" xfId="2537" xr:uid="{00000000-0005-0000-0000-0000C4150000}"/>
    <cellStyle name="Vírgula 5 2 6 2 2" xfId="5233" xr:uid="{00000000-0005-0000-0000-0000C5150000}"/>
    <cellStyle name="Vírgula 5 2 6 3" xfId="3904" xr:uid="{00000000-0005-0000-0000-0000C6150000}"/>
    <cellStyle name="Vírgula 5 2 7" xfId="428" xr:uid="{00000000-0005-0000-0000-0000C7150000}"/>
    <cellStyle name="Vírgula 5 2 7 2" xfId="2037" xr:uid="{00000000-0005-0000-0000-0000C8150000}"/>
    <cellStyle name="Vírgula 5 2 7 2 2" xfId="4733" xr:uid="{00000000-0005-0000-0000-0000C9150000}"/>
    <cellStyle name="Vírgula 5 2 7 3" xfId="3136" xr:uid="{00000000-0005-0000-0000-0000CA150000}"/>
    <cellStyle name="Vírgula 5 2 8" xfId="1980" xr:uid="{00000000-0005-0000-0000-0000CB150000}"/>
    <cellStyle name="Vírgula 5 2 8 2" xfId="4676" xr:uid="{00000000-0005-0000-0000-0000CC150000}"/>
    <cellStyle name="Vírgula 5 2 9" xfId="3072" xr:uid="{00000000-0005-0000-0000-0000CD150000}"/>
    <cellStyle name="Vírgula 5 3" xfId="448" xr:uid="{00000000-0005-0000-0000-0000CE150000}"/>
    <cellStyle name="Vírgula 5 3 2" xfId="512" xr:uid="{00000000-0005-0000-0000-0000CF150000}"/>
    <cellStyle name="Vírgula 5 3 2 2" xfId="686" xr:uid="{00000000-0005-0000-0000-0000D0150000}"/>
    <cellStyle name="Vírgula 5 3 2 2 2" xfId="1023" xr:uid="{00000000-0005-0000-0000-0000D1150000}"/>
    <cellStyle name="Vírgula 5 3 2 2 2 2" xfId="1790" xr:uid="{00000000-0005-0000-0000-0000D2150000}"/>
    <cellStyle name="Vírgula 5 3 2 2 2 2 2" xfId="2983" xr:uid="{00000000-0005-0000-0000-0000D3150000}"/>
    <cellStyle name="Vírgula 5 3 2 2 2 2 2 2" xfId="5679" xr:uid="{00000000-0005-0000-0000-0000D4150000}"/>
    <cellStyle name="Vírgula 5 3 2 2 2 2 3" xfId="4486" xr:uid="{00000000-0005-0000-0000-0000D5150000}"/>
    <cellStyle name="Vírgula 5 3 2 2 2 3" xfId="2483" xr:uid="{00000000-0005-0000-0000-0000D6150000}"/>
    <cellStyle name="Vírgula 5 3 2 2 2 3 2" xfId="5179" xr:uid="{00000000-0005-0000-0000-0000D7150000}"/>
    <cellStyle name="Vírgula 5 3 2 2 2 4" xfId="3720" xr:uid="{00000000-0005-0000-0000-0000D8150000}"/>
    <cellStyle name="Vírgula 5 3 2 2 3" xfId="1453" xr:uid="{00000000-0005-0000-0000-0000D9150000}"/>
    <cellStyle name="Vírgula 5 3 2 2 3 2" xfId="2733" xr:uid="{00000000-0005-0000-0000-0000DA150000}"/>
    <cellStyle name="Vírgula 5 3 2 2 3 2 2" xfId="5429" xr:uid="{00000000-0005-0000-0000-0000DB150000}"/>
    <cellStyle name="Vírgula 5 3 2 2 3 3" xfId="4149" xr:uid="{00000000-0005-0000-0000-0000DC150000}"/>
    <cellStyle name="Vírgula 5 3 2 2 4" xfId="2233" xr:uid="{00000000-0005-0000-0000-0000DD150000}"/>
    <cellStyle name="Vírgula 5 3 2 2 4 2" xfId="4929" xr:uid="{00000000-0005-0000-0000-0000DE150000}"/>
    <cellStyle name="Vírgula 5 3 2 2 5" xfId="3383" xr:uid="{00000000-0005-0000-0000-0000DF150000}"/>
    <cellStyle name="Vírgula 5 3 2 3" xfId="850" xr:uid="{00000000-0005-0000-0000-0000E0150000}"/>
    <cellStyle name="Vírgula 5 3 2 3 2" xfId="1617" xr:uid="{00000000-0005-0000-0000-0000E1150000}"/>
    <cellStyle name="Vírgula 5 3 2 3 2 2" xfId="2858" xr:uid="{00000000-0005-0000-0000-0000E2150000}"/>
    <cellStyle name="Vírgula 5 3 2 3 2 2 2" xfId="5554" xr:uid="{00000000-0005-0000-0000-0000E3150000}"/>
    <cellStyle name="Vírgula 5 3 2 3 2 3" xfId="4313" xr:uid="{00000000-0005-0000-0000-0000E4150000}"/>
    <cellStyle name="Vírgula 5 3 2 3 3" xfId="2358" xr:uid="{00000000-0005-0000-0000-0000E5150000}"/>
    <cellStyle name="Vírgula 5 3 2 3 3 2" xfId="5054" xr:uid="{00000000-0005-0000-0000-0000E6150000}"/>
    <cellStyle name="Vírgula 5 3 2 3 4" xfId="3547" xr:uid="{00000000-0005-0000-0000-0000E7150000}"/>
    <cellStyle name="Vírgula 5 3 2 4" xfId="1280" xr:uid="{00000000-0005-0000-0000-0000E8150000}"/>
    <cellStyle name="Vírgula 5 3 2 4 2" xfId="2608" xr:uid="{00000000-0005-0000-0000-0000E9150000}"/>
    <cellStyle name="Vírgula 5 3 2 4 2 2" xfId="5304" xr:uid="{00000000-0005-0000-0000-0000EA150000}"/>
    <cellStyle name="Vírgula 5 3 2 4 3" xfId="3976" xr:uid="{00000000-0005-0000-0000-0000EB150000}"/>
    <cellStyle name="Vírgula 5 3 2 5" xfId="2108" xr:uid="{00000000-0005-0000-0000-0000EC150000}"/>
    <cellStyle name="Vírgula 5 3 2 5 2" xfId="4804" xr:uid="{00000000-0005-0000-0000-0000ED150000}"/>
    <cellStyle name="Vírgula 5 3 2 6" xfId="3210" xr:uid="{00000000-0005-0000-0000-0000EE150000}"/>
    <cellStyle name="Vírgula 5 3 3" xfId="623" xr:uid="{00000000-0005-0000-0000-0000EF150000}"/>
    <cellStyle name="Vírgula 5 3 3 2" xfId="960" xr:uid="{00000000-0005-0000-0000-0000F0150000}"/>
    <cellStyle name="Vírgula 5 3 3 2 2" xfId="1727" xr:uid="{00000000-0005-0000-0000-0000F1150000}"/>
    <cellStyle name="Vírgula 5 3 3 2 2 2" xfId="2921" xr:uid="{00000000-0005-0000-0000-0000F2150000}"/>
    <cellStyle name="Vírgula 5 3 3 2 2 2 2" xfId="5617" xr:uid="{00000000-0005-0000-0000-0000F3150000}"/>
    <cellStyle name="Vírgula 5 3 3 2 2 3" xfId="4423" xr:uid="{00000000-0005-0000-0000-0000F4150000}"/>
    <cellStyle name="Vírgula 5 3 3 2 3" xfId="2421" xr:uid="{00000000-0005-0000-0000-0000F5150000}"/>
    <cellStyle name="Vírgula 5 3 3 2 3 2" xfId="5117" xr:uid="{00000000-0005-0000-0000-0000F6150000}"/>
    <cellStyle name="Vírgula 5 3 3 2 4" xfId="3657" xr:uid="{00000000-0005-0000-0000-0000F7150000}"/>
    <cellStyle name="Vírgula 5 3 3 3" xfId="1390" xr:uid="{00000000-0005-0000-0000-0000F8150000}"/>
    <cellStyle name="Vírgula 5 3 3 3 2" xfId="2671" xr:uid="{00000000-0005-0000-0000-0000F9150000}"/>
    <cellStyle name="Vírgula 5 3 3 3 2 2" xfId="5367" xr:uid="{00000000-0005-0000-0000-0000FA150000}"/>
    <cellStyle name="Vírgula 5 3 3 3 3" xfId="4086" xr:uid="{00000000-0005-0000-0000-0000FB150000}"/>
    <cellStyle name="Vírgula 5 3 3 4" xfId="2171" xr:uid="{00000000-0005-0000-0000-0000FC150000}"/>
    <cellStyle name="Vírgula 5 3 3 4 2" xfId="4867" xr:uid="{00000000-0005-0000-0000-0000FD150000}"/>
    <cellStyle name="Vírgula 5 3 3 5" xfId="3320" xr:uid="{00000000-0005-0000-0000-0000FE150000}"/>
    <cellStyle name="Vírgula 5 3 4" xfId="786" xr:uid="{00000000-0005-0000-0000-0000FF150000}"/>
    <cellStyle name="Vírgula 5 3 4 2" xfId="1553" xr:uid="{00000000-0005-0000-0000-000000160000}"/>
    <cellStyle name="Vírgula 5 3 4 2 2" xfId="2796" xr:uid="{00000000-0005-0000-0000-000001160000}"/>
    <cellStyle name="Vírgula 5 3 4 2 2 2" xfId="5492" xr:uid="{00000000-0005-0000-0000-000002160000}"/>
    <cellStyle name="Vírgula 5 3 4 2 3" xfId="4249" xr:uid="{00000000-0005-0000-0000-000003160000}"/>
    <cellStyle name="Vírgula 5 3 4 3" xfId="2296" xr:uid="{00000000-0005-0000-0000-000004160000}"/>
    <cellStyle name="Vírgula 5 3 4 3 2" xfId="4992" xr:uid="{00000000-0005-0000-0000-000005160000}"/>
    <cellStyle name="Vírgula 5 3 4 4" xfId="3483" xr:uid="{00000000-0005-0000-0000-000006160000}"/>
    <cellStyle name="Vírgula 5 3 5" xfId="1217" xr:uid="{00000000-0005-0000-0000-000007160000}"/>
    <cellStyle name="Vírgula 5 3 5 2" xfId="2546" xr:uid="{00000000-0005-0000-0000-000008160000}"/>
    <cellStyle name="Vírgula 5 3 5 2 2" xfId="5242" xr:uid="{00000000-0005-0000-0000-000009160000}"/>
    <cellStyle name="Vírgula 5 3 5 3" xfId="3913" xr:uid="{00000000-0005-0000-0000-00000A160000}"/>
    <cellStyle name="Vírgula 5 3 6" xfId="2047" xr:uid="{00000000-0005-0000-0000-00000B160000}"/>
    <cellStyle name="Vírgula 5 3 6 2" xfId="4743" xr:uid="{00000000-0005-0000-0000-00000C160000}"/>
    <cellStyle name="Vírgula 5 3 7" xfId="3147" xr:uid="{00000000-0005-0000-0000-00000D160000}"/>
    <cellStyle name="Vírgula 5 4" xfId="563" xr:uid="{00000000-0005-0000-0000-00000E160000}"/>
    <cellStyle name="Vírgula 5 4 2" xfId="734" xr:uid="{00000000-0005-0000-0000-00000F160000}"/>
    <cellStyle name="Vírgula 5 4 2 2" xfId="1071" xr:uid="{00000000-0005-0000-0000-000010160000}"/>
    <cellStyle name="Vírgula 5 4 2 2 2" xfId="1838" xr:uid="{00000000-0005-0000-0000-000011160000}"/>
    <cellStyle name="Vírgula 5 4 2 2 2 2" xfId="3031" xr:uid="{00000000-0005-0000-0000-000012160000}"/>
    <cellStyle name="Vírgula 5 4 2 2 2 2 2" xfId="5727" xr:uid="{00000000-0005-0000-0000-000013160000}"/>
    <cellStyle name="Vírgula 5 4 2 2 2 3" xfId="4534" xr:uid="{00000000-0005-0000-0000-000014160000}"/>
    <cellStyle name="Vírgula 5 4 2 2 3" xfId="2531" xr:uid="{00000000-0005-0000-0000-000015160000}"/>
    <cellStyle name="Vírgula 5 4 2 2 3 2" xfId="5227" xr:uid="{00000000-0005-0000-0000-000016160000}"/>
    <cellStyle name="Vírgula 5 4 2 2 4" xfId="3768" xr:uid="{00000000-0005-0000-0000-000017160000}"/>
    <cellStyle name="Vírgula 5 4 2 3" xfId="1501" xr:uid="{00000000-0005-0000-0000-000018160000}"/>
    <cellStyle name="Vírgula 5 4 2 3 2" xfId="2781" xr:uid="{00000000-0005-0000-0000-000019160000}"/>
    <cellStyle name="Vírgula 5 4 2 3 2 2" xfId="5477" xr:uid="{00000000-0005-0000-0000-00001A160000}"/>
    <cellStyle name="Vírgula 5 4 2 3 3" xfId="4197" xr:uid="{00000000-0005-0000-0000-00001B160000}"/>
    <cellStyle name="Vírgula 5 4 2 4" xfId="2281" xr:uid="{00000000-0005-0000-0000-00001C160000}"/>
    <cellStyle name="Vírgula 5 4 2 4 2" xfId="4977" xr:uid="{00000000-0005-0000-0000-00001D160000}"/>
    <cellStyle name="Vírgula 5 4 2 5" xfId="3431" xr:uid="{00000000-0005-0000-0000-00001E160000}"/>
    <cellStyle name="Vírgula 5 4 3" xfId="900" xr:uid="{00000000-0005-0000-0000-00001F160000}"/>
    <cellStyle name="Vírgula 5 4 3 2" xfId="1667" xr:uid="{00000000-0005-0000-0000-000020160000}"/>
    <cellStyle name="Vírgula 5 4 3 2 2" xfId="2906" xr:uid="{00000000-0005-0000-0000-000021160000}"/>
    <cellStyle name="Vírgula 5 4 3 2 2 2" xfId="5602" xr:uid="{00000000-0005-0000-0000-000022160000}"/>
    <cellStyle name="Vírgula 5 4 3 2 3" xfId="4363" xr:uid="{00000000-0005-0000-0000-000023160000}"/>
    <cellStyle name="Vírgula 5 4 3 3" xfId="2406" xr:uid="{00000000-0005-0000-0000-000024160000}"/>
    <cellStyle name="Vírgula 5 4 3 3 2" xfId="5102" xr:uid="{00000000-0005-0000-0000-000025160000}"/>
    <cellStyle name="Vírgula 5 4 3 4" xfId="3597" xr:uid="{00000000-0005-0000-0000-000026160000}"/>
    <cellStyle name="Vírgula 5 4 4" xfId="1330" xr:uid="{00000000-0005-0000-0000-000027160000}"/>
    <cellStyle name="Vírgula 5 4 4 2" xfId="2656" xr:uid="{00000000-0005-0000-0000-000028160000}"/>
    <cellStyle name="Vírgula 5 4 4 2 2" xfId="5352" xr:uid="{00000000-0005-0000-0000-000029160000}"/>
    <cellStyle name="Vírgula 5 4 4 3" xfId="4026" xr:uid="{00000000-0005-0000-0000-00002A160000}"/>
    <cellStyle name="Vírgula 5 4 5" xfId="2156" xr:uid="{00000000-0005-0000-0000-00002B160000}"/>
    <cellStyle name="Vírgula 5 4 5 2" xfId="4852" xr:uid="{00000000-0005-0000-0000-00002C160000}"/>
    <cellStyle name="Vírgula 5 4 6" xfId="3260" xr:uid="{00000000-0005-0000-0000-00002D160000}"/>
    <cellStyle name="Vírgula 5 5" xfId="157" xr:uid="{00000000-0005-0000-0000-00002E160000}"/>
    <cellStyle name="Vírgula 5 5 2" xfId="1992" xr:uid="{00000000-0005-0000-0000-00002F160000}"/>
    <cellStyle name="Vírgula 5 5 2 2" xfId="4688" xr:uid="{00000000-0005-0000-0000-000030160000}"/>
    <cellStyle name="Vírgula 5 5 3" xfId="3085" xr:uid="{00000000-0005-0000-0000-000031160000}"/>
    <cellStyle name="Vírgula 5 6" xfId="1984" xr:uid="{00000000-0005-0000-0000-000032160000}"/>
    <cellStyle name="Vírgula 5 6 2" xfId="4680" xr:uid="{00000000-0005-0000-0000-000033160000}"/>
    <cellStyle name="Vírgula 5 7" xfId="3076" xr:uid="{00000000-0005-0000-0000-000034160000}"/>
    <cellStyle name="Vírgula 5 8" xfId="5853" xr:uid="{00000000-0005-0000-0000-000035160000}"/>
    <cellStyle name="Vírgula 6" xfId="98" xr:uid="{00000000-0005-0000-0000-000036160000}"/>
    <cellStyle name="Vírgula 6 2" xfId="493" xr:uid="{00000000-0005-0000-0000-000037160000}"/>
    <cellStyle name="Vírgula 6 2 2" xfId="558" xr:uid="{00000000-0005-0000-0000-000038160000}"/>
    <cellStyle name="Vírgula 6 2 2 2" xfId="732" xr:uid="{00000000-0005-0000-0000-000039160000}"/>
    <cellStyle name="Vírgula 6 2 2 2 2" xfId="1069" xr:uid="{00000000-0005-0000-0000-00003A160000}"/>
    <cellStyle name="Vírgula 6 2 2 2 2 2" xfId="1836" xr:uid="{00000000-0005-0000-0000-00003B160000}"/>
    <cellStyle name="Vírgula 6 2 2 2 2 2 2" xfId="3029" xr:uid="{00000000-0005-0000-0000-00003C160000}"/>
    <cellStyle name="Vírgula 6 2 2 2 2 2 2 2" xfId="5725" xr:uid="{00000000-0005-0000-0000-00003D160000}"/>
    <cellStyle name="Vírgula 6 2 2 2 2 2 3" xfId="4532" xr:uid="{00000000-0005-0000-0000-00003E160000}"/>
    <cellStyle name="Vírgula 6 2 2 2 2 3" xfId="2529" xr:uid="{00000000-0005-0000-0000-00003F160000}"/>
    <cellStyle name="Vírgula 6 2 2 2 2 3 2" xfId="5225" xr:uid="{00000000-0005-0000-0000-000040160000}"/>
    <cellStyle name="Vírgula 6 2 2 2 2 4" xfId="3766" xr:uid="{00000000-0005-0000-0000-000041160000}"/>
    <cellStyle name="Vírgula 6 2 2 2 3" xfId="1499" xr:uid="{00000000-0005-0000-0000-000042160000}"/>
    <cellStyle name="Vírgula 6 2 2 2 3 2" xfId="2779" xr:uid="{00000000-0005-0000-0000-000043160000}"/>
    <cellStyle name="Vírgula 6 2 2 2 3 2 2" xfId="5475" xr:uid="{00000000-0005-0000-0000-000044160000}"/>
    <cellStyle name="Vírgula 6 2 2 2 3 3" xfId="4195" xr:uid="{00000000-0005-0000-0000-000045160000}"/>
    <cellStyle name="Vírgula 6 2 2 2 4" xfId="2279" xr:uid="{00000000-0005-0000-0000-000046160000}"/>
    <cellStyle name="Vírgula 6 2 2 2 4 2" xfId="4975" xr:uid="{00000000-0005-0000-0000-000047160000}"/>
    <cellStyle name="Vírgula 6 2 2 2 5" xfId="3429" xr:uid="{00000000-0005-0000-0000-000048160000}"/>
    <cellStyle name="Vírgula 6 2 2 3" xfId="896" xr:uid="{00000000-0005-0000-0000-000049160000}"/>
    <cellStyle name="Vírgula 6 2 2 3 2" xfId="1663" xr:uid="{00000000-0005-0000-0000-00004A160000}"/>
    <cellStyle name="Vírgula 6 2 2 3 2 2" xfId="2904" xr:uid="{00000000-0005-0000-0000-00004B160000}"/>
    <cellStyle name="Vírgula 6 2 2 3 2 2 2" xfId="5600" xr:uid="{00000000-0005-0000-0000-00004C160000}"/>
    <cellStyle name="Vírgula 6 2 2 3 2 3" xfId="4359" xr:uid="{00000000-0005-0000-0000-00004D160000}"/>
    <cellStyle name="Vírgula 6 2 2 3 3" xfId="2404" xr:uid="{00000000-0005-0000-0000-00004E160000}"/>
    <cellStyle name="Vírgula 6 2 2 3 3 2" xfId="5100" xr:uid="{00000000-0005-0000-0000-00004F160000}"/>
    <cellStyle name="Vírgula 6 2 2 3 4" xfId="3593" xr:uid="{00000000-0005-0000-0000-000050160000}"/>
    <cellStyle name="Vírgula 6 2 2 4" xfId="1326" xr:uid="{00000000-0005-0000-0000-000051160000}"/>
    <cellStyle name="Vírgula 6 2 2 4 2" xfId="2654" xr:uid="{00000000-0005-0000-0000-000052160000}"/>
    <cellStyle name="Vírgula 6 2 2 4 2 2" xfId="5350" xr:uid="{00000000-0005-0000-0000-000053160000}"/>
    <cellStyle name="Vírgula 6 2 2 4 3" xfId="4022" xr:uid="{00000000-0005-0000-0000-000054160000}"/>
    <cellStyle name="Vírgula 6 2 2 5" xfId="2154" xr:uid="{00000000-0005-0000-0000-000055160000}"/>
    <cellStyle name="Vírgula 6 2 2 5 2" xfId="4850" xr:uid="{00000000-0005-0000-0000-000056160000}"/>
    <cellStyle name="Vírgula 6 2 2 6" xfId="3256" xr:uid="{00000000-0005-0000-0000-000057160000}"/>
    <cellStyle name="Vírgula 6 2 3" xfId="669" xr:uid="{00000000-0005-0000-0000-000058160000}"/>
    <cellStyle name="Vírgula 6 2 3 2" xfId="1006" xr:uid="{00000000-0005-0000-0000-000059160000}"/>
    <cellStyle name="Vírgula 6 2 3 2 2" xfId="1773" xr:uid="{00000000-0005-0000-0000-00005A160000}"/>
    <cellStyle name="Vírgula 6 2 3 2 2 2" xfId="2967" xr:uid="{00000000-0005-0000-0000-00005B160000}"/>
    <cellStyle name="Vírgula 6 2 3 2 2 2 2" xfId="5663" xr:uid="{00000000-0005-0000-0000-00005C160000}"/>
    <cellStyle name="Vírgula 6 2 3 2 2 3" xfId="4469" xr:uid="{00000000-0005-0000-0000-00005D160000}"/>
    <cellStyle name="Vírgula 6 2 3 2 3" xfId="2467" xr:uid="{00000000-0005-0000-0000-00005E160000}"/>
    <cellStyle name="Vírgula 6 2 3 2 3 2" xfId="5163" xr:uid="{00000000-0005-0000-0000-00005F160000}"/>
    <cellStyle name="Vírgula 6 2 3 2 4" xfId="3703" xr:uid="{00000000-0005-0000-0000-000060160000}"/>
    <cellStyle name="Vírgula 6 2 3 3" xfId="1436" xr:uid="{00000000-0005-0000-0000-000061160000}"/>
    <cellStyle name="Vírgula 6 2 3 3 2" xfId="2717" xr:uid="{00000000-0005-0000-0000-000062160000}"/>
    <cellStyle name="Vírgula 6 2 3 3 2 2" xfId="5413" xr:uid="{00000000-0005-0000-0000-000063160000}"/>
    <cellStyle name="Vírgula 6 2 3 3 3" xfId="4132" xr:uid="{00000000-0005-0000-0000-000064160000}"/>
    <cellStyle name="Vírgula 6 2 3 4" xfId="2217" xr:uid="{00000000-0005-0000-0000-000065160000}"/>
    <cellStyle name="Vírgula 6 2 3 4 2" xfId="4913" xr:uid="{00000000-0005-0000-0000-000066160000}"/>
    <cellStyle name="Vírgula 6 2 3 5" xfId="3366" xr:uid="{00000000-0005-0000-0000-000067160000}"/>
    <cellStyle name="Vírgula 6 2 4" xfId="832" xr:uid="{00000000-0005-0000-0000-000068160000}"/>
    <cellStyle name="Vírgula 6 2 4 2" xfId="1599" xr:uid="{00000000-0005-0000-0000-000069160000}"/>
    <cellStyle name="Vírgula 6 2 4 2 2" xfId="2842" xr:uid="{00000000-0005-0000-0000-00006A160000}"/>
    <cellStyle name="Vírgula 6 2 4 2 2 2" xfId="5538" xr:uid="{00000000-0005-0000-0000-00006B160000}"/>
    <cellStyle name="Vírgula 6 2 4 2 3" xfId="4295" xr:uid="{00000000-0005-0000-0000-00006C160000}"/>
    <cellStyle name="Vírgula 6 2 4 3" xfId="2342" xr:uid="{00000000-0005-0000-0000-00006D160000}"/>
    <cellStyle name="Vírgula 6 2 4 3 2" xfId="5038" xr:uid="{00000000-0005-0000-0000-00006E160000}"/>
    <cellStyle name="Vírgula 6 2 4 4" xfId="3529" xr:uid="{00000000-0005-0000-0000-00006F160000}"/>
    <cellStyle name="Vírgula 6 2 5" xfId="1263" xr:uid="{00000000-0005-0000-0000-000070160000}"/>
    <cellStyle name="Vírgula 6 2 5 2" xfId="2592" xr:uid="{00000000-0005-0000-0000-000071160000}"/>
    <cellStyle name="Vírgula 6 2 5 2 2" xfId="5288" xr:uid="{00000000-0005-0000-0000-000072160000}"/>
    <cellStyle name="Vírgula 6 2 5 3" xfId="3959" xr:uid="{00000000-0005-0000-0000-000073160000}"/>
    <cellStyle name="Vírgula 6 2 6" xfId="2092" xr:uid="{00000000-0005-0000-0000-000074160000}"/>
    <cellStyle name="Vírgula 6 2 6 2" xfId="4788" xr:uid="{00000000-0005-0000-0000-000075160000}"/>
    <cellStyle name="Vírgula 6 2 7" xfId="3192" xr:uid="{00000000-0005-0000-0000-000076160000}"/>
    <cellStyle name="Vírgula 6 3" xfId="429" xr:uid="{00000000-0005-0000-0000-000077160000}"/>
    <cellStyle name="Vírgula 6 3 2" xfId="2038" xr:uid="{00000000-0005-0000-0000-000078160000}"/>
    <cellStyle name="Vírgula 6 3 2 2" xfId="4734" xr:uid="{00000000-0005-0000-0000-000079160000}"/>
    <cellStyle name="Vírgula 6 3 3" xfId="3137" xr:uid="{00000000-0005-0000-0000-00007A160000}"/>
    <cellStyle name="Vírgula 6 4" xfId="1985" xr:uid="{00000000-0005-0000-0000-00007B160000}"/>
    <cellStyle name="Vírgula 6 4 2" xfId="4681" xr:uid="{00000000-0005-0000-0000-00007C160000}"/>
    <cellStyle name="Vírgula 6 5" xfId="3077" xr:uid="{00000000-0005-0000-0000-00007D160000}"/>
    <cellStyle name="Vírgula 7" xfId="106" xr:uid="{00000000-0005-0000-0000-00007E160000}"/>
    <cellStyle name="Vírgula 7 2" xfId="559" xr:uid="{00000000-0005-0000-0000-00007F160000}"/>
    <cellStyle name="Vírgula 7 2 2" xfId="733" xr:uid="{00000000-0005-0000-0000-000080160000}"/>
    <cellStyle name="Vírgula 7 2 2 2" xfId="1070" xr:uid="{00000000-0005-0000-0000-000081160000}"/>
    <cellStyle name="Vírgula 7 2 2 2 2" xfId="1837" xr:uid="{00000000-0005-0000-0000-000082160000}"/>
    <cellStyle name="Vírgula 7 2 2 2 2 2" xfId="3030" xr:uid="{00000000-0005-0000-0000-000083160000}"/>
    <cellStyle name="Vírgula 7 2 2 2 2 2 2" xfId="5726" xr:uid="{00000000-0005-0000-0000-000084160000}"/>
    <cellStyle name="Vírgula 7 2 2 2 2 3" xfId="4533" xr:uid="{00000000-0005-0000-0000-000085160000}"/>
    <cellStyle name="Vírgula 7 2 2 2 3" xfId="2530" xr:uid="{00000000-0005-0000-0000-000086160000}"/>
    <cellStyle name="Vírgula 7 2 2 2 3 2" xfId="5226" xr:uid="{00000000-0005-0000-0000-000087160000}"/>
    <cellStyle name="Vírgula 7 2 2 2 4" xfId="3767" xr:uid="{00000000-0005-0000-0000-000088160000}"/>
    <cellStyle name="Vírgula 7 2 2 3" xfId="1500" xr:uid="{00000000-0005-0000-0000-000089160000}"/>
    <cellStyle name="Vírgula 7 2 2 3 2" xfId="2780" xr:uid="{00000000-0005-0000-0000-00008A160000}"/>
    <cellStyle name="Vírgula 7 2 2 3 2 2" xfId="5476" xr:uid="{00000000-0005-0000-0000-00008B160000}"/>
    <cellStyle name="Vírgula 7 2 2 3 3" xfId="4196" xr:uid="{00000000-0005-0000-0000-00008C160000}"/>
    <cellStyle name="Vírgula 7 2 2 4" xfId="2280" xr:uid="{00000000-0005-0000-0000-00008D160000}"/>
    <cellStyle name="Vírgula 7 2 2 4 2" xfId="4976" xr:uid="{00000000-0005-0000-0000-00008E160000}"/>
    <cellStyle name="Vírgula 7 2 2 5" xfId="3430" xr:uid="{00000000-0005-0000-0000-00008F160000}"/>
    <cellStyle name="Vírgula 7 2 3" xfId="897" xr:uid="{00000000-0005-0000-0000-000090160000}"/>
    <cellStyle name="Vírgula 7 2 3 2" xfId="1664" xr:uid="{00000000-0005-0000-0000-000091160000}"/>
    <cellStyle name="Vírgula 7 2 3 2 2" xfId="2905" xr:uid="{00000000-0005-0000-0000-000092160000}"/>
    <cellStyle name="Vírgula 7 2 3 2 2 2" xfId="5601" xr:uid="{00000000-0005-0000-0000-000093160000}"/>
    <cellStyle name="Vírgula 7 2 3 2 3" xfId="4360" xr:uid="{00000000-0005-0000-0000-000094160000}"/>
    <cellStyle name="Vírgula 7 2 3 3" xfId="2405" xr:uid="{00000000-0005-0000-0000-000095160000}"/>
    <cellStyle name="Vírgula 7 2 3 3 2" xfId="5101" xr:uid="{00000000-0005-0000-0000-000096160000}"/>
    <cellStyle name="Vírgula 7 2 3 4" xfId="3594" xr:uid="{00000000-0005-0000-0000-000097160000}"/>
    <cellStyle name="Vírgula 7 2 4" xfId="1327" xr:uid="{00000000-0005-0000-0000-000098160000}"/>
    <cellStyle name="Vírgula 7 2 4 2" xfId="2655" xr:uid="{00000000-0005-0000-0000-000099160000}"/>
    <cellStyle name="Vírgula 7 2 4 2 2" xfId="5351" xr:uid="{00000000-0005-0000-0000-00009A160000}"/>
    <cellStyle name="Vírgula 7 2 4 3" xfId="4023" xr:uid="{00000000-0005-0000-0000-00009B160000}"/>
    <cellStyle name="Vírgula 7 2 5" xfId="2155" xr:uid="{00000000-0005-0000-0000-00009C160000}"/>
    <cellStyle name="Vírgula 7 2 5 2" xfId="4851" xr:uid="{00000000-0005-0000-0000-00009D160000}"/>
    <cellStyle name="Vírgula 7 2 6" xfId="3257" xr:uid="{00000000-0005-0000-0000-00009E160000}"/>
    <cellStyle name="Vírgula 7 3" xfId="670" xr:uid="{00000000-0005-0000-0000-00009F160000}"/>
    <cellStyle name="Vírgula 7 3 2" xfId="1007" xr:uid="{00000000-0005-0000-0000-0000A0160000}"/>
    <cellStyle name="Vírgula 7 3 2 2" xfId="1774" xr:uid="{00000000-0005-0000-0000-0000A1160000}"/>
    <cellStyle name="Vírgula 7 3 2 2 2" xfId="2968" xr:uid="{00000000-0005-0000-0000-0000A2160000}"/>
    <cellStyle name="Vírgula 7 3 2 2 2 2" xfId="5664" xr:uid="{00000000-0005-0000-0000-0000A3160000}"/>
    <cellStyle name="Vírgula 7 3 2 2 3" xfId="4470" xr:uid="{00000000-0005-0000-0000-0000A4160000}"/>
    <cellStyle name="Vírgula 7 3 2 3" xfId="2468" xr:uid="{00000000-0005-0000-0000-0000A5160000}"/>
    <cellStyle name="Vírgula 7 3 2 3 2" xfId="5164" xr:uid="{00000000-0005-0000-0000-0000A6160000}"/>
    <cellStyle name="Vírgula 7 3 2 4" xfId="3704" xr:uid="{00000000-0005-0000-0000-0000A7160000}"/>
    <cellStyle name="Vírgula 7 3 3" xfId="1437" xr:uid="{00000000-0005-0000-0000-0000A8160000}"/>
    <cellStyle name="Vírgula 7 3 3 2" xfId="2718" xr:uid="{00000000-0005-0000-0000-0000A9160000}"/>
    <cellStyle name="Vírgula 7 3 3 2 2" xfId="5414" xr:uid="{00000000-0005-0000-0000-0000AA160000}"/>
    <cellStyle name="Vírgula 7 3 3 3" xfId="4133" xr:uid="{00000000-0005-0000-0000-0000AB160000}"/>
    <cellStyle name="Vírgula 7 3 4" xfId="2218" xr:uid="{00000000-0005-0000-0000-0000AC160000}"/>
    <cellStyle name="Vírgula 7 3 4 2" xfId="4914" xr:uid="{00000000-0005-0000-0000-0000AD160000}"/>
    <cellStyle name="Vírgula 7 3 5" xfId="3367" xr:uid="{00000000-0005-0000-0000-0000AE160000}"/>
    <cellStyle name="Vírgula 7 4" xfId="833" xr:uid="{00000000-0005-0000-0000-0000AF160000}"/>
    <cellStyle name="Vírgula 7 4 2" xfId="1600" xr:uid="{00000000-0005-0000-0000-0000B0160000}"/>
    <cellStyle name="Vírgula 7 4 2 2" xfId="2843" xr:uid="{00000000-0005-0000-0000-0000B1160000}"/>
    <cellStyle name="Vírgula 7 4 2 2 2" xfId="5539" xr:uid="{00000000-0005-0000-0000-0000B2160000}"/>
    <cellStyle name="Vírgula 7 4 2 3" xfId="4296" xr:uid="{00000000-0005-0000-0000-0000B3160000}"/>
    <cellStyle name="Vírgula 7 4 3" xfId="2343" xr:uid="{00000000-0005-0000-0000-0000B4160000}"/>
    <cellStyle name="Vírgula 7 4 3 2" xfId="5039" xr:uid="{00000000-0005-0000-0000-0000B5160000}"/>
    <cellStyle name="Vírgula 7 4 4" xfId="3530" xr:uid="{00000000-0005-0000-0000-0000B6160000}"/>
    <cellStyle name="Vírgula 7 5" xfId="1264" xr:uid="{00000000-0005-0000-0000-0000B7160000}"/>
    <cellStyle name="Vírgula 7 5 2" xfId="2593" xr:uid="{00000000-0005-0000-0000-0000B8160000}"/>
    <cellStyle name="Vírgula 7 5 2 2" xfId="5289" xr:uid="{00000000-0005-0000-0000-0000B9160000}"/>
    <cellStyle name="Vírgula 7 5 3" xfId="3960" xr:uid="{00000000-0005-0000-0000-0000BA160000}"/>
    <cellStyle name="Vírgula 7 6" xfId="494" xr:uid="{00000000-0005-0000-0000-0000BB160000}"/>
    <cellStyle name="Vírgula 7 6 2" xfId="2093" xr:uid="{00000000-0005-0000-0000-0000BC160000}"/>
    <cellStyle name="Vírgula 7 6 2 2" xfId="4789" xr:uid="{00000000-0005-0000-0000-0000BD160000}"/>
    <cellStyle name="Vírgula 7 6 3" xfId="3193" xr:uid="{00000000-0005-0000-0000-0000BE160000}"/>
    <cellStyle name="Vírgula 7 7" xfId="1986" xr:uid="{00000000-0005-0000-0000-0000BF160000}"/>
    <cellStyle name="Vírgula 7 7 2" xfId="4682" xr:uid="{00000000-0005-0000-0000-0000C0160000}"/>
    <cellStyle name="Vírgula 7 8" xfId="3078" xr:uid="{00000000-0005-0000-0000-0000C1160000}"/>
    <cellStyle name="Vírgula 8" xfId="115" xr:uid="{00000000-0005-0000-0000-0000C2160000}"/>
    <cellStyle name="Vírgula 8 2" xfId="678" xr:uid="{00000000-0005-0000-0000-0000C3160000}"/>
    <cellStyle name="Vírgula 8 2 2" xfId="1015" xr:uid="{00000000-0005-0000-0000-0000C4160000}"/>
    <cellStyle name="Vírgula 8 2 2 2" xfId="1782" xr:uid="{00000000-0005-0000-0000-0000C5160000}"/>
    <cellStyle name="Vírgula 8 2 2 2 2" xfId="2975" xr:uid="{00000000-0005-0000-0000-0000C6160000}"/>
    <cellStyle name="Vírgula 8 2 2 2 2 2" xfId="5671" xr:uid="{00000000-0005-0000-0000-0000C7160000}"/>
    <cellStyle name="Vírgula 8 2 2 2 3" xfId="4478" xr:uid="{00000000-0005-0000-0000-0000C8160000}"/>
    <cellStyle name="Vírgula 8 2 2 3" xfId="2475" xr:uid="{00000000-0005-0000-0000-0000C9160000}"/>
    <cellStyle name="Vírgula 8 2 2 3 2" xfId="5171" xr:uid="{00000000-0005-0000-0000-0000CA160000}"/>
    <cellStyle name="Vírgula 8 2 2 4" xfId="3712" xr:uid="{00000000-0005-0000-0000-0000CB160000}"/>
    <cellStyle name="Vírgula 8 2 3" xfId="1445" xr:uid="{00000000-0005-0000-0000-0000CC160000}"/>
    <cellStyle name="Vírgula 8 2 3 2" xfId="2725" xr:uid="{00000000-0005-0000-0000-0000CD160000}"/>
    <cellStyle name="Vírgula 8 2 3 2 2" xfId="5421" xr:uid="{00000000-0005-0000-0000-0000CE160000}"/>
    <cellStyle name="Vírgula 8 2 3 3" xfId="4141" xr:uid="{00000000-0005-0000-0000-0000CF160000}"/>
    <cellStyle name="Vírgula 8 2 4" xfId="2225" xr:uid="{00000000-0005-0000-0000-0000D0160000}"/>
    <cellStyle name="Vírgula 8 2 4 2" xfId="4921" xr:uid="{00000000-0005-0000-0000-0000D1160000}"/>
    <cellStyle name="Vírgula 8 2 5" xfId="3375" xr:uid="{00000000-0005-0000-0000-0000D2160000}"/>
    <cellStyle name="Vírgula 8 3" xfId="841" xr:uid="{00000000-0005-0000-0000-0000D3160000}"/>
    <cellStyle name="Vírgula 8 3 2" xfId="1608" xr:uid="{00000000-0005-0000-0000-0000D4160000}"/>
    <cellStyle name="Vírgula 8 3 2 2" xfId="2850" xr:uid="{00000000-0005-0000-0000-0000D5160000}"/>
    <cellStyle name="Vírgula 8 3 2 2 2" xfId="5546" xr:uid="{00000000-0005-0000-0000-0000D6160000}"/>
    <cellStyle name="Vírgula 8 3 2 3" xfId="4304" xr:uid="{00000000-0005-0000-0000-0000D7160000}"/>
    <cellStyle name="Vírgula 8 3 3" xfId="2350" xr:uid="{00000000-0005-0000-0000-0000D8160000}"/>
    <cellStyle name="Vírgula 8 3 3 2" xfId="5046" xr:uid="{00000000-0005-0000-0000-0000D9160000}"/>
    <cellStyle name="Vírgula 8 3 4" xfId="3538" xr:uid="{00000000-0005-0000-0000-0000DA160000}"/>
    <cellStyle name="Vírgula 8 4" xfId="1271" xr:uid="{00000000-0005-0000-0000-0000DB160000}"/>
    <cellStyle name="Vírgula 8 4 2" xfId="2600" xr:uid="{00000000-0005-0000-0000-0000DC160000}"/>
    <cellStyle name="Vírgula 8 4 2 2" xfId="5296" xr:uid="{00000000-0005-0000-0000-0000DD160000}"/>
    <cellStyle name="Vírgula 8 4 3" xfId="3967" xr:uid="{00000000-0005-0000-0000-0000DE160000}"/>
    <cellStyle name="Vírgula 8 5" xfId="503" xr:uid="{00000000-0005-0000-0000-0000DF160000}"/>
    <cellStyle name="Vírgula 8 5 2" xfId="2100" xr:uid="{00000000-0005-0000-0000-0000E0160000}"/>
    <cellStyle name="Vírgula 8 5 2 2" xfId="4796" xr:uid="{00000000-0005-0000-0000-0000E1160000}"/>
    <cellStyle name="Vírgula 8 5 3" xfId="3201" xr:uid="{00000000-0005-0000-0000-0000E2160000}"/>
    <cellStyle name="Vírgula 9" xfId="3" xr:uid="{00000000-0005-0000-0000-0000E3160000}"/>
    <cellStyle name="Vírgula 9 2" xfId="952" xr:uid="{00000000-0005-0000-0000-0000E4160000}"/>
    <cellStyle name="Vírgula 9 2 2" xfId="1719" xr:uid="{00000000-0005-0000-0000-0000E5160000}"/>
    <cellStyle name="Vírgula 9 2 2 2" xfId="2913" xr:uid="{00000000-0005-0000-0000-0000E6160000}"/>
    <cellStyle name="Vírgula 9 2 2 2 2" xfId="5609" xr:uid="{00000000-0005-0000-0000-0000E7160000}"/>
    <cellStyle name="Vírgula 9 2 2 3" xfId="4415" xr:uid="{00000000-0005-0000-0000-0000E8160000}"/>
    <cellStyle name="Vírgula 9 2 3" xfId="2413" xr:uid="{00000000-0005-0000-0000-0000E9160000}"/>
    <cellStyle name="Vírgula 9 2 3 2" xfId="5109" xr:uid="{00000000-0005-0000-0000-0000EA160000}"/>
    <cellStyle name="Vírgula 9 2 4" xfId="3649" xr:uid="{00000000-0005-0000-0000-0000EB160000}"/>
    <cellStyle name="Vírgula 9 3" xfId="1382" xr:uid="{00000000-0005-0000-0000-0000EC160000}"/>
    <cellStyle name="Vírgula 9 3 2" xfId="2663" xr:uid="{00000000-0005-0000-0000-0000ED160000}"/>
    <cellStyle name="Vírgula 9 3 2 2" xfId="5359" xr:uid="{00000000-0005-0000-0000-0000EE160000}"/>
    <cellStyle name="Vírgula 9 3 3" xfId="4078" xr:uid="{00000000-0005-0000-0000-0000EF160000}"/>
    <cellStyle name="Vírgula 9 4" xfId="615" xr:uid="{00000000-0005-0000-0000-0000F0160000}"/>
    <cellStyle name="Vírgula 9 4 2" xfId="2163" xr:uid="{00000000-0005-0000-0000-0000F1160000}"/>
    <cellStyle name="Vírgula 9 4 2 2" xfId="4859" xr:uid="{00000000-0005-0000-0000-0000F2160000}"/>
    <cellStyle name="Vírgula 9 4 3" xfId="3312" xr:uid="{00000000-0005-0000-0000-0000F3160000}"/>
    <cellStyle name="Vírgula 9 5" xfId="1968" xr:uid="{00000000-0005-0000-0000-0000F4160000}"/>
    <cellStyle name="Vírgula 9 5 2" xfId="4664" xr:uid="{00000000-0005-0000-0000-0000F5160000}"/>
    <cellStyle name="Vírgula 9 6" xfId="3054" xr:uid="{00000000-0005-0000-0000-0000F6160000}"/>
    <cellStyle name="Vírgula0" xfId="261" xr:uid="{00000000-0005-0000-0000-0000F7160000}"/>
    <cellStyle name="Währung" xfId="262" xr:uid="{00000000-0005-0000-0000-0000F8160000}"/>
    <cellStyle name="Warning 20" xfId="5854" xr:uid="{00000000-0005-0000-0000-0000F9160000}"/>
    <cellStyle name="Warning 22" xfId="5855" xr:uid="{00000000-0005-0000-0000-0000FA160000}"/>
    <cellStyle name="Warning Text" xfId="56" xr:uid="{00000000-0005-0000-0000-0000FB160000}"/>
  </cellStyles>
  <dxfs count="216"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  <dxf>
      <font>
        <color rgb="FF808080"/>
      </font>
      <fill>
        <patternFill>
          <bgColor rgb="FF808080"/>
        </patternFill>
      </fill>
    </dxf>
    <dxf>
      <font>
        <color rgb="FFFCD5B4"/>
      </font>
      <fill>
        <patternFill>
          <bgColor rgb="FFFCD5B4"/>
        </patternFill>
      </fill>
    </dxf>
  </dxfs>
  <tableStyles count="0" defaultTableStyle="TableStyleMedium2" defaultPivotStyle="PivotStyleLight16"/>
  <colors>
    <mruColors>
      <color rgb="FF0000FF"/>
      <color rgb="FF446A2C"/>
      <color rgb="FF334F21"/>
      <color rgb="FF365F9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0.xml"/><Relationship Id="rId21" Type="http://schemas.openxmlformats.org/officeDocument/2006/relationships/externalLink" Target="externalLinks/externalLink5.xml"/><Relationship Id="rId34" Type="http://schemas.openxmlformats.org/officeDocument/2006/relationships/externalLink" Target="externalLinks/externalLink18.xml"/><Relationship Id="rId42" Type="http://schemas.openxmlformats.org/officeDocument/2006/relationships/externalLink" Target="externalLinks/externalLink26.xml"/><Relationship Id="rId47" Type="http://schemas.openxmlformats.org/officeDocument/2006/relationships/externalLink" Target="externalLinks/externalLink31.xml"/><Relationship Id="rId50" Type="http://schemas.openxmlformats.org/officeDocument/2006/relationships/externalLink" Target="externalLinks/externalLink34.xml"/><Relationship Id="rId55" Type="http://schemas.openxmlformats.org/officeDocument/2006/relationships/externalLink" Target="externalLinks/externalLink39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13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8.xml"/><Relationship Id="rId32" Type="http://schemas.openxmlformats.org/officeDocument/2006/relationships/externalLink" Target="externalLinks/externalLink16.xml"/><Relationship Id="rId37" Type="http://schemas.openxmlformats.org/officeDocument/2006/relationships/externalLink" Target="externalLinks/externalLink21.xml"/><Relationship Id="rId40" Type="http://schemas.openxmlformats.org/officeDocument/2006/relationships/externalLink" Target="externalLinks/externalLink24.xml"/><Relationship Id="rId45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37.xml"/><Relationship Id="rId58" Type="http://schemas.openxmlformats.org/officeDocument/2006/relationships/externalLink" Target="externalLinks/externalLink42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5.xml"/><Relationship Id="rId19" Type="http://schemas.openxmlformats.org/officeDocument/2006/relationships/externalLink" Target="externalLinks/externalLink3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externalLink" Target="externalLinks/externalLink11.xml"/><Relationship Id="rId30" Type="http://schemas.openxmlformats.org/officeDocument/2006/relationships/externalLink" Target="externalLinks/externalLink14.xml"/><Relationship Id="rId35" Type="http://schemas.openxmlformats.org/officeDocument/2006/relationships/externalLink" Target="externalLinks/externalLink19.xml"/><Relationship Id="rId43" Type="http://schemas.openxmlformats.org/officeDocument/2006/relationships/externalLink" Target="externalLinks/externalLink27.xml"/><Relationship Id="rId48" Type="http://schemas.openxmlformats.org/officeDocument/2006/relationships/externalLink" Target="externalLinks/externalLink32.xml"/><Relationship Id="rId56" Type="http://schemas.openxmlformats.org/officeDocument/2006/relationships/externalLink" Target="externalLinks/externalLink40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externalLink" Target="externalLinks/externalLink9.xml"/><Relationship Id="rId33" Type="http://schemas.openxmlformats.org/officeDocument/2006/relationships/externalLink" Target="externalLinks/externalLink17.xml"/><Relationship Id="rId38" Type="http://schemas.openxmlformats.org/officeDocument/2006/relationships/externalLink" Target="externalLinks/externalLink22.xml"/><Relationship Id="rId46" Type="http://schemas.openxmlformats.org/officeDocument/2006/relationships/externalLink" Target="externalLinks/externalLink30.xml"/><Relationship Id="rId59" Type="http://schemas.openxmlformats.org/officeDocument/2006/relationships/externalLink" Target="externalLinks/externalLink43.xml"/><Relationship Id="rId20" Type="http://schemas.openxmlformats.org/officeDocument/2006/relationships/externalLink" Target="externalLinks/externalLink4.xml"/><Relationship Id="rId41" Type="http://schemas.openxmlformats.org/officeDocument/2006/relationships/externalLink" Target="externalLinks/externalLink25.xml"/><Relationship Id="rId54" Type="http://schemas.openxmlformats.org/officeDocument/2006/relationships/externalLink" Target="externalLinks/externalLink38.xml"/><Relationship Id="rId62" Type="http://schemas.openxmlformats.org/officeDocument/2006/relationships/externalLink" Target="externalLinks/externalLink4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28" Type="http://schemas.openxmlformats.org/officeDocument/2006/relationships/externalLink" Target="externalLinks/externalLink12.xml"/><Relationship Id="rId36" Type="http://schemas.openxmlformats.org/officeDocument/2006/relationships/externalLink" Target="externalLinks/externalLink20.xml"/><Relationship Id="rId49" Type="http://schemas.openxmlformats.org/officeDocument/2006/relationships/externalLink" Target="externalLinks/externalLink33.xml"/><Relationship Id="rId57" Type="http://schemas.openxmlformats.org/officeDocument/2006/relationships/externalLink" Target="externalLinks/externalLink41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5.xml"/><Relationship Id="rId44" Type="http://schemas.openxmlformats.org/officeDocument/2006/relationships/externalLink" Target="externalLinks/externalLink28.xml"/><Relationship Id="rId52" Type="http://schemas.openxmlformats.org/officeDocument/2006/relationships/externalLink" Target="externalLinks/externalLink36.xml"/><Relationship Id="rId60" Type="http://schemas.openxmlformats.org/officeDocument/2006/relationships/externalLink" Target="externalLinks/externalLink44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9" Type="http://schemas.openxmlformats.org/officeDocument/2006/relationships/externalLink" Target="externalLinks/externalLink2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pt-BR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AVANÇO FINANCEIRO</a:t>
            </a:r>
          </a:p>
        </c:rich>
      </c:tx>
      <c:layout>
        <c:manualLayout>
          <c:xMode val="edge"/>
          <c:yMode val="edge"/>
          <c:x val="0.46126909792792919"/>
          <c:y val="1.07408310285306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424327708640913E-2"/>
          <c:y val="3.7693315667959221E-2"/>
          <c:w val="0.87260150643654766"/>
          <c:h val="0.69131019841911501"/>
        </c:manualLayout>
      </c:layout>
      <c:barChart>
        <c:barDir val="col"/>
        <c:grouping val="clustered"/>
        <c:varyColors val="0"/>
        <c:ser>
          <c:idx val="0"/>
          <c:order val="0"/>
          <c:tx>
            <c:v>Previsto</c:v>
          </c:tx>
          <c:spPr>
            <a:gradFill rotWithShape="0">
              <a:gsLst>
                <a:gs pos="0">
                  <a:srgbClr val="0000FF"/>
                </a:gs>
                <a:gs pos="50000">
                  <a:srgbClr val="0000FF">
                    <a:gamma/>
                    <a:tint val="0"/>
                    <a:invGamma/>
                  </a:srgbClr>
                </a:gs>
                <a:gs pos="100000">
                  <a:srgbClr val="0000FF"/>
                </a:gs>
              </a:gsLst>
              <a:lin ang="27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'9.2 - CURVA'!$D$127:$Q$127</c15:sqref>
                  </c15:fullRef>
                </c:ext>
              </c:extLst>
              <c:f>'9.2 - CURVA'!$D$127:$M$127</c:f>
              <c:numCache>
                <c:formatCode>[$-416]mmm\-yy;@</c:formatCode>
                <c:ptCount val="10"/>
                <c:pt idx="0">
                  <c:v>44927</c:v>
                </c:pt>
                <c:pt idx="1">
                  <c:v>44958</c:v>
                </c:pt>
                <c:pt idx="2">
                  <c:v>44989</c:v>
                </c:pt>
                <c:pt idx="3">
                  <c:v>45020</c:v>
                </c:pt>
                <c:pt idx="4">
                  <c:v>45051</c:v>
                </c:pt>
                <c:pt idx="5">
                  <c:v>45082</c:v>
                </c:pt>
                <c:pt idx="6">
                  <c:v>45113</c:v>
                </c:pt>
                <c:pt idx="7">
                  <c:v>45144</c:v>
                </c:pt>
                <c:pt idx="8">
                  <c:v>45175</c:v>
                </c:pt>
                <c:pt idx="9">
                  <c:v>45206</c:v>
                </c:pt>
                <c:pt idx="10">
                  <c:v>45330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'9.2 - CURVA'!$D$129:$P$129</c15:sqref>
                  </c15:fullRef>
                </c:ext>
              </c:extLst>
              <c:f>'9.2 - CURVA'!$D$129:$M$129</c:f>
              <c:numCache>
                <c:formatCode>0.00%</c:formatCode>
                <c:ptCount val="10"/>
                <c:pt idx="0">
                  <c:v>8.7759527508467147E-2</c:v>
                </c:pt>
                <c:pt idx="1">
                  <c:v>0.22758509093126641</c:v>
                </c:pt>
                <c:pt idx="2">
                  <c:v>0.20140638584123904</c:v>
                </c:pt>
                <c:pt idx="3">
                  <c:v>0.13352888596702703</c:v>
                </c:pt>
                <c:pt idx="4">
                  <c:v>0.10747482554644393</c:v>
                </c:pt>
                <c:pt idx="5">
                  <c:v>4.3986415416313464E-2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0.19825807579162308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FC-49DF-BCE0-19F3A89145C1}"/>
            </c:ext>
          </c:extLst>
        </c:ser>
        <c:ser>
          <c:idx val="4"/>
          <c:order val="1"/>
          <c:tx>
            <c:v>Realizado</c:v>
          </c:tx>
          <c:spPr>
            <a:gradFill>
              <a:gsLst>
                <a:gs pos="0">
                  <a:srgbClr val="FF0000"/>
                </a:gs>
                <a:gs pos="50000">
                  <a:srgbClr val="0000FF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2700000" scaled="1"/>
            </a:gradFill>
            <a:ln>
              <a:solidFill>
                <a:srgbClr val="000000"/>
              </a:solidFill>
            </a:ln>
          </c:spPr>
          <c:invertIfNegative val="0"/>
          <c:dPt>
            <c:idx val="0"/>
            <c:invertIfNegative val="0"/>
            <c:bubble3D val="0"/>
            <c:spPr>
              <a:gradFill flip="none" rotWithShape="1">
                <a:gsLst>
                  <a:gs pos="0">
                    <a:srgbClr val="FF0000"/>
                  </a:gs>
                  <a:gs pos="50000">
                    <a:srgbClr val="0000FF">
                      <a:gamma/>
                      <a:tint val="0"/>
                      <a:invGamma/>
                    </a:srgbClr>
                  </a:gs>
                  <a:gs pos="100000">
                    <a:srgbClr val="FF0000"/>
                  </a:gs>
                </a:gsLst>
                <a:lin ang="2700000" scaled="1"/>
                <a:tileRect/>
              </a:gradFill>
              <a:ln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612D-4DC5-AD4E-DDBF59FAB5C0}"/>
              </c:ext>
            </c:extLst>
          </c:dPt>
          <c:cat>
            <c:numRef>
              <c:extLst>
                <c:ext xmlns:c15="http://schemas.microsoft.com/office/drawing/2012/chart" uri="{02D57815-91ED-43cb-92C2-25804820EDAC}">
                  <c15:fullRef>
                    <c15:sqref>'9.2 - CURVA'!$D$127:$Q$127</c15:sqref>
                  </c15:fullRef>
                </c:ext>
              </c:extLst>
              <c:f>'9.2 - CURVA'!$D$127:$M$127</c:f>
              <c:numCache>
                <c:formatCode>[$-416]mmm\-yy;@</c:formatCode>
                <c:ptCount val="10"/>
                <c:pt idx="0">
                  <c:v>44927</c:v>
                </c:pt>
                <c:pt idx="1">
                  <c:v>44958</c:v>
                </c:pt>
                <c:pt idx="2">
                  <c:v>44989</c:v>
                </c:pt>
                <c:pt idx="3">
                  <c:v>45020</c:v>
                </c:pt>
                <c:pt idx="4">
                  <c:v>45051</c:v>
                </c:pt>
                <c:pt idx="5">
                  <c:v>45082</c:v>
                </c:pt>
                <c:pt idx="6">
                  <c:v>45113</c:v>
                </c:pt>
                <c:pt idx="7">
                  <c:v>45144</c:v>
                </c:pt>
                <c:pt idx="8">
                  <c:v>45175</c:v>
                </c:pt>
                <c:pt idx="9">
                  <c:v>45206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'9.2 - CURVA'!$D$128:$Q$128</c15:sqref>
                  </c15:fullRef>
                </c:ext>
              </c:extLst>
              <c:f>'9.2 - CURVA'!$D$128:$M$128</c:f>
              <c:numCache>
                <c:formatCode>0.00%</c:formatCode>
                <c:ptCount val="10"/>
                <c:pt idx="2">
                  <c:v>2.2871939342312846E-2</c:v>
                </c:pt>
                <c:pt idx="3">
                  <c:v>6.9937712470269295E-2</c:v>
                </c:pt>
                <c:pt idx="4">
                  <c:v>9.5349796996628627E-2</c:v>
                </c:pt>
                <c:pt idx="5">
                  <c:v>0.14274788175181882</c:v>
                </c:pt>
                <c:pt idx="6">
                  <c:v>9.1957587819342809E-2</c:v>
                </c:pt>
                <c:pt idx="7">
                  <c:v>0.12509559613464627</c:v>
                </c:pt>
                <c:pt idx="8">
                  <c:v>0.11167771792856969</c:v>
                </c:pt>
                <c:pt idx="9">
                  <c:v>0.22133260321354487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FC-49DF-BCE0-19F3A8914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05951088"/>
        <c:axId val="-905957616"/>
        <c:extLst/>
      </c:barChart>
      <c:lineChart>
        <c:grouping val="standard"/>
        <c:varyColors val="0"/>
        <c:ser>
          <c:idx val="2"/>
          <c:order val="2"/>
          <c:tx>
            <c:v>Acum. Previsto</c:v>
          </c:tx>
          <c:spPr>
            <a:ln w="19050">
              <a:solidFill>
                <a:srgbClr val="0000FF"/>
              </a:solidFill>
              <a:prstDash val="solid"/>
            </a:ln>
          </c:spPr>
          <c:marker>
            <c:spPr>
              <a:solidFill>
                <a:srgbClr val="0000FF"/>
              </a:solidFill>
              <a:ln w="25400">
                <a:solidFill>
                  <a:srgbClr val="0000FF"/>
                </a:solidFill>
              </a:ln>
            </c:spPr>
          </c:marker>
          <c:dLbls>
            <c:dLbl>
              <c:idx val="0"/>
              <c:layout>
                <c:manualLayout>
                  <c:x val="-3.6653602446978545E-2"/>
                  <c:y val="-2.40606460836293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78-43BD-9B37-EBC3DBA3C1C8}"/>
                </c:ext>
              </c:extLst>
            </c:dLbl>
            <c:dLbl>
              <c:idx val="1"/>
              <c:layout>
                <c:manualLayout>
                  <c:x val="-3.0586624381959481E-2"/>
                  <c:y val="-2.2340131131022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FC-49DF-BCE0-19F3A89145C1}"/>
                </c:ext>
              </c:extLst>
            </c:dLbl>
            <c:dLbl>
              <c:idx val="2"/>
              <c:layout>
                <c:manualLayout>
                  <c:x val="-3.673520214528244E-2"/>
                  <c:y val="-1.7690037756833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FC-49DF-BCE0-19F3A89145C1}"/>
                </c:ext>
              </c:extLst>
            </c:dLbl>
            <c:dLbl>
              <c:idx val="3"/>
              <c:layout>
                <c:manualLayout>
                  <c:x val="-3.611783867101831E-2"/>
                  <c:y val="-1.6453322377080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75-4D05-B52F-28F317B9945D}"/>
                </c:ext>
              </c:extLst>
            </c:dLbl>
            <c:dLbl>
              <c:idx val="4"/>
              <c:layout>
                <c:manualLayout>
                  <c:x val="-3.9332218846138758E-2"/>
                  <c:y val="-1.50709445696763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75-4D05-B52F-28F317B9945D}"/>
                </c:ext>
              </c:extLst>
            </c:dLbl>
            <c:dLbl>
              <c:idx val="5"/>
              <c:layout>
                <c:manualLayout>
                  <c:x val="-1.8117309690343919E-2"/>
                  <c:y val="2.5079956479811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75-4D05-B52F-28F317B9945D}"/>
                </c:ext>
              </c:extLst>
            </c:dLbl>
            <c:dLbl>
              <c:idx val="6"/>
              <c:layout>
                <c:manualLayout>
                  <c:x val="-2.1331544271660046E-2"/>
                  <c:y val="1.5346168591824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 xmlns:c16="http://schemas.microsoft.com/office/drawing/2014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E2-42CB-A4B8-A34C2CBEAA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0000FF"/>
                    </a:solidFill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'9.2 - CURVA'!$D$127:$Q$127</c15:sqref>
                  </c15:fullRef>
                </c:ext>
              </c:extLst>
              <c:f>'9.2 - CURVA'!$D$127:$M$127</c:f>
              <c:numCache>
                <c:formatCode>[$-416]mmm\-yy;@</c:formatCode>
                <c:ptCount val="10"/>
                <c:pt idx="0">
                  <c:v>44927</c:v>
                </c:pt>
                <c:pt idx="1">
                  <c:v>44958</c:v>
                </c:pt>
                <c:pt idx="2">
                  <c:v>44989</c:v>
                </c:pt>
                <c:pt idx="3">
                  <c:v>45020</c:v>
                </c:pt>
                <c:pt idx="4">
                  <c:v>45051</c:v>
                </c:pt>
                <c:pt idx="5">
                  <c:v>45082</c:v>
                </c:pt>
                <c:pt idx="6">
                  <c:v>45113</c:v>
                </c:pt>
                <c:pt idx="7">
                  <c:v>45144</c:v>
                </c:pt>
                <c:pt idx="8">
                  <c:v>45175</c:v>
                </c:pt>
                <c:pt idx="9">
                  <c:v>45206</c:v>
                </c:pt>
                <c:pt idx="10">
                  <c:v>45330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'9.2 - CURVA'!$D$131:$P$131</c15:sqref>
                  </c15:fullRef>
                </c:ext>
              </c:extLst>
              <c:f>'9.2 - CURVA'!$D$131:$M$131</c:f>
              <c:numCache>
                <c:formatCode>0.00%</c:formatCode>
                <c:ptCount val="10"/>
                <c:pt idx="0">
                  <c:v>8.7759527508467147E-2</c:v>
                </c:pt>
                <c:pt idx="1">
                  <c:v>0.31534461843973355</c:v>
                </c:pt>
                <c:pt idx="2">
                  <c:v>0.51675100428097265</c:v>
                </c:pt>
                <c:pt idx="3">
                  <c:v>0.6502798902479997</c:v>
                </c:pt>
                <c:pt idx="4">
                  <c:v>0.75775471579444365</c:v>
                </c:pt>
                <c:pt idx="5">
                  <c:v>0.80174113121075707</c:v>
                </c:pt>
                <c:pt idx="6">
                  <c:v>0.80174113121075707</c:v>
                </c:pt>
                <c:pt idx="7">
                  <c:v>0.80174113121075707</c:v>
                </c:pt>
                <c:pt idx="8">
                  <c:v>0.80174113121075707</c:v>
                </c:pt>
                <c:pt idx="9">
                  <c:v>0.99999920700238021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0FC-49DF-BCE0-19F3A89145C1}"/>
            </c:ext>
          </c:extLst>
        </c:ser>
        <c:ser>
          <c:idx val="3"/>
          <c:order val="3"/>
          <c:tx>
            <c:v>Acum. Realizado</c:v>
          </c:tx>
          <c:spPr>
            <a:ln>
              <a:solidFill>
                <a:srgbClr val="FF0000"/>
              </a:solidFill>
            </a:ln>
          </c:spPr>
          <c:marker>
            <c:symbol val="x"/>
            <c:size val="6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Pt>
            <c:idx val="1"/>
            <c:bubble3D val="0"/>
            <c:spPr>
              <a:ln w="22225">
                <a:solidFill>
                  <a:srgbClr val="FF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A-30FC-49DF-BCE0-19F3A89145C1}"/>
              </c:ext>
            </c:extLst>
          </c:dPt>
          <c:dPt>
            <c:idx val="2"/>
            <c:bubble3D val="0"/>
            <c:spPr>
              <a:ln w="19050">
                <a:solidFill>
                  <a:srgbClr val="FF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B-30FC-49DF-BCE0-19F3A89145C1}"/>
              </c:ext>
            </c:extLst>
          </c:dPt>
          <c:dPt>
            <c:idx val="3"/>
            <c:bubble3D val="0"/>
            <c:spPr>
              <a:ln w="19050">
                <a:solidFill>
                  <a:srgbClr val="FF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C-30FC-49DF-BCE0-19F3A89145C1}"/>
              </c:ext>
            </c:extLst>
          </c:dPt>
          <c:dLbls>
            <c:dLbl>
              <c:idx val="0"/>
              <c:layout>
                <c:manualLayout>
                  <c:x val="4.160217869169665E-3"/>
                  <c:y val="-3.43716516965319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0FC-49DF-BCE0-19F3A89145C1}"/>
                </c:ext>
              </c:extLst>
            </c:dLbl>
            <c:dLbl>
              <c:idx val="1"/>
              <c:layout>
                <c:manualLayout>
                  <c:x val="7.4022872719403596E-3"/>
                  <c:y val="-4.8871050866234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0FC-49DF-BCE0-19F3A89145C1}"/>
                </c:ext>
              </c:extLst>
            </c:dLbl>
            <c:dLbl>
              <c:idx val="2"/>
              <c:layout>
                <c:manualLayout>
                  <c:x val="4.5001322451685274E-3"/>
                  <c:y val="-3.04171018576640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0FC-49DF-BCE0-19F3A89145C1}"/>
                </c:ext>
              </c:extLst>
            </c:dLbl>
            <c:dLbl>
              <c:idx val="3"/>
              <c:layout>
                <c:manualLayout>
                  <c:x val="8.8443543968038426E-4"/>
                  <c:y val="-4.10236780916959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FC-49DF-BCE0-19F3A89145C1}"/>
                </c:ext>
              </c:extLst>
            </c:dLbl>
            <c:dLbl>
              <c:idx val="4"/>
              <c:layout>
                <c:manualLayout>
                  <c:x val="-2.5298791823325516E-2"/>
                  <c:y val="-1.9912859466675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9C-446C-809E-59CBA9F146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0000"/>
                    </a:solidFill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'9.2 - CURVA'!$D$127:$Q$127</c15:sqref>
                  </c15:fullRef>
                </c:ext>
              </c:extLst>
              <c:f>'9.2 - CURVA'!$D$127:$M$127</c:f>
              <c:numCache>
                <c:formatCode>[$-416]mmm\-yy;@</c:formatCode>
                <c:ptCount val="10"/>
                <c:pt idx="0">
                  <c:v>44927</c:v>
                </c:pt>
                <c:pt idx="1">
                  <c:v>44958</c:v>
                </c:pt>
                <c:pt idx="2">
                  <c:v>44989</c:v>
                </c:pt>
                <c:pt idx="3">
                  <c:v>45020</c:v>
                </c:pt>
                <c:pt idx="4">
                  <c:v>45051</c:v>
                </c:pt>
                <c:pt idx="5">
                  <c:v>45082</c:v>
                </c:pt>
                <c:pt idx="6">
                  <c:v>45113</c:v>
                </c:pt>
                <c:pt idx="7">
                  <c:v>45144</c:v>
                </c:pt>
                <c:pt idx="8">
                  <c:v>45175</c:v>
                </c:pt>
                <c:pt idx="9">
                  <c:v>45206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'9.2 - CURVA'!$D$130:$Q$130</c15:sqref>
                  </c15:fullRef>
                </c:ext>
              </c:extLst>
              <c:f>'9.2 - CURVA'!$D$130:$M$130</c:f>
              <c:numCache>
                <c:formatCode>0.00%</c:formatCode>
                <c:ptCount val="10"/>
                <c:pt idx="2">
                  <c:v>2.2871939342312846E-2</c:v>
                </c:pt>
                <c:pt idx="3">
                  <c:v>9.2809651812582133E-2</c:v>
                </c:pt>
                <c:pt idx="4">
                  <c:v>0.18815944880921076</c:v>
                </c:pt>
                <c:pt idx="5">
                  <c:v>0.33090733056102961</c:v>
                </c:pt>
                <c:pt idx="6">
                  <c:v>0.42286491838037243</c:v>
                </c:pt>
                <c:pt idx="7">
                  <c:v>0.5479605145150187</c:v>
                </c:pt>
                <c:pt idx="8">
                  <c:v>0.65963823244358843</c:v>
                </c:pt>
                <c:pt idx="9">
                  <c:v>0.8809708356571333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30FC-49DF-BCE0-19F3A8914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05951088"/>
        <c:axId val="-905957616"/>
        <c:extLst/>
      </c:lineChart>
      <c:catAx>
        <c:axId val="-905951088"/>
        <c:scaling>
          <c:orientation val="minMax"/>
        </c:scaling>
        <c:delete val="0"/>
        <c:axPos val="b"/>
        <c:majorGridlines>
          <c:spPr>
            <a:ln w="3175">
              <a:solidFill>
                <a:srgbClr val="333399"/>
              </a:solidFill>
              <a:prstDash val="sysDash"/>
            </a:ln>
          </c:spPr>
        </c:majorGridlines>
        <c:numFmt formatCode="[$-416]mmm\-yy;@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-905957616"/>
        <c:crossesAt val="0"/>
        <c:auto val="0"/>
        <c:lblAlgn val="ctr"/>
        <c:lblOffset val="100"/>
        <c:tickMarkSkip val="1"/>
        <c:noMultiLvlLbl val="0"/>
      </c:catAx>
      <c:valAx>
        <c:axId val="-905957616"/>
        <c:scaling>
          <c:orientation val="minMax"/>
          <c:max val="1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pt-BR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VALORES</a:t>
                </a:r>
              </a:p>
            </c:rich>
          </c:tx>
          <c:layout>
            <c:manualLayout>
              <c:xMode val="edge"/>
              <c:yMode val="edge"/>
              <c:x val="5.3304675498239886E-3"/>
              <c:y val="0.30688453543307082"/>
            </c:manualLayout>
          </c:layout>
          <c:overlay val="0"/>
          <c:spPr>
            <a:noFill/>
            <a:ln w="25400">
              <a:noFill/>
            </a:ln>
          </c:spPr>
        </c:title>
        <c:numFmt formatCode="0.00%" sourceLinked="1"/>
        <c:majorTickMark val="out"/>
        <c:minorTickMark val="none"/>
        <c:tickLblPos val="nextTo"/>
        <c:spPr>
          <a:ln w="12700">
            <a:solidFill>
              <a:srgbClr val="333399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-905951088"/>
        <c:crosses val="autoZero"/>
        <c:crossBetween val="between"/>
        <c:majorUnit val="0.1"/>
        <c:minorUnit val="0.05"/>
      </c:valAx>
      <c:dTable>
        <c:showHorzBorder val="1"/>
        <c:showVertBorder val="1"/>
        <c:showOutline val="1"/>
        <c:showKeys val="1"/>
        <c:spPr>
          <a:ln w="19050"/>
        </c:spPr>
      </c:dTable>
    </c:plotArea>
    <c:plotVisOnly val="0"/>
    <c:dispBlanksAs val="gap"/>
    <c:showDLblsOverMax val="0"/>
  </c:chart>
  <c:spPr>
    <a:solidFill>
      <a:schemeClr val="accent1">
        <a:lumMod val="20000"/>
        <a:lumOff val="8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" l="0.39370078740157483" r="0.39370078740157483" t="0" header="0" footer="0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g"/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jpeg"/><Relationship Id="rId3" Type="http://schemas.openxmlformats.org/officeDocument/2006/relationships/image" Target="../media/image13.jpeg"/><Relationship Id="rId7" Type="http://schemas.openxmlformats.org/officeDocument/2006/relationships/image" Target="../media/image17.jpeg"/><Relationship Id="rId2" Type="http://schemas.openxmlformats.org/officeDocument/2006/relationships/image" Target="../media/image12.jpeg"/><Relationship Id="rId1" Type="http://schemas.openxmlformats.org/officeDocument/2006/relationships/image" Target="../media/image11.jpeg"/><Relationship Id="rId6" Type="http://schemas.openxmlformats.org/officeDocument/2006/relationships/image" Target="../media/image16.jpeg"/><Relationship Id="rId5" Type="http://schemas.openxmlformats.org/officeDocument/2006/relationships/image" Target="../media/image15.jpeg"/><Relationship Id="rId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0</xdr:colOff>
      <xdr:row>476</xdr:row>
      <xdr:rowOff>0</xdr:rowOff>
    </xdr:from>
    <xdr:to>
      <xdr:col>36</xdr:col>
      <xdr:colOff>304800</xdr:colOff>
      <xdr:row>477</xdr:row>
      <xdr:rowOff>114300</xdr:rowOff>
    </xdr:to>
    <xdr:sp macro="" textlink="">
      <xdr:nvSpPr>
        <xdr:cNvPr id="1028" name="AutoShape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>
          <a:spLocks noChangeAspect="1" noChangeArrowheads="1"/>
        </xdr:cNvSpPr>
      </xdr:nvSpPr>
      <xdr:spPr bwMode="auto">
        <a:xfrm>
          <a:off x="7162800" y="18973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36</xdr:col>
      <xdr:colOff>0</xdr:colOff>
      <xdr:row>476</xdr:row>
      <xdr:rowOff>0</xdr:rowOff>
    </xdr:from>
    <xdr:to>
      <xdr:col>36</xdr:col>
      <xdr:colOff>304800</xdr:colOff>
      <xdr:row>477</xdr:row>
      <xdr:rowOff>114300</xdr:rowOff>
    </xdr:to>
    <xdr:sp macro="" textlink="">
      <xdr:nvSpPr>
        <xdr:cNvPr id="1029" name="AutoShape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>
          <a:spLocks noChangeAspect="1" noChangeArrowheads="1"/>
        </xdr:cNvSpPr>
      </xdr:nvSpPr>
      <xdr:spPr bwMode="auto">
        <a:xfrm>
          <a:off x="7162800" y="190881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36</xdr:col>
      <xdr:colOff>0</xdr:colOff>
      <xdr:row>476</xdr:row>
      <xdr:rowOff>0</xdr:rowOff>
    </xdr:from>
    <xdr:ext cx="304800" cy="304800"/>
    <xdr:sp macro="" textlink="">
      <xdr:nvSpPr>
        <xdr:cNvPr id="17" name="AutoShape 4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9001125" y="6894909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36</xdr:col>
      <xdr:colOff>0</xdr:colOff>
      <xdr:row>476</xdr:row>
      <xdr:rowOff>0</xdr:rowOff>
    </xdr:from>
    <xdr:ext cx="304800" cy="304800"/>
    <xdr:sp macro="" textlink="">
      <xdr:nvSpPr>
        <xdr:cNvPr id="18" name="AutoShape 5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9001125" y="7009209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36</xdr:col>
      <xdr:colOff>0</xdr:colOff>
      <xdr:row>476</xdr:row>
      <xdr:rowOff>0</xdr:rowOff>
    </xdr:from>
    <xdr:ext cx="304800" cy="304800"/>
    <xdr:sp macro="" textlink="">
      <xdr:nvSpPr>
        <xdr:cNvPr id="30" name="AutoShape 4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9386455" y="685626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36</xdr:col>
      <xdr:colOff>0</xdr:colOff>
      <xdr:row>476</xdr:row>
      <xdr:rowOff>0</xdr:rowOff>
    </xdr:from>
    <xdr:ext cx="304800" cy="304800"/>
    <xdr:sp macro="" textlink="">
      <xdr:nvSpPr>
        <xdr:cNvPr id="31" name="AutoShape 5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9386455" y="697056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36</xdr:col>
      <xdr:colOff>0</xdr:colOff>
      <xdr:row>476</xdr:row>
      <xdr:rowOff>0</xdr:rowOff>
    </xdr:from>
    <xdr:ext cx="304800" cy="304800"/>
    <xdr:sp macro="" textlink="">
      <xdr:nvSpPr>
        <xdr:cNvPr id="39" name="AutoShape 4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9566413" y="761668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36</xdr:col>
      <xdr:colOff>0</xdr:colOff>
      <xdr:row>476</xdr:row>
      <xdr:rowOff>0</xdr:rowOff>
    </xdr:from>
    <xdr:ext cx="304800" cy="304800"/>
    <xdr:sp macro="" textlink="">
      <xdr:nvSpPr>
        <xdr:cNvPr id="40" name="AutoShape 5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9566413" y="761668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36</xdr:col>
      <xdr:colOff>0</xdr:colOff>
      <xdr:row>476</xdr:row>
      <xdr:rowOff>0</xdr:rowOff>
    </xdr:from>
    <xdr:ext cx="304800" cy="304800"/>
    <xdr:sp macro="" textlink="">
      <xdr:nvSpPr>
        <xdr:cNvPr id="41" name="AutoShape 4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9566413" y="8136834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36</xdr:col>
      <xdr:colOff>0</xdr:colOff>
      <xdr:row>476</xdr:row>
      <xdr:rowOff>0</xdr:rowOff>
    </xdr:from>
    <xdr:ext cx="304800" cy="304800"/>
    <xdr:sp macro="" textlink="">
      <xdr:nvSpPr>
        <xdr:cNvPr id="42" name="AutoShape 5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9566413" y="8251134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36</xdr:col>
      <xdr:colOff>0</xdr:colOff>
      <xdr:row>476</xdr:row>
      <xdr:rowOff>0</xdr:rowOff>
    </xdr:from>
    <xdr:ext cx="304800" cy="304800"/>
    <xdr:sp macro="" textlink="">
      <xdr:nvSpPr>
        <xdr:cNvPr id="49" name="AutoShape 4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9566413" y="8892208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36</xdr:col>
      <xdr:colOff>0</xdr:colOff>
      <xdr:row>476</xdr:row>
      <xdr:rowOff>0</xdr:rowOff>
    </xdr:from>
    <xdr:ext cx="304800" cy="304800"/>
    <xdr:sp macro="" textlink="">
      <xdr:nvSpPr>
        <xdr:cNvPr id="50" name="AutoShape 5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9566413" y="8892208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36</xdr:col>
      <xdr:colOff>0</xdr:colOff>
      <xdr:row>476</xdr:row>
      <xdr:rowOff>0</xdr:rowOff>
    </xdr:from>
    <xdr:ext cx="304800" cy="304800"/>
    <xdr:sp macro="" textlink="">
      <xdr:nvSpPr>
        <xdr:cNvPr id="51" name="AutoShape 4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9566413" y="9412356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36</xdr:col>
      <xdr:colOff>0</xdr:colOff>
      <xdr:row>476</xdr:row>
      <xdr:rowOff>0</xdr:rowOff>
    </xdr:from>
    <xdr:ext cx="304800" cy="304800"/>
    <xdr:sp macro="" textlink="">
      <xdr:nvSpPr>
        <xdr:cNvPr id="52" name="AutoShape 5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9566413" y="9526656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36</xdr:col>
      <xdr:colOff>0</xdr:colOff>
      <xdr:row>476</xdr:row>
      <xdr:rowOff>0</xdr:rowOff>
    </xdr:from>
    <xdr:to>
      <xdr:col>36</xdr:col>
      <xdr:colOff>304800</xdr:colOff>
      <xdr:row>477</xdr:row>
      <xdr:rowOff>114300</xdr:rowOff>
    </xdr:to>
    <xdr:sp macro="" textlink="">
      <xdr:nvSpPr>
        <xdr:cNvPr id="6" name="AutoShape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9544050" y="54140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36</xdr:col>
      <xdr:colOff>0</xdr:colOff>
      <xdr:row>370</xdr:row>
      <xdr:rowOff>0</xdr:rowOff>
    </xdr:from>
    <xdr:to>
      <xdr:col>36</xdr:col>
      <xdr:colOff>304800</xdr:colOff>
      <xdr:row>370</xdr:row>
      <xdr:rowOff>186358</xdr:rowOff>
    </xdr:to>
    <xdr:sp macro="" textlink="">
      <xdr:nvSpPr>
        <xdr:cNvPr id="32" name="AutoShape 4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9544050" y="69751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36</xdr:col>
      <xdr:colOff>0</xdr:colOff>
      <xdr:row>376</xdr:row>
      <xdr:rowOff>0</xdr:rowOff>
    </xdr:from>
    <xdr:to>
      <xdr:col>36</xdr:col>
      <xdr:colOff>304800</xdr:colOff>
      <xdr:row>377</xdr:row>
      <xdr:rowOff>0</xdr:rowOff>
    </xdr:to>
    <xdr:sp macro="" textlink="">
      <xdr:nvSpPr>
        <xdr:cNvPr id="37" name="AutoShape 5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9544050" y="70894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36</xdr:col>
      <xdr:colOff>0</xdr:colOff>
      <xdr:row>409</xdr:row>
      <xdr:rowOff>0</xdr:rowOff>
    </xdr:from>
    <xdr:ext cx="304800" cy="304800"/>
    <xdr:sp macro="" textlink="">
      <xdr:nvSpPr>
        <xdr:cNvPr id="43" name="AutoShape 4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9544050" y="77495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36</xdr:col>
      <xdr:colOff>0</xdr:colOff>
      <xdr:row>409</xdr:row>
      <xdr:rowOff>0</xdr:rowOff>
    </xdr:from>
    <xdr:ext cx="304800" cy="304800"/>
    <xdr:sp macro="" textlink="">
      <xdr:nvSpPr>
        <xdr:cNvPr id="44" name="AutoShape 5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>
          <a:spLocks noChangeAspect="1" noChangeArrowheads="1"/>
        </xdr:cNvSpPr>
      </xdr:nvSpPr>
      <xdr:spPr bwMode="auto">
        <a:xfrm>
          <a:off x="9544050" y="77495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36</xdr:col>
      <xdr:colOff>0</xdr:colOff>
      <xdr:row>436</xdr:row>
      <xdr:rowOff>0</xdr:rowOff>
    </xdr:from>
    <xdr:ext cx="304800" cy="304800"/>
    <xdr:sp macro="" textlink="">
      <xdr:nvSpPr>
        <xdr:cNvPr id="45" name="AutoShape 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9544050" y="82696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36</xdr:col>
      <xdr:colOff>0</xdr:colOff>
      <xdr:row>442</xdr:row>
      <xdr:rowOff>0</xdr:rowOff>
    </xdr:from>
    <xdr:ext cx="304800" cy="304800"/>
    <xdr:sp macro="" textlink="">
      <xdr:nvSpPr>
        <xdr:cNvPr id="46" name="AutoShape 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9544050" y="83839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36</xdr:col>
      <xdr:colOff>0</xdr:colOff>
      <xdr:row>476</xdr:row>
      <xdr:rowOff>0</xdr:rowOff>
    </xdr:from>
    <xdr:ext cx="304800" cy="304800"/>
    <xdr:sp macro="" textlink="">
      <xdr:nvSpPr>
        <xdr:cNvPr id="47" name="AutoShape 4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9544050" y="90439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36</xdr:col>
      <xdr:colOff>0</xdr:colOff>
      <xdr:row>476</xdr:row>
      <xdr:rowOff>0</xdr:rowOff>
    </xdr:from>
    <xdr:ext cx="304800" cy="304800"/>
    <xdr:sp macro="" textlink="">
      <xdr:nvSpPr>
        <xdr:cNvPr id="48" name="AutoShape 5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>
          <a:spLocks noChangeAspect="1" noChangeArrowheads="1"/>
        </xdr:cNvSpPr>
      </xdr:nvSpPr>
      <xdr:spPr bwMode="auto">
        <a:xfrm>
          <a:off x="9544050" y="90439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36</xdr:col>
      <xdr:colOff>0</xdr:colOff>
      <xdr:row>476</xdr:row>
      <xdr:rowOff>0</xdr:rowOff>
    </xdr:from>
    <xdr:ext cx="304800" cy="304800"/>
    <xdr:sp macro="" textlink="">
      <xdr:nvSpPr>
        <xdr:cNvPr id="53" name="AutoShape 4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9544050" y="95640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36</xdr:col>
      <xdr:colOff>0</xdr:colOff>
      <xdr:row>476</xdr:row>
      <xdr:rowOff>0</xdr:rowOff>
    </xdr:from>
    <xdr:ext cx="304800" cy="304800"/>
    <xdr:sp macro="" textlink="">
      <xdr:nvSpPr>
        <xdr:cNvPr id="54" name="AutoShape 5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9544050" y="96783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36</xdr:col>
      <xdr:colOff>0</xdr:colOff>
      <xdr:row>295</xdr:row>
      <xdr:rowOff>0</xdr:rowOff>
    </xdr:from>
    <xdr:to>
      <xdr:col>36</xdr:col>
      <xdr:colOff>304800</xdr:colOff>
      <xdr:row>296</xdr:row>
      <xdr:rowOff>0</xdr:rowOff>
    </xdr:to>
    <xdr:sp macro="" textlink="">
      <xdr:nvSpPr>
        <xdr:cNvPr id="55" name="AutoShape 1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9544050" y="55092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11206</xdr:colOff>
      <xdr:row>285</xdr:row>
      <xdr:rowOff>11206</xdr:rowOff>
    </xdr:from>
    <xdr:to>
      <xdr:col>15</xdr:col>
      <xdr:colOff>231795</xdr:colOff>
      <xdr:row>296</xdr:row>
      <xdr:rowOff>183706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BAA58769-A93D-455F-9E6A-E80068417D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24" y="52734882"/>
          <a:ext cx="3672000" cy="2268000"/>
        </a:xfrm>
        <a:prstGeom prst="rect">
          <a:avLst/>
        </a:prstGeom>
      </xdr:spPr>
    </xdr:pic>
    <xdr:clientData/>
  </xdr:twoCellAnchor>
  <xdr:twoCellAnchor editAs="oneCell">
    <xdr:from>
      <xdr:col>17</xdr:col>
      <xdr:colOff>22411</xdr:colOff>
      <xdr:row>285</xdr:row>
      <xdr:rowOff>11206</xdr:rowOff>
    </xdr:from>
    <xdr:to>
      <xdr:col>31</xdr:col>
      <xdr:colOff>242999</xdr:colOff>
      <xdr:row>296</xdr:row>
      <xdr:rowOff>183706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A35809BC-7865-4106-8DE7-105EF25BB0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99" y="52734882"/>
          <a:ext cx="3672000" cy="2268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</xdr:colOff>
      <xdr:row>304</xdr:row>
      <xdr:rowOff>11206</xdr:rowOff>
    </xdr:from>
    <xdr:to>
      <xdr:col>15</xdr:col>
      <xdr:colOff>231795</xdr:colOff>
      <xdr:row>315</xdr:row>
      <xdr:rowOff>183706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8947EE04-C57C-4BB8-9C3A-90955C4E39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24" y="56388000"/>
          <a:ext cx="3672000" cy="2268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14007</xdr:colOff>
      <xdr:row>323</xdr:row>
      <xdr:rowOff>26894</xdr:rowOff>
    </xdr:from>
    <xdr:to>
      <xdr:col>15</xdr:col>
      <xdr:colOff>234596</xdr:colOff>
      <xdr:row>335</xdr:row>
      <xdr:rowOff>8894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7997DA37-007F-465A-B95D-72427CA7D7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60034394"/>
          <a:ext cx="3672000" cy="2268000"/>
        </a:xfrm>
        <a:prstGeom prst="rect">
          <a:avLst/>
        </a:prstGeom>
      </xdr:spPr>
    </xdr:pic>
    <xdr:clientData/>
  </xdr:twoCellAnchor>
  <xdr:twoCellAnchor editAs="oneCell">
    <xdr:from>
      <xdr:col>17</xdr:col>
      <xdr:colOff>23531</xdr:colOff>
      <xdr:row>304</xdr:row>
      <xdr:rowOff>25213</xdr:rowOff>
    </xdr:from>
    <xdr:to>
      <xdr:col>31</xdr:col>
      <xdr:colOff>244119</xdr:colOff>
      <xdr:row>316</xdr:row>
      <xdr:rowOff>7213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73376546-22B3-45CA-B035-91C1CCCE9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3119" y="56402007"/>
          <a:ext cx="3672000" cy="2268000"/>
        </a:xfrm>
        <a:prstGeom prst="rect">
          <a:avLst/>
        </a:prstGeom>
      </xdr:spPr>
    </xdr:pic>
    <xdr:clientData/>
  </xdr:twoCellAnchor>
  <xdr:twoCellAnchor editAs="oneCell">
    <xdr:from>
      <xdr:col>17</xdr:col>
      <xdr:colOff>22411</xdr:colOff>
      <xdr:row>323</xdr:row>
      <xdr:rowOff>22412</xdr:rowOff>
    </xdr:from>
    <xdr:to>
      <xdr:col>31</xdr:col>
      <xdr:colOff>242999</xdr:colOff>
      <xdr:row>335</xdr:row>
      <xdr:rowOff>4412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A26FE8EB-C303-4F73-8C54-4E7AAE9CFF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99" y="60029912"/>
          <a:ext cx="3672000" cy="226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190500</xdr:colOff>
      <xdr:row>103</xdr:row>
      <xdr:rowOff>1</xdr:rowOff>
    </xdr:from>
    <xdr:to>
      <xdr:col>25</xdr:col>
      <xdr:colOff>536864</xdr:colOff>
      <xdr:row>122</xdr:row>
      <xdr:rowOff>17319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247650" y="10906126"/>
          <a:ext cx="19710689" cy="1827068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400" b="1" u="sng">
              <a:latin typeface="Arial" pitchFamily="34" charset="0"/>
              <a:cs typeface="Arial" pitchFamily="34" charset="0"/>
            </a:rPr>
            <a:t>OBSERVAÇÕES</a:t>
          </a:r>
        </a:p>
        <a:p>
          <a:endParaRPr lang="pt-BR" sz="1400" b="1" u="sng">
            <a:latin typeface="Arial" pitchFamily="34" charset="0"/>
            <a:cs typeface="Arial" pitchFamily="34" charset="0"/>
          </a:endParaRPr>
        </a:p>
        <a:p>
          <a:pPr marL="342900" indent="-342900">
            <a:lnSpc>
              <a:spcPct val="150000"/>
            </a:lnSpc>
            <a:buFont typeface="+mj-lt"/>
            <a:buAutoNum type="arabicPeriod"/>
          </a:pPr>
          <a:r>
            <a:rPr lang="pt-BR" sz="1400" b="0" u="none">
              <a:latin typeface="Arial" pitchFamily="34" charset="0"/>
              <a:cs typeface="Arial" pitchFamily="34" charset="0"/>
            </a:rPr>
            <a:t>O</a:t>
          </a:r>
          <a:r>
            <a:rPr lang="pt-BR" sz="1400" b="0" u="none" baseline="0">
              <a:latin typeface="Arial" pitchFamily="34" charset="0"/>
              <a:cs typeface="Arial" pitchFamily="34" charset="0"/>
            </a:rPr>
            <a:t> objetivo da curva "S" é a representação das informações gerenciais financeiras para acompanhamento do andamento dos contratos. </a:t>
          </a:r>
          <a:r>
            <a:rPr lang="pt-BR" sz="1400" b="0" u="none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 sua representação gráfica  permite a  comparação entre os serviços previstos e realizados.</a:t>
          </a:r>
        </a:p>
        <a:p>
          <a:pPr marL="342900" indent="-342900">
            <a:lnSpc>
              <a:spcPct val="150000"/>
            </a:lnSpc>
            <a:buFont typeface="+mj-lt"/>
            <a:buAutoNum type="arabicPeriod"/>
          </a:pPr>
          <a:r>
            <a:rPr lang="pt-BR" sz="1400" b="0" u="none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Para a avaliação do bom andamento do contrato, é indispensável a apresentação por parte da empreiteira o Plano  de  Trabalho, que conste o cronograma previsto para conclusão das obras e que este seja atualizado trimestralmente.</a:t>
          </a:r>
        </a:p>
        <a:p>
          <a:pPr marL="285750" indent="-285750">
            <a:buFont typeface="Arial" pitchFamily="34" charset="0"/>
            <a:buChar char="•"/>
          </a:pPr>
          <a:endParaRPr lang="pt-BR" sz="1400" b="0" u="non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</xdr:col>
      <xdr:colOff>178128</xdr:colOff>
      <xdr:row>7</xdr:row>
      <xdr:rowOff>89647</xdr:rowOff>
    </xdr:from>
    <xdr:to>
      <xdr:col>25</xdr:col>
      <xdr:colOff>542925</xdr:colOff>
      <xdr:row>102</xdr:row>
      <xdr:rowOff>22412</xdr:rowOff>
    </xdr:to>
    <xdr:graphicFrame macro="">
      <xdr:nvGraphicFramePr>
        <xdr:cNvPr id="3" name="Chart 1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190500</xdr:colOff>
      <xdr:row>103</xdr:row>
      <xdr:rowOff>1</xdr:rowOff>
    </xdr:from>
    <xdr:to>
      <xdr:col>25</xdr:col>
      <xdr:colOff>536864</xdr:colOff>
      <xdr:row>122</xdr:row>
      <xdr:rowOff>17319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47650" y="10906126"/>
          <a:ext cx="19710689" cy="1827068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400" b="1" u="sng">
              <a:latin typeface="Arial" pitchFamily="34" charset="0"/>
              <a:cs typeface="Arial" pitchFamily="34" charset="0"/>
            </a:rPr>
            <a:t>OBSERVAÇÕES</a:t>
          </a:r>
        </a:p>
        <a:p>
          <a:endParaRPr lang="pt-BR" sz="1400" b="1" u="sng">
            <a:latin typeface="Arial" pitchFamily="34" charset="0"/>
            <a:cs typeface="Arial" pitchFamily="34" charset="0"/>
          </a:endParaRPr>
        </a:p>
        <a:p>
          <a:pPr marL="342900" indent="-342900">
            <a:lnSpc>
              <a:spcPct val="150000"/>
            </a:lnSpc>
            <a:buFont typeface="+mj-lt"/>
            <a:buAutoNum type="arabicPeriod"/>
          </a:pPr>
          <a:r>
            <a:rPr lang="pt-BR" sz="1400" b="0" u="none">
              <a:latin typeface="Arial" pitchFamily="34" charset="0"/>
              <a:cs typeface="Arial" pitchFamily="34" charset="0"/>
            </a:rPr>
            <a:t>O</a:t>
          </a:r>
          <a:r>
            <a:rPr lang="pt-BR" sz="1400" b="0" u="none" baseline="0">
              <a:latin typeface="Arial" pitchFamily="34" charset="0"/>
              <a:cs typeface="Arial" pitchFamily="34" charset="0"/>
            </a:rPr>
            <a:t> objetivo da curva "S" é a representação das informações gerenciais financeiras para acompanhamento do andamento dos contratos. </a:t>
          </a:r>
          <a:r>
            <a:rPr lang="pt-BR" sz="1400" b="0" u="none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 sua representação gráfica permite a comparação entre os serviços previstos e realizados.</a:t>
          </a:r>
        </a:p>
        <a:p>
          <a:pPr marL="342900" indent="-342900">
            <a:lnSpc>
              <a:spcPct val="150000"/>
            </a:lnSpc>
            <a:buFont typeface="+mj-lt"/>
            <a:buAutoNum type="arabicPeriod"/>
          </a:pPr>
          <a:r>
            <a:rPr lang="pt-BR" sz="1400" b="0" u="none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Para a avaliação do bom andamento do contrato, é indispensável a apresentação por parte da empreiteira o Plano de Trabalho, que conste o cronograma previsto para conclusão das obras e que este seja atualizado trimestralmente.</a:t>
          </a:r>
        </a:p>
        <a:p>
          <a:pPr marL="285750" indent="-285750">
            <a:buFont typeface="Arial" pitchFamily="34" charset="0"/>
            <a:buChar char="•"/>
          </a:pPr>
          <a:endParaRPr lang="pt-BR" sz="1400" b="0" u="non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0.24959</cdr:x>
      <cdr:y>0.64405</cdr:y>
    </cdr:from>
    <cdr:to>
      <cdr:x>0.24959</cdr:x>
      <cdr:y>0.64405</cdr:y>
    </cdr:to>
    <cdr:sp macro="" textlink="">
      <cdr:nvSpPr>
        <cdr:cNvPr id="1740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4465473" y="5266652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pt-BR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257175</xdr:colOff>
      <xdr:row>0</xdr:row>
      <xdr:rowOff>190500</xdr:rowOff>
    </xdr:from>
    <xdr:to>
      <xdr:col>2</xdr:col>
      <xdr:colOff>177040</xdr:colOff>
      <xdr:row>4</xdr:row>
      <xdr:rowOff>58529</xdr:rowOff>
    </xdr:to>
    <xdr:pic>
      <xdr:nvPicPr>
        <xdr:cNvPr id="7" name="Imagem 10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lum contrast="18000"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6775" y="190500"/>
          <a:ext cx="748540" cy="6681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114301</xdr:colOff>
      <xdr:row>0</xdr:row>
      <xdr:rowOff>161926</xdr:rowOff>
    </xdr:from>
    <xdr:to>
      <xdr:col>4</xdr:col>
      <xdr:colOff>100884</xdr:colOff>
      <xdr:row>4</xdr:row>
      <xdr:rowOff>19050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7051" y="161926"/>
          <a:ext cx="700958" cy="65722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1524000</xdr:colOff>
      <xdr:row>1</xdr:row>
      <xdr:rowOff>190500</xdr:rowOff>
    </xdr:from>
    <xdr:to>
      <xdr:col>2</xdr:col>
      <xdr:colOff>2441596</xdr:colOff>
      <xdr:row>4</xdr:row>
      <xdr:rowOff>172090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0" y="381000"/>
          <a:ext cx="917596" cy="724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781050</xdr:colOff>
      <xdr:row>1</xdr:row>
      <xdr:rowOff>76200</xdr:rowOff>
    </xdr:from>
    <xdr:to>
      <xdr:col>10</xdr:col>
      <xdr:colOff>936660</xdr:colOff>
      <xdr:row>4</xdr:row>
      <xdr:rowOff>198654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88BE195-DF42-4983-91EB-FE6DCBE76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58650" y="257175"/>
          <a:ext cx="2198722" cy="86540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5554515</xdr:colOff>
      <xdr:row>0</xdr:row>
      <xdr:rowOff>149678</xdr:rowOff>
    </xdr:from>
    <xdr:to>
      <xdr:col>2</xdr:col>
      <xdr:colOff>6327780</xdr:colOff>
      <xdr:row>3</xdr:row>
      <xdr:rowOff>244928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19336" y="149678"/>
          <a:ext cx="773265" cy="585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272143</xdr:colOff>
      <xdr:row>0</xdr:row>
      <xdr:rowOff>68036</xdr:rowOff>
    </xdr:from>
    <xdr:to>
      <xdr:col>18</xdr:col>
      <xdr:colOff>62399</xdr:colOff>
      <xdr:row>3</xdr:row>
      <xdr:rowOff>298979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C23286DF-C134-4BEE-953C-353460690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07250" y="68036"/>
          <a:ext cx="1831328" cy="7208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21981</xdr:colOff>
      <xdr:row>2</xdr:row>
      <xdr:rowOff>24848</xdr:rowOff>
    </xdr:from>
    <xdr:ext cx="3564389" cy="2186608"/>
    <xdr:pic>
      <xdr:nvPicPr>
        <xdr:cNvPr id="2" name="Imagem 1">
          <a:extLst>
            <a:ext uri="{FF2B5EF4-FFF2-40B4-BE49-F238E27FC236}">
              <a16:creationId xmlns:a16="http://schemas.microsoft.com/office/drawing/2014/main" id="{7807C141-5659-497B-845E-5A29D4702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1285" y="687457"/>
          <a:ext cx="3564389" cy="2186608"/>
        </a:xfrm>
        <a:prstGeom prst="rect">
          <a:avLst/>
        </a:prstGeom>
      </xdr:spPr>
    </xdr:pic>
    <xdr:clientData/>
  </xdr:oneCellAnchor>
  <xdr:oneCellAnchor>
    <xdr:from>
      <xdr:col>0</xdr:col>
      <xdr:colOff>32977</xdr:colOff>
      <xdr:row>2</xdr:row>
      <xdr:rowOff>25358</xdr:rowOff>
    </xdr:from>
    <xdr:ext cx="3545110" cy="2186099"/>
    <xdr:pic>
      <xdr:nvPicPr>
        <xdr:cNvPr id="3" name="Imagem 2">
          <a:extLst>
            <a:ext uri="{FF2B5EF4-FFF2-40B4-BE49-F238E27FC236}">
              <a16:creationId xmlns:a16="http://schemas.microsoft.com/office/drawing/2014/main" id="{C8E33597-4E7B-49AD-A697-385D21711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77" y="687967"/>
          <a:ext cx="3545110" cy="2186099"/>
        </a:xfrm>
        <a:prstGeom prst="rect">
          <a:avLst/>
        </a:prstGeom>
      </xdr:spPr>
    </xdr:pic>
    <xdr:clientData/>
  </xdr:oneCellAnchor>
  <xdr:oneCellAnchor>
    <xdr:from>
      <xdr:col>1</xdr:col>
      <xdr:colOff>24848</xdr:colOff>
      <xdr:row>4</xdr:row>
      <xdr:rowOff>21534</xdr:rowOff>
    </xdr:from>
    <xdr:ext cx="3561521" cy="2181640"/>
    <xdr:pic>
      <xdr:nvPicPr>
        <xdr:cNvPr id="4" name="Imagem 3">
          <a:extLst>
            <a:ext uri="{FF2B5EF4-FFF2-40B4-BE49-F238E27FC236}">
              <a16:creationId xmlns:a16="http://schemas.microsoft.com/office/drawing/2014/main" id="{AC3168AD-9253-4266-A679-E37105316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4152" y="5338969"/>
          <a:ext cx="3561521" cy="2181640"/>
        </a:xfrm>
        <a:prstGeom prst="rect">
          <a:avLst/>
        </a:prstGeom>
      </xdr:spPr>
    </xdr:pic>
    <xdr:clientData/>
  </xdr:oneCellAnchor>
  <xdr:oneCellAnchor>
    <xdr:from>
      <xdr:col>1</xdr:col>
      <xdr:colOff>24849</xdr:colOff>
      <xdr:row>3</xdr:row>
      <xdr:rowOff>21534</xdr:rowOff>
    </xdr:from>
    <xdr:ext cx="3569804" cy="2189922"/>
    <xdr:pic>
      <xdr:nvPicPr>
        <xdr:cNvPr id="5" name="Imagem 4">
          <a:extLst>
            <a:ext uri="{FF2B5EF4-FFF2-40B4-BE49-F238E27FC236}">
              <a16:creationId xmlns:a16="http://schemas.microsoft.com/office/drawing/2014/main" id="{6ACDA9B3-F436-4017-9ED2-6699ACE67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4153" y="3011556"/>
          <a:ext cx="3569804" cy="2189922"/>
        </a:xfrm>
        <a:prstGeom prst="rect">
          <a:avLst/>
        </a:prstGeom>
      </xdr:spPr>
    </xdr:pic>
    <xdr:clientData/>
  </xdr:oneCellAnchor>
  <xdr:oneCellAnchor>
    <xdr:from>
      <xdr:col>0</xdr:col>
      <xdr:colOff>36110</xdr:colOff>
      <xdr:row>3</xdr:row>
      <xdr:rowOff>20871</xdr:rowOff>
    </xdr:from>
    <xdr:ext cx="3550259" cy="2190586"/>
    <xdr:pic>
      <xdr:nvPicPr>
        <xdr:cNvPr id="6" name="Imagem 5">
          <a:extLst>
            <a:ext uri="{FF2B5EF4-FFF2-40B4-BE49-F238E27FC236}">
              <a16:creationId xmlns:a16="http://schemas.microsoft.com/office/drawing/2014/main" id="{8E813C49-C0B3-45F0-9826-7BEB7EA57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10" y="3010893"/>
          <a:ext cx="3550259" cy="2190586"/>
        </a:xfrm>
        <a:prstGeom prst="rect">
          <a:avLst/>
        </a:prstGeom>
      </xdr:spPr>
    </xdr:pic>
    <xdr:clientData/>
  </xdr:oneCellAnchor>
  <xdr:oneCellAnchor>
    <xdr:from>
      <xdr:col>0</xdr:col>
      <xdr:colOff>29816</xdr:colOff>
      <xdr:row>4</xdr:row>
      <xdr:rowOff>27828</xdr:rowOff>
    </xdr:from>
    <xdr:ext cx="3556553" cy="2175346"/>
    <xdr:pic>
      <xdr:nvPicPr>
        <xdr:cNvPr id="7" name="Imagem 6">
          <a:extLst>
            <a:ext uri="{FF2B5EF4-FFF2-40B4-BE49-F238E27FC236}">
              <a16:creationId xmlns:a16="http://schemas.microsoft.com/office/drawing/2014/main" id="{4D69BB70-2977-4005-9003-CC3DE90E3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16" y="5345263"/>
          <a:ext cx="3556553" cy="2175346"/>
        </a:xfrm>
        <a:prstGeom prst="rect">
          <a:avLst/>
        </a:prstGeom>
      </xdr:spPr>
    </xdr:pic>
    <xdr:clientData/>
  </xdr:oneCellAnchor>
  <xdr:oneCellAnchor>
    <xdr:from>
      <xdr:col>1</xdr:col>
      <xdr:colOff>24848</xdr:colOff>
      <xdr:row>5</xdr:row>
      <xdr:rowOff>33130</xdr:rowOff>
    </xdr:from>
    <xdr:ext cx="3544957" cy="2178326"/>
    <xdr:pic>
      <xdr:nvPicPr>
        <xdr:cNvPr id="8" name="Imagem 7">
          <a:extLst>
            <a:ext uri="{FF2B5EF4-FFF2-40B4-BE49-F238E27FC236}">
              <a16:creationId xmlns:a16="http://schemas.microsoft.com/office/drawing/2014/main" id="{B0635490-318D-4D30-BE0B-380422A89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4152" y="7677978"/>
          <a:ext cx="3544957" cy="2178326"/>
        </a:xfrm>
        <a:prstGeom prst="rect">
          <a:avLst/>
        </a:prstGeom>
      </xdr:spPr>
    </xdr:pic>
    <xdr:clientData/>
  </xdr:oneCellAnchor>
  <xdr:oneCellAnchor>
    <xdr:from>
      <xdr:col>0</xdr:col>
      <xdr:colOff>36773</xdr:colOff>
      <xdr:row>5</xdr:row>
      <xdr:rowOff>33130</xdr:rowOff>
    </xdr:from>
    <xdr:ext cx="3549597" cy="2178326"/>
    <xdr:pic>
      <xdr:nvPicPr>
        <xdr:cNvPr id="9" name="Imagem 8">
          <a:extLst>
            <a:ext uri="{FF2B5EF4-FFF2-40B4-BE49-F238E27FC236}">
              <a16:creationId xmlns:a16="http://schemas.microsoft.com/office/drawing/2014/main" id="{38DE1E05-9FB0-47C2-BFB7-41FFEE8C1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73" y="7677978"/>
          <a:ext cx="3549597" cy="2178326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6</xdr:row>
      <xdr:rowOff>1133474</xdr:rowOff>
    </xdr:from>
    <xdr:ext cx="3257550" cy="1457325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11277600" y="1447799"/>
          <a:ext cx="3257550" cy="14573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just"/>
          <a:endParaRPr lang="pt-BR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\c\Soercel-2000\DTE\CST\Or&#231;amento\SISTEMA%20EL&#201;TRICO%20LTQ\TOSHIBA\Planejamento\FERROSTA\PL-AQUAC\MAPA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lhadofrade\cesan%20projetos\Res&#237;duos%20S&#243;lidos\Cons&#243;rcio%20Pref.%20Marechal%20Floriano%20e%20Domingos%20Martins\CHORUME%20e%20BIOG&#193;S\CMFDM1%20292%2001%20-%20Unid.de%20Processamento%20de%20Res&#237;duos%20-%20Reservat&#243;rio%20Met&#225;lic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TROLE\CONTROLE2\Se&#231;&#227;o%20T&#233;cnica\DIVERS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TESE031\Usuarios\DOC\Micro_ASHFORD\PLANILHAS%202001%20(TUDO)\PROJETO%20ALVORADA%202\ALVORADA%20COMPLETO\E.E%20E.F.M.%20de%20Alcantil%20-%20Alcantil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liarde\shareddocs\OBRAS\Projeto%20da%20%20ES-381-NOVA%20VEN&#201;CIA\Medi&#231;&#245;es\7&#170;\Documents%20and%20Settings\Gustavo\Desktop\DERTES%202006\Construtora%20&#193;pia%20Ltda._Contrato%20015_2006\ES%20446%20-%20PLANILHA%20OBRA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infra2/Meus%20documentos/Downloads/Laudo%20072-2014%20-%2059635061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infra2\Meus%20documentos\Downloads\Laudo%20072-2014%20-%2059635061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infra2\Meus%20documentos\Downloads\Laudo%20072-2014%20-%2059635061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dson\aagua\AAGUA\ORCAMENT\2000\INTERIOR\AFONSO%20CLAUDIO\ACSP8%20010%2000%20-%20CAPTA&#199;&#195;O%20SERRA%20PELAD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toria\c\Documents%20and%20Settings\&#193;tila\Meus%20documentos\HPS\Ponte%20Nova\CMFDM1%20313%2001%20-%20Unid.de%20Proc&#186;%20de%20Res&#237;duos%20-%20Cub&#237;culo%20do%20BIOG&#193;S%20e%20Queimador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ejamento\MILPLAN%20(C)\DOCUME~1\Ricardo\LOCALS~1\Temp\Temporary%20Directory%201%20for%20Ata%20Eletronica%20-%20Prensa%20de%20Rolos%20-%20Sem%2046-06%20-%2013-11-06.zip\EAP%20-%20Prensa%20de%20Rolos%20-%20Sem%2045-06%20-%2006-11-0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ej\c\Keyloir%20Trabalhos\Zortea\Arquivos%20Oficiais\Completo\WINDOWS\TEMP\eap\Soercel-2000\DTE\CST\Or&#231;amento\SISTEMA%20EL&#201;TRICO%20LTQ\TOSHIBA\Planejamento\FERROSTA\PL-AQUAC\MAPA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nectdb\Documentos\ORCAMENTO\orcamento%202007\p%20m%20serra\CD%20CP030-07\Edital\Anexo%20I\Planilha%20de%20Pre&#231;os\RL.ORC.AGU.005.R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OR96088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6CB95571\15MP_09.200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gen-bigossi\d\Andressa\Andressa\canal%20bigossi\BM_CHEIM\BM\16&#170;BM\16&#186;%20MP%20Cheim_ok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GERAL\Meus%20documentos\Ganem\Or&#231;%20Ca&#231;aroca%20Final\GERAL\Meus%20documentos\HPS\&#193;gua\OR\CBSD1%20066%2002%20-%20TRAVESSIA%203%20%20-%20(%20SOBRE%20O%20RIO%20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genharia01\D-eng01\Meus%20documentos_Eng%201D\PREFEITURAS%20MUNICIPAIS%20ENG.%201\Joao%20Pessoa\JO&#195;O%20PESSOA%202005\Al&#231;a%20Beira%20Rio_2004\relat&#243;rio\Der\DER\PB008norte\Pb008n-RelFinal01\Pb008n-RelFinal01-Dimens&amp;ComparaPavim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B66E0D9\11%20Med%20Lote6%20Mar&#231;o%2008%20APIA.xl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toria02\projetos\cad\der-es\059_16\tecnica\relatorios\01%20-%20CONTRATO%20009.2017\10%20-%20OBRA%2009%20-%20VSC\03%20-%20REL\07%20-%20JAN.2018\07%20-%20ITEF\AN&#193;LISE%20VIADUTO%20ST%20CATARINA\01%20-%20Aterro_VSC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vrdvitsa02\dados\DADOS\GEPOP\Montagem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pub_geral\Atrab\tecsan\MC-Calc\MC-E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sp-11207\c\Sergio\Amazonas\Dom%20eliseu\Bm%208-abr-dom%20elise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lso\e\14%20Med%20Lote6%20Jun08%20Apia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1064B80\13&#170;%20Med%20Lote6%20maio%2008%20APIA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HD%201/Traco%20Forte/Pref.%20Guarapar&#237;/Creche/planilha%20cemei%20Maria%20Gama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HD%201\Traco%20Forte\Pref.%20Guarapar&#237;\Creche\planilha%20cemei%20Maria%20Gama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ecucao\lobo%201\Renato%20Lobo\Or&#231;ament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toria\C\AAGUA\Orcament\2001\Interior\Nova%20Ven&#233;cia\NVSD8%20002%2001%20-%20rev1%20-%20ADUTORA%20DE%20&#193;GUA%20TRATADA%20DN%20250%20F&#186;F&#186;%20-%20GRAVIDAD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toria\c\AAGUA\Orcament\2001\Interior\Nova%20Ven&#233;cia\NVSD8%20002%2001%20-%20ADUTORA%20DE%20&#193;GUA%20TRATADA%20DN%20250%20F&#186;F&#186;%20-%20GRAVIDAD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usuario\Desktop\PLANILHA_TJFES_AUTOMSEG_06_01_10_final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usuario/Desktop/PLANILHA_TJFES_AUTOMSEG_06_01_10_final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ados/Documents%20and%20Settings/Gustavo/Desktop/DERTES%202006/Construtora%20&#193;pia%20Ltda._Contrato%20015_2006/ES%20446%20-%20PLANILHA%20OBR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86dx2\c\FERROSTA\PL-AQUAC\MAPA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ados\Documents%20and%20Settings\Gustavo\Desktop\DERTES%202006\Construtora%20&#193;pia%20Ltda._Contrato%20015_2006\ES%20446%20-%20PLANILHA%20OBR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80\Tecnico\Condominios\&#212;mega\Residencial%20Manac&#225;\Material%20CAIXA\Res.%20Manac&#225;%20Planilhas%20Caixa_1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Atlas\Obras%202007-2008-2009\Obra%20195%20-%20Vale%20-%20Amplia&#231;&#227;o%20do%20p&#225;tio%20da%20moega%20de%20gusa\PLANEJAMENTO%20E%20CONTROLE%20195\Cronograma%20Obra%20195\Anexo%2001%20-%20EAP%20(Ok)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toria\c\Drenagem\Or&#231;ament\2001\Interior\Nova%20Ven&#233;cia\Estim.%20-%20Eng&#186;%20Mari&#226;ngela\NVSD1%20076%2001%20-%20SISTEMA%20DE%20DRENAGEM%20-%20NOVA%20VEN&#201;CIA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durb-db-01\PUB_GT\Emendas%20Parlamentares%202007-revisado%20SEDURB\TUCUM&#195;\MC\TEXTO\Or&#231;a%20e%20Compo%20CACHOEIRA%20DO%20COUTO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Atlas\Samarco%20-%20Planejamento\Outokumpu\1452Fverde_rev_3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thur\c\Documents%20and%20Settings\Marlem\Configura&#231;&#245;es%20locais\Temporary%20Internet%20Files\Content.IE5\MNSRGR4Z\RL.ORC.TODOS.R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Startup" Target="PLA/Works/MATRIZ/EAP/Curva%201%20folh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1\c\LECDEMOS\Hitaeng\PROJETOS\EMBASA\Ad-Feij&#227;o\BA-MENDES\Atrab1\LATIN\apg\Mc-APG\AT-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Ideally\Downloads\Documents%20and%20Settings\ivan\Meus%20documentos\Adolfo\Planejamento\Procedimentos\Planejamento\Revisado\Cronograma%20Financeir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atlas\DOCUME~1\LIDIAN~1\CONFIG~1\Temp\XPgrpwise\David%20Louren&#231;o\Painel%20de%20Controle%20-%20Nova%20Revis&#227;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TESE031\Usuarios\DOC\Micro_ASHFORD\PLANILHAS%202001%20(TUDO)\PROJETO%20ALVORADA%202\ALVORADA%20COMPLETO\E.E%20E.F.M.%20Napole&#227;o%20A.%20N&#243;brega%20-%20S.%20Mamed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"/>
      <sheetName val="EAP"/>
      <sheetName val="CURVA GERAL"/>
      <sheetName val="CURVAS - S"/>
      <sheetName val="9.1 - CURVA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RIAL"/>
      <sheetName val="3ªCAT.F.C."/>
      <sheetName val="Plan1"/>
      <sheetName val="PLANILHA"/>
      <sheetName val="Replan"/>
      <sheetName val="Resumo"/>
      <sheetName val="EMERGÊNCIA"/>
      <sheetName val="MEDICAO"/>
      <sheetName val="CMFDM1 292 01 - Unid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 DE QUANT_ E CUSTOS A"/>
      <sheetName val="ENTRADA DE DADOS (2)"/>
      <sheetName val="RESUMO GERAL (2)"/>
      <sheetName val="DISTRIBUICAO (2)"/>
      <sheetName val="FORMULAS NÃO MEXER (2)"/>
      <sheetName val="TERRAP EST 1871 A 2169 (2)"/>
      <sheetName val="ENTRADA DE DADOS"/>
      <sheetName val="RESUMO GERAL"/>
      <sheetName val="DISTRIBUICAO"/>
      <sheetName val="FORMULAS NÃO MEXER"/>
      <sheetName val="Plan1 (2)"/>
      <sheetName val="REL. EMP. LAT."/>
      <sheetName val="CORTE PISTA"/>
      <sheetName val=" EMPR. LE"/>
      <sheetName val=" EMPR. LD"/>
      <sheetName val=" ATERRO 100%"/>
      <sheetName val=" ATERRO 95%"/>
      <sheetName val="Plan4"/>
      <sheetName val="JUN. 01"/>
      <sheetName val="resumo"/>
      <sheetName val="Plan1"/>
      <sheetName val="Plan3"/>
      <sheetName val="Plan2"/>
      <sheetName val=" ATER. A 100%(SUB.)"/>
      <sheetName val="PLANILHA DE QUANT. E CUSTOS A"/>
      <sheetName val="SERVIÇOS"/>
      <sheetName val="Dados não apagar"/>
      <sheetName val="DISTRIBUIÇÃO VOLUMES"/>
      <sheetName val="PLANILHA"/>
      <sheetName val="LIMPEZA LD"/>
      <sheetName val="ATERRO 95% LD"/>
      <sheetName val="REBAIXO LD"/>
      <sheetName val="CORTE LD"/>
      <sheetName val="CORTE LE"/>
      <sheetName val="RACHÃO LD"/>
      <sheetName val="RACHÃO LE"/>
      <sheetName val="COLCHÃO LD"/>
      <sheetName val="ATERRO 100% LD "/>
      <sheetName val="ESCAVAÇAO VALA LD"/>
      <sheetName val="REMOÇÃO CERCA LD"/>
      <sheetName val="ATERRO 100% LE"/>
      <sheetName val="REMOÇÃO DE CERCA"/>
      <sheetName val="CUBAÇÃO CORTE EMPRESTIMO Km 397"/>
      <sheetName val="CUBAÇÃO CORTE EMPRESTIMO Km 401"/>
      <sheetName val="ATERRO 95% LE"/>
      <sheetName val="REBAIXO LE"/>
      <sheetName val="COLCHÃO LE"/>
      <sheetName val="EXECUÇÃO DE CERCA"/>
      <sheetName val="DESTOC. ARVORES"/>
      <sheetName val="DIVERSOS"/>
      <sheetName val="DADOS"/>
      <sheetName val="eq"/>
      <sheetName val="mo"/>
      <sheetName val="CUSTO HORÁRIO"/>
      <sheetName val="Mão de obra"/>
      <sheetName val="Material"/>
      <sheetName val="MEMORIAL"/>
      <sheetName val="Página 16"/>
      <sheetName val="COMPOS1"/>
      <sheetName val="Anexos"/>
      <sheetName val="EMERGÊNCIA"/>
      <sheetName val="MEDICAO"/>
      <sheetName val="PLANILHA_DE_QUANT__E_CUSTOS_A"/>
      <sheetName val="ENTRADA_DE_DADOS_(2)"/>
      <sheetName val="RESUMO_GERAL_(2)"/>
      <sheetName val="DISTRIBUICAO_(2)"/>
      <sheetName val="FORMULAS_NÃO_MEXER_(2)"/>
      <sheetName val="TERRAP_EST_1871_A_2169_(2)"/>
      <sheetName val="ENTRADA_DE_DADOS"/>
      <sheetName val="RESUMO_GERAL"/>
      <sheetName val="FORMULAS_NÃO_MEXER"/>
      <sheetName val="Plan1_(2)"/>
      <sheetName val="REL__EMP__LAT_"/>
      <sheetName val="CORTE_PISTA"/>
      <sheetName val="_EMPR__LE"/>
      <sheetName val="_EMPR__LD"/>
      <sheetName val="_ATERRO_100%"/>
      <sheetName val="_ATERRO_95%"/>
      <sheetName val="JUN__01"/>
      <sheetName val="_ATER__A_100%(SUB_)"/>
      <sheetName val="PLANILHA_DE_QUANT__E_CUSTOS_A1"/>
      <sheetName val="Dados_não_apagar"/>
      <sheetName val="DISTRIBUIÇÃO_VOLUMES"/>
      <sheetName val="LIMPEZA_LD"/>
      <sheetName val="ATERRO_95%_LD"/>
      <sheetName val="REBAIXO_LD"/>
      <sheetName val="CORTE_LD"/>
      <sheetName val="CORTE_LE"/>
      <sheetName val="RACHÃO_LD"/>
      <sheetName val="RACHÃO_LE"/>
      <sheetName val="COLCHÃO_LD"/>
      <sheetName val="ATERRO_100%_LD_"/>
      <sheetName val="ESCAVAÇAO_VALA_LD"/>
      <sheetName val="REMOÇÃO_CERCA_LD"/>
      <sheetName val="ATERRO_100%_LE"/>
      <sheetName val="REMOÇÃO_DE_CERCA"/>
      <sheetName val="CUBAÇÃO_CORTE_EMPRESTIMO_Km_397"/>
      <sheetName val="CUBAÇÃO_CORTE_EMPRESTIMO_Km_401"/>
      <sheetName val="ATERRO_95%_LE"/>
      <sheetName val="REBAIXO_LE"/>
      <sheetName val="COLCHÃO_LE"/>
      <sheetName val="EXECUÇÃO_DE_CERCA"/>
      <sheetName val="DESTOC__ARVORES"/>
      <sheetName val="CUSTO_HORÁRIO"/>
      <sheetName val="Mão_de_obra"/>
      <sheetName val="RESUMO_DVOP"/>
      <sheetName val="A.2- RESUMO"/>
      <sheetName val="BASE 5E"/>
      <sheetName val="Aditivo"/>
      <sheetName val="Auxiliar Dados Não Apagar"/>
      <sheetName val="RESUMO MEDIÇÃO"/>
      <sheetName val="RESUMO EQUILÍBRIO"/>
      <sheetName val="Placa da obra"/>
      <sheetName val="Conteiner"/>
      <sheetName val="Mob. e Desmob. - Conteiner"/>
      <sheetName val="Limpeza"/>
      <sheetName val="Pintura de ligação"/>
      <sheetName val="CBUQ "/>
      <sheetName val="CBUQ - Pesagem"/>
      <sheetName val="TR-CBUQ"/>
      <sheetName val="RR-1C"/>
      <sheetName val="CAP 50-70"/>
      <sheetName val="TR-Mat. Betuminos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for Out. 2001 - BDI=20% Ajust"/>
      <sheetName val="Biblioteca Out. 2001 - BDI=20%"/>
      <sheetName val=" Salas OUT 2001 COM BDI 20%"/>
      <sheetName val="Lab cienc nat BRASILIA"/>
      <sheetName val="CRONOGRAMA - 120 Dias"/>
      <sheetName val="Refor Out_ 2001 _ BDI_20_ Ajust"/>
      <sheetName val="Refor_Out__2001_-_BDI=20%_Ajust"/>
      <sheetName val="Biblioteca_Out__2001_-_BDI=20%"/>
      <sheetName val="_Salas_OUT_2001_COM_BDI_20%"/>
      <sheetName val="Lab_cienc_nat_BRASILIA"/>
      <sheetName val="CRONOGRAMA_-_120_Dias"/>
      <sheetName val="Refor_Out__2001___BDI_20__Ajust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nda"/>
      <sheetName val="Plan1"/>
      <sheetName val="Resumo"/>
      <sheetName val="BAIXO GUANDU ITAIMBE"/>
      <sheetName val="cff1"/>
      <sheetName val="ITAIMBE ITAGUACU"/>
      <sheetName val="cff2"/>
      <sheetName val="BAIXO GUANDU AIMORES"/>
      <sheetName val="Tudo"/>
      <sheetName val="cff3"/>
      <sheetName val="abc ápia"/>
      <sheetName val="abc órgão"/>
      <sheetName val="consolidada"/>
      <sheetName val="MEMORI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udo"/>
      <sheetName val="Plan1"/>
      <sheetName val="LISTAS"/>
      <sheetName val="Plan2"/>
      <sheetName val="planilha"/>
    </sheetNames>
    <sheetDataSet>
      <sheetData sheetId="0"/>
      <sheetData sheetId="1">
        <row r="2">
          <cell r="A2" t="str">
            <v>OBJETIVO</v>
          </cell>
        </row>
        <row r="3">
          <cell r="A3" t="str">
            <v>Valor de Mercado</v>
          </cell>
        </row>
        <row r="4">
          <cell r="A4" t="str">
            <v>Liquidação Forçada</v>
          </cell>
        </row>
        <row r="5">
          <cell r="A5" t="str">
            <v>Valor de Desmonte</v>
          </cell>
        </row>
        <row r="6">
          <cell r="A6" t="str">
            <v>Valor em Risco</v>
          </cell>
        </row>
        <row r="7">
          <cell r="A7" t="str">
            <v>Outros</v>
          </cell>
        </row>
        <row r="8">
          <cell r="A8" t="str">
            <v>FINALIDADE</v>
          </cell>
        </row>
        <row r="9">
          <cell r="A9" t="str">
            <v>Alienação</v>
          </cell>
        </row>
        <row r="10">
          <cell r="A10" t="str">
            <v>Aquisição</v>
          </cell>
        </row>
        <row r="11">
          <cell r="A11" t="str">
            <v>Arrematação/Adjudicação</v>
          </cell>
        </row>
        <row r="12">
          <cell r="A12" t="str">
            <v>Doação</v>
          </cell>
        </row>
        <row r="13">
          <cell r="A13" t="str">
            <v>Dação em Pagamento</v>
          </cell>
        </row>
        <row r="14">
          <cell r="A14" t="str">
            <v>Garantia de Operação</v>
          </cell>
        </row>
        <row r="15">
          <cell r="A15" t="str">
            <v>Locação</v>
          </cell>
        </row>
        <row r="16">
          <cell r="A16" t="str">
            <v>Levantamento Patrimonial</v>
          </cell>
        </row>
        <row r="17">
          <cell r="A17" t="str">
            <v>Permuta</v>
          </cell>
        </row>
        <row r="18">
          <cell r="A18" t="str">
            <v>Taxa de Ocupação Funcional</v>
          </cell>
        </row>
        <row r="21">
          <cell r="A21" t="str">
            <v>PADRAO_CONST_PREDOM</v>
          </cell>
        </row>
        <row r="22">
          <cell r="A22" t="str">
            <v>Alto</v>
          </cell>
        </row>
        <row r="23">
          <cell r="A23" t="str">
            <v>Normal</v>
          </cell>
        </row>
        <row r="24">
          <cell r="A24" t="str">
            <v>Baixo</v>
          </cell>
        </row>
        <row r="25">
          <cell r="A25" t="str">
            <v>Proletário</v>
          </cell>
        </row>
        <row r="26">
          <cell r="A26" t="str">
            <v>CONDICOES_ACESSO</v>
          </cell>
        </row>
        <row r="27">
          <cell r="A27" t="str">
            <v>Bom/Satisfatório</v>
          </cell>
        </row>
        <row r="28">
          <cell r="A28" t="str">
            <v>Regular</v>
          </cell>
        </row>
        <row r="29">
          <cell r="A29" t="str">
            <v>Ruim/Insatisfatório</v>
          </cell>
        </row>
        <row r="30">
          <cell r="A30" t="str">
            <v>FACILID_ESTACIONAMENTO</v>
          </cell>
        </row>
        <row r="31">
          <cell r="A31" t="str">
            <v>Bom/Satisfatório</v>
          </cell>
        </row>
        <row r="32">
          <cell r="A32" t="str">
            <v>Regular</v>
          </cell>
        </row>
        <row r="33">
          <cell r="A33" t="str">
            <v>Ruim/Insatisfatório</v>
          </cell>
        </row>
        <row r="34">
          <cell r="A34" t="str">
            <v>DENSIDADE_HABITACIONAL</v>
          </cell>
        </row>
        <row r="35">
          <cell r="A35" t="str">
            <v>Alta</v>
          </cell>
        </row>
        <row r="36">
          <cell r="A36" t="str">
            <v>Média</v>
          </cell>
        </row>
        <row r="37">
          <cell r="A37" t="str">
            <v>Baixa</v>
          </cell>
        </row>
        <row r="38">
          <cell r="A38" t="str">
            <v>RESTRICOES</v>
          </cell>
        </row>
        <row r="39">
          <cell r="A39" t="str">
            <v>Físicas</v>
          </cell>
        </row>
        <row r="40">
          <cell r="A40" t="str">
            <v>Ambientais</v>
          </cell>
        </row>
        <row r="41">
          <cell r="A41" t="str">
            <v>Legais</v>
          </cell>
        </row>
        <row r="42">
          <cell r="A42" t="str">
            <v>Socioeconômicas</v>
          </cell>
        </row>
        <row r="43">
          <cell r="A43" t="str">
            <v>Nenhuma</v>
          </cell>
        </row>
        <row r="46">
          <cell r="A46" t="str">
            <v>FORMATO</v>
          </cell>
        </row>
        <row r="47">
          <cell r="A47" t="str">
            <v>Retangular</v>
          </cell>
        </row>
        <row r="48">
          <cell r="A48" t="str">
            <v>Trapezoidal</v>
          </cell>
        </row>
        <row r="49">
          <cell r="A49" t="str">
            <v>Triangular</v>
          </cell>
        </row>
        <row r="50">
          <cell r="A50" t="str">
            <v>Irregular</v>
          </cell>
        </row>
        <row r="51">
          <cell r="A51" t="str">
            <v>Outros</v>
          </cell>
        </row>
        <row r="52">
          <cell r="A52" t="str">
            <v>COTA_GREIDE</v>
          </cell>
        </row>
        <row r="53">
          <cell r="A53" t="str">
            <v>No Nível</v>
          </cell>
        </row>
        <row r="54">
          <cell r="A54" t="str">
            <v>Acima</v>
          </cell>
        </row>
        <row r="55">
          <cell r="A55" t="str">
            <v>Abaixo</v>
          </cell>
        </row>
        <row r="56">
          <cell r="A56" t="str">
            <v>INCLINACAO</v>
          </cell>
        </row>
        <row r="57">
          <cell r="A57" t="str">
            <v>Plano/Semi-plano</v>
          </cell>
        </row>
        <row r="58">
          <cell r="A58" t="str">
            <v>Aclive/Declive &gt; 10%</v>
          </cell>
        </row>
        <row r="59">
          <cell r="A59" t="str">
            <v>Acidentado</v>
          </cell>
        </row>
        <row r="60">
          <cell r="A60" t="str">
            <v>SITUACAO</v>
          </cell>
        </row>
        <row r="61">
          <cell r="A61" t="str">
            <v>Meio de Quadra</v>
          </cell>
        </row>
        <row r="62">
          <cell r="A62" t="str">
            <v>Esquina</v>
          </cell>
        </row>
        <row r="63">
          <cell r="A63" t="str">
            <v>Quadra Inteira</v>
          </cell>
        </row>
        <row r="64">
          <cell r="A64" t="str">
            <v>Outros</v>
          </cell>
        </row>
        <row r="65">
          <cell r="A65" t="str">
            <v>SUPERFICIE</v>
          </cell>
        </row>
        <row r="66">
          <cell r="A66" t="str">
            <v>Seco</v>
          </cell>
        </row>
        <row r="67">
          <cell r="A67" t="str">
            <v>Brejoso</v>
          </cell>
        </row>
        <row r="68">
          <cell r="A68" t="str">
            <v>Alagável</v>
          </cell>
        </row>
        <row r="69">
          <cell r="A69" t="str">
            <v>Outros</v>
          </cell>
        </row>
        <row r="73">
          <cell r="A73" t="str">
            <v>TIPO</v>
          </cell>
        </row>
        <row r="74">
          <cell r="A74" t="str">
            <v>Casa</v>
          </cell>
        </row>
        <row r="75">
          <cell r="A75" t="str">
            <v>Loja</v>
          </cell>
        </row>
        <row r="76">
          <cell r="A76" t="str">
            <v>Terreno</v>
          </cell>
        </row>
        <row r="77">
          <cell r="A77" t="str">
            <v>Prédio</v>
          </cell>
        </row>
        <row r="78">
          <cell r="A78" t="str">
            <v>Galpão</v>
          </cell>
        </row>
        <row r="79">
          <cell r="A79" t="str">
            <v>Outros</v>
          </cell>
        </row>
        <row r="80">
          <cell r="A80" t="str">
            <v>USO</v>
          </cell>
        </row>
        <row r="81">
          <cell r="A81" t="str">
            <v>Residencial</v>
          </cell>
        </row>
        <row r="82">
          <cell r="A82" t="str">
            <v>Comercial</v>
          </cell>
        </row>
        <row r="83">
          <cell r="A83" t="str">
            <v>Industrial</v>
          </cell>
        </row>
        <row r="84">
          <cell r="A84" t="str">
            <v>Institucional</v>
          </cell>
        </row>
        <row r="85">
          <cell r="A85" t="str">
            <v>Misto</v>
          </cell>
        </row>
        <row r="86">
          <cell r="A86" t="str">
            <v>Outros</v>
          </cell>
        </row>
        <row r="87">
          <cell r="A87" t="str">
            <v>POSICAO</v>
          </cell>
        </row>
        <row r="88">
          <cell r="A88" t="str">
            <v>Frente/Canto</v>
          </cell>
        </row>
        <row r="89">
          <cell r="A89" t="str">
            <v>Frente/Meio</v>
          </cell>
        </row>
        <row r="90">
          <cell r="A90" t="str">
            <v>Fundos/Canto</v>
          </cell>
        </row>
        <row r="91">
          <cell r="A91" t="str">
            <v xml:space="preserve">Fundos/Meio </v>
          </cell>
        </row>
        <row r="92">
          <cell r="A92" t="str">
            <v>Lateral</v>
          </cell>
        </row>
        <row r="93">
          <cell r="A93" t="str">
            <v>Outros</v>
          </cell>
        </row>
        <row r="94">
          <cell r="A94" t="str">
            <v>SISTEMA_ESTRUTURAL</v>
          </cell>
        </row>
        <row r="95">
          <cell r="A95" t="str">
            <v>Alvenaria Estrutural</v>
          </cell>
        </row>
        <row r="96">
          <cell r="A96" t="str">
            <v>Estrutura Metálica</v>
          </cell>
        </row>
        <row r="97">
          <cell r="A97" t="str">
            <v>Concreto Armado</v>
          </cell>
        </row>
        <row r="98">
          <cell r="A98" t="str">
            <v>Madeira</v>
          </cell>
        </row>
        <row r="99">
          <cell r="A99" t="str">
            <v>Misto</v>
          </cell>
        </row>
        <row r="100">
          <cell r="A100" t="str">
            <v>Outros</v>
          </cell>
        </row>
        <row r="101">
          <cell r="A101" t="str">
            <v>FECHAMENTO_PAREDES</v>
          </cell>
        </row>
        <row r="102">
          <cell r="A102" t="str">
            <v>Alvenaria</v>
          </cell>
        </row>
        <row r="103">
          <cell r="A103" t="str">
            <v>Madeira</v>
          </cell>
        </row>
        <row r="104">
          <cell r="A104" t="str">
            <v>Alvenaria/Madeira</v>
          </cell>
        </row>
        <row r="105">
          <cell r="A105" t="str">
            <v>Outros</v>
          </cell>
        </row>
        <row r="106">
          <cell r="A106" t="str">
            <v>TETOS</v>
          </cell>
        </row>
        <row r="107">
          <cell r="A107" t="str">
            <v>Forro</v>
          </cell>
        </row>
        <row r="108">
          <cell r="A108" t="str">
            <v>Laje</v>
          </cell>
        </row>
        <row r="109">
          <cell r="A109" t="str">
            <v>Telhado Aparente</v>
          </cell>
        </row>
        <row r="110">
          <cell r="A110" t="str">
            <v>Outros</v>
          </cell>
        </row>
        <row r="111">
          <cell r="A111" t="str">
            <v>PISOS</v>
          </cell>
        </row>
        <row r="112">
          <cell r="A112" t="str">
            <v>Cerâmica</v>
          </cell>
        </row>
        <row r="113">
          <cell r="A113" t="str">
            <v>Granito</v>
          </cell>
        </row>
        <row r="114">
          <cell r="A114" t="str">
            <v>Porcelanato</v>
          </cell>
        </row>
        <row r="115">
          <cell r="A115" t="str">
            <v>Madeira</v>
          </cell>
        </row>
        <row r="116">
          <cell r="A116" t="str">
            <v>Acrílico</v>
          </cell>
        </row>
        <row r="117">
          <cell r="A117" t="str">
            <v>Cimentado</v>
          </cell>
        </row>
        <row r="118">
          <cell r="A118" t="str">
            <v>Pedra</v>
          </cell>
        </row>
        <row r="119">
          <cell r="A119" t="str">
            <v>Diversos</v>
          </cell>
        </row>
        <row r="120">
          <cell r="A120" t="str">
            <v>Outros</v>
          </cell>
        </row>
        <row r="121">
          <cell r="A121" t="str">
            <v>ESQUADRIAS</v>
          </cell>
        </row>
        <row r="122">
          <cell r="A122" t="str">
            <v>Madeira</v>
          </cell>
        </row>
        <row r="123">
          <cell r="A123" t="str">
            <v>Alumínio</v>
          </cell>
        </row>
        <row r="124">
          <cell r="A124" t="str">
            <v>PVC</v>
          </cell>
        </row>
        <row r="125">
          <cell r="A125" t="str">
            <v>Outros</v>
          </cell>
        </row>
        <row r="126">
          <cell r="A126" t="str">
            <v>PADRAO_ACABAMENTO</v>
          </cell>
        </row>
        <row r="127">
          <cell r="A127" t="str">
            <v>Alto</v>
          </cell>
        </row>
        <row r="128">
          <cell r="A128" t="str">
            <v>Entre normal e alto</v>
          </cell>
        </row>
        <row r="129">
          <cell r="A129" t="str">
            <v>Normal</v>
          </cell>
        </row>
        <row r="130">
          <cell r="A130" t="str">
            <v>Entre normal e baixo</v>
          </cell>
        </row>
        <row r="131">
          <cell r="A131" t="str">
            <v>Baixo</v>
          </cell>
        </row>
        <row r="132">
          <cell r="A132" t="str">
            <v>Entre baixo e mínimo</v>
          </cell>
        </row>
        <row r="133">
          <cell r="A133" t="str">
            <v>Mínimo</v>
          </cell>
        </row>
        <row r="134">
          <cell r="A134" t="str">
            <v>ESTADO_CONSERVACAO</v>
          </cell>
        </row>
        <row r="135">
          <cell r="A135" t="str">
            <v>Novo</v>
          </cell>
        </row>
        <row r="136">
          <cell r="A136" t="str">
            <v>Bom</v>
          </cell>
        </row>
        <row r="137">
          <cell r="A137" t="str">
            <v>Regular</v>
          </cell>
        </row>
        <row r="138">
          <cell r="A138" t="str">
            <v>Necessita Reparos Simples</v>
          </cell>
        </row>
        <row r="139">
          <cell r="A139" t="str">
            <v>Necessita Reparos Importantes</v>
          </cell>
        </row>
        <row r="140">
          <cell r="A140" t="str">
            <v>Sem Valor</v>
          </cell>
        </row>
        <row r="141">
          <cell r="A141" t="str">
            <v>VENT_ILUM.NATURAL</v>
          </cell>
        </row>
        <row r="142">
          <cell r="A142" t="str">
            <v>Bom/Satistatório</v>
          </cell>
        </row>
        <row r="143">
          <cell r="A143" t="str">
            <v>Regular/Normal</v>
          </cell>
        </row>
        <row r="144">
          <cell r="A144" t="str">
            <v>Ruim/Insatisfatório</v>
          </cell>
        </row>
        <row r="145">
          <cell r="A145" t="str">
            <v>ASPECTO_ARQ</v>
          </cell>
        </row>
        <row r="146">
          <cell r="A146" t="str">
            <v>Bom/Satistatório</v>
          </cell>
        </row>
        <row r="147">
          <cell r="A147" t="str">
            <v>Regular/Normal</v>
          </cell>
        </row>
        <row r="148">
          <cell r="A148" t="str">
            <v>Ruim/Insatisfatório</v>
          </cell>
        </row>
        <row r="149">
          <cell r="A149" t="str">
            <v>REFORMA</v>
          </cell>
        </row>
        <row r="150">
          <cell r="A150" t="str">
            <v>Recente</v>
          </cell>
        </row>
        <row r="151">
          <cell r="A151" t="str">
            <v>Antiga/Parcial</v>
          </cell>
        </row>
        <row r="152">
          <cell r="A152" t="str">
            <v>Não Há</v>
          </cell>
        </row>
        <row r="153">
          <cell r="A153" t="str">
            <v>OCUPACAO</v>
          </cell>
        </row>
        <row r="154">
          <cell r="A154" t="str">
            <v>Pelo Proprietário</v>
          </cell>
        </row>
        <row r="155">
          <cell r="A155" t="str">
            <v>Alugado</v>
          </cell>
        </row>
        <row r="156">
          <cell r="A156" t="str">
            <v>Cedido/Comodato</v>
          </cell>
        </row>
        <row r="157">
          <cell r="A157" t="str">
            <v>Desocupado</v>
          </cell>
        </row>
        <row r="158">
          <cell r="A158" t="str">
            <v>Invasão</v>
          </cell>
        </row>
        <row r="159">
          <cell r="A159" t="str">
            <v>HABITABILIDADE</v>
          </cell>
        </row>
        <row r="160">
          <cell r="A160" t="str">
            <v>Sim</v>
          </cell>
        </row>
        <row r="161">
          <cell r="A161" t="str">
            <v>Não</v>
          </cell>
        </row>
        <row r="162">
          <cell r="A162" t="str">
            <v>Parcial</v>
          </cell>
        </row>
        <row r="163">
          <cell r="A163" t="str">
            <v>ESTABILIDADE</v>
          </cell>
        </row>
        <row r="164">
          <cell r="A164" t="str">
            <v>Sim</v>
          </cell>
        </row>
        <row r="165">
          <cell r="A165" t="str">
            <v>Não</v>
          </cell>
        </row>
        <row r="166">
          <cell r="A166" t="str">
            <v>VICIOS</v>
          </cell>
        </row>
        <row r="167">
          <cell r="A167" t="str">
            <v>Sim</v>
          </cell>
        </row>
        <row r="168">
          <cell r="A168" t="str">
            <v>Não</v>
          </cell>
        </row>
        <row r="171">
          <cell r="A171" t="str">
            <v>DEMANDA</v>
          </cell>
        </row>
        <row r="172">
          <cell r="A172" t="str">
            <v>Alta</v>
          </cell>
        </row>
        <row r="173">
          <cell r="A173" t="str">
            <v>Média</v>
          </cell>
        </row>
        <row r="174">
          <cell r="A174" t="str">
            <v>Baixa</v>
          </cell>
        </row>
        <row r="175">
          <cell r="A175" t="str">
            <v>OFERTAS</v>
          </cell>
        </row>
        <row r="176">
          <cell r="A176" t="str">
            <v>Alto</v>
          </cell>
        </row>
        <row r="177">
          <cell r="A177" t="str">
            <v>Médio</v>
          </cell>
        </row>
        <row r="178">
          <cell r="A178" t="str">
            <v>Baixo</v>
          </cell>
        </row>
        <row r="179">
          <cell r="A179" t="str">
            <v>Inexistente</v>
          </cell>
        </row>
        <row r="180">
          <cell r="A180" t="str">
            <v>DESEMPENHO</v>
          </cell>
        </row>
        <row r="181">
          <cell r="A181" t="str">
            <v>Aquecido</v>
          </cell>
        </row>
        <row r="182">
          <cell r="A182" t="str">
            <v>Normal</v>
          </cell>
        </row>
        <row r="183">
          <cell r="A183" t="str">
            <v>Recessivo</v>
          </cell>
        </row>
        <row r="184">
          <cell r="A184" t="str">
            <v>LIQUIDEZ</v>
          </cell>
        </row>
        <row r="185">
          <cell r="A185" t="str">
            <v>Alta</v>
          </cell>
        </row>
        <row r="186">
          <cell r="A186" t="str">
            <v>Normal</v>
          </cell>
        </row>
        <row r="187">
          <cell r="A187" t="str">
            <v>Baixa</v>
          </cell>
        </row>
        <row r="188">
          <cell r="A188" t="str">
            <v>VELOCIDADE</v>
          </cell>
        </row>
        <row r="189">
          <cell r="A189" t="str">
            <v>Até 06 meses</v>
          </cell>
        </row>
        <row r="190">
          <cell r="A190" t="str">
            <v>De 06 a 12 meses</v>
          </cell>
        </row>
        <row r="191">
          <cell r="A191" t="str">
            <v>De 12 a 24 meses</v>
          </cell>
        </row>
        <row r="192">
          <cell r="A192" t="str">
            <v>Superior a 24 meses</v>
          </cell>
        </row>
        <row r="195">
          <cell r="A195" t="str">
            <v>METODOLOGIA</v>
          </cell>
        </row>
        <row r="196">
          <cell r="A196" t="str">
            <v>Método Comparativo Direto de Dados de Mercado - Inferência Estatística</v>
          </cell>
        </row>
        <row r="197">
          <cell r="A197" t="str">
            <v>Método Comparativo Direto de Dados de Mercado - Tratamento por Fatores</v>
          </cell>
        </row>
        <row r="198">
          <cell r="A198" t="str">
            <v>Método Evolutivo</v>
          </cell>
        </row>
        <row r="199">
          <cell r="A199" t="str">
            <v>Método Involutivo</v>
          </cell>
        </row>
        <row r="200">
          <cell r="A200" t="str">
            <v>Método da Capitalização da Renda</v>
          </cell>
        </row>
        <row r="201">
          <cell r="A201" t="str">
            <v>Método Comparativo Direto de Custo</v>
          </cell>
        </row>
        <row r="202">
          <cell r="A202" t="str">
            <v>Método da Quantificação do Custo</v>
          </cell>
        </row>
        <row r="203">
          <cell r="A203" t="str">
            <v>Sem Metodologia Definida por Norma</v>
          </cell>
        </row>
        <row r="206">
          <cell r="A206" t="str">
            <v>FUNDAMENTACAO_PRECISAO</v>
          </cell>
        </row>
        <row r="207">
          <cell r="A207" t="str">
            <v>Grau III</v>
          </cell>
        </row>
        <row r="208">
          <cell r="A208" t="str">
            <v>Grau II</v>
          </cell>
        </row>
        <row r="209">
          <cell r="A209" t="str">
            <v>Grau I</v>
          </cell>
        </row>
        <row r="210">
          <cell r="A210" t="str">
            <v>Sem Classificação</v>
          </cell>
        </row>
        <row r="214">
          <cell r="A214" t="str">
            <v>VALOR_UNIT_ADOTADO</v>
          </cell>
        </row>
        <row r="215">
          <cell r="A215" t="str">
            <v>Mínimo do Campo de Arbítrio</v>
          </cell>
        </row>
        <row r="216">
          <cell r="A216" t="str">
            <v>Limite Inferior do Intervalo de Confiança</v>
          </cell>
        </row>
        <row r="217">
          <cell r="A217" t="str">
            <v>Estimativa de Tendência Central</v>
          </cell>
        </row>
        <row r="218">
          <cell r="A218" t="str">
            <v>Limite Supferior do Intervalo de Confiança</v>
          </cell>
        </row>
        <row r="219">
          <cell r="A219" t="str">
            <v>Maximo do Campo de Arbítrio</v>
          </cell>
        </row>
      </sheetData>
      <sheetData sheetId="2">
        <row r="1">
          <cell r="A1" t="str">
            <v>PROFISSIONAIS</v>
          </cell>
        </row>
        <row r="2">
          <cell r="A2" t="str">
            <v>Anderson Fonseca Figueiredo</v>
          </cell>
        </row>
        <row r="3">
          <cell r="A3" t="str">
            <v>Claudia Godoy da Rocha Micchi</v>
          </cell>
        </row>
        <row r="4">
          <cell r="A4" t="str">
            <v>Flávia Pulcheri Ribeiro</v>
          </cell>
        </row>
        <row r="5">
          <cell r="A5" t="str">
            <v>Henrique Gonçalves Pereira</v>
          </cell>
        </row>
        <row r="6">
          <cell r="A6" t="str">
            <v>Ismênia Schaeffer Freitas</v>
          </cell>
        </row>
        <row r="7">
          <cell r="A7" t="str">
            <v>João Paulo Mello Teixeira</v>
          </cell>
        </row>
        <row r="8">
          <cell r="A8" t="str">
            <v>Louise Bussolotti</v>
          </cell>
        </row>
        <row r="9">
          <cell r="A9" t="str">
            <v>Luiz Fernando Bonfim</v>
          </cell>
        </row>
        <row r="10">
          <cell r="A10" t="str">
            <v>Rodolpho Torezani Netto</v>
          </cell>
        </row>
        <row r="11">
          <cell r="A11" t="str">
            <v>Terezinha de Jesus Servino Ribeiro Vanzo</v>
          </cell>
        </row>
        <row r="12">
          <cell r="A12" t="str">
            <v>Thomas Felipe Dieter</v>
          </cell>
        </row>
        <row r="13">
          <cell r="A13" t="str">
            <v>Leandro Azevedo Terrao</v>
          </cell>
        </row>
      </sheetData>
      <sheetData sheetId="3"/>
      <sheetData sheetId="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udo"/>
      <sheetName val="Plan1"/>
      <sheetName val="LISTAS"/>
      <sheetName val="Plan2"/>
      <sheetName val="planilha"/>
      <sheetName val="a"/>
      <sheetName val="Etapa Única"/>
      <sheetName val="38"/>
    </sheetNames>
    <sheetDataSet>
      <sheetData sheetId="0"/>
      <sheetData sheetId="1">
        <row r="2">
          <cell r="A2" t="str">
            <v>OBJETIVO</v>
          </cell>
        </row>
        <row r="3">
          <cell r="A3" t="str">
            <v>Valor de Mercado</v>
          </cell>
        </row>
        <row r="4">
          <cell r="A4" t="str">
            <v>Liquidação Forçada</v>
          </cell>
        </row>
        <row r="5">
          <cell r="A5" t="str">
            <v>Valor de Desmonte</v>
          </cell>
        </row>
        <row r="6">
          <cell r="A6" t="str">
            <v>Valor em Risco</v>
          </cell>
        </row>
        <row r="7">
          <cell r="A7" t="str">
            <v>Outros</v>
          </cell>
        </row>
        <row r="8">
          <cell r="A8" t="str">
            <v>FINALIDADE</v>
          </cell>
        </row>
        <row r="9">
          <cell r="A9" t="str">
            <v>Alienação</v>
          </cell>
        </row>
        <row r="10">
          <cell r="A10" t="str">
            <v>Aquisição</v>
          </cell>
        </row>
        <row r="11">
          <cell r="A11" t="str">
            <v>Arrematação/Adjudicação</v>
          </cell>
        </row>
        <row r="12">
          <cell r="A12" t="str">
            <v>Doação</v>
          </cell>
        </row>
        <row r="13">
          <cell r="A13" t="str">
            <v>Dação em Pagamento</v>
          </cell>
        </row>
        <row r="14">
          <cell r="A14" t="str">
            <v>Garantia de Operação</v>
          </cell>
        </row>
        <row r="15">
          <cell r="A15" t="str">
            <v>Locação</v>
          </cell>
        </row>
        <row r="16">
          <cell r="A16" t="str">
            <v>Levantamento Patrimonial</v>
          </cell>
        </row>
        <row r="17">
          <cell r="A17" t="str">
            <v>Permuta</v>
          </cell>
        </row>
        <row r="18">
          <cell r="A18" t="str">
            <v>Taxa de Ocupação Funcional</v>
          </cell>
        </row>
        <row r="21">
          <cell r="A21" t="str">
            <v>PADRAO_CONST_PREDOM</v>
          </cell>
        </row>
        <row r="22">
          <cell r="A22" t="str">
            <v>Alto</v>
          </cell>
        </row>
        <row r="23">
          <cell r="A23" t="str">
            <v>Normal</v>
          </cell>
        </row>
        <row r="24">
          <cell r="A24" t="str">
            <v>Baixo</v>
          </cell>
        </row>
        <row r="25">
          <cell r="A25" t="str">
            <v>Proletário</v>
          </cell>
        </row>
        <row r="26">
          <cell r="A26" t="str">
            <v>CONDICOES_ACESSO</v>
          </cell>
        </row>
        <row r="27">
          <cell r="A27" t="str">
            <v>Bom/Satisfatório</v>
          </cell>
        </row>
        <row r="28">
          <cell r="A28" t="str">
            <v>Regular</v>
          </cell>
        </row>
        <row r="29">
          <cell r="A29" t="str">
            <v>Ruim/Insatisfatório</v>
          </cell>
        </row>
        <row r="30">
          <cell r="A30" t="str">
            <v>FACILID_ESTACIONAMENTO</v>
          </cell>
        </row>
        <row r="31">
          <cell r="A31" t="str">
            <v>Bom/Satisfatório</v>
          </cell>
        </row>
        <row r="32">
          <cell r="A32" t="str">
            <v>Regular</v>
          </cell>
        </row>
        <row r="33">
          <cell r="A33" t="str">
            <v>Ruim/Insatisfatório</v>
          </cell>
        </row>
        <row r="34">
          <cell r="A34" t="str">
            <v>DENSIDADE_HABITACIONAL</v>
          </cell>
        </row>
        <row r="35">
          <cell r="A35" t="str">
            <v>Alta</v>
          </cell>
        </row>
        <row r="36">
          <cell r="A36" t="str">
            <v>Média</v>
          </cell>
        </row>
        <row r="37">
          <cell r="A37" t="str">
            <v>Baixa</v>
          </cell>
        </row>
        <row r="38">
          <cell r="A38" t="str">
            <v>RESTRICOES</v>
          </cell>
        </row>
        <row r="39">
          <cell r="A39" t="str">
            <v>Físicas</v>
          </cell>
        </row>
        <row r="40">
          <cell r="A40" t="str">
            <v>Ambientais</v>
          </cell>
        </row>
        <row r="41">
          <cell r="A41" t="str">
            <v>Legais</v>
          </cell>
        </row>
        <row r="42">
          <cell r="A42" t="str">
            <v>Socioeconômicas</v>
          </cell>
        </row>
        <row r="43">
          <cell r="A43" t="str">
            <v>Nenhuma</v>
          </cell>
        </row>
        <row r="46">
          <cell r="A46" t="str">
            <v>FORMATO</v>
          </cell>
        </row>
        <row r="47">
          <cell r="A47" t="str">
            <v>Retangular</v>
          </cell>
        </row>
        <row r="48">
          <cell r="A48" t="str">
            <v>Trapezoidal</v>
          </cell>
        </row>
        <row r="49">
          <cell r="A49" t="str">
            <v>Triangular</v>
          </cell>
        </row>
        <row r="50">
          <cell r="A50" t="str">
            <v>Irregular</v>
          </cell>
        </row>
        <row r="51">
          <cell r="A51" t="str">
            <v>Outros</v>
          </cell>
        </row>
        <row r="52">
          <cell r="A52" t="str">
            <v>COTA_GREIDE</v>
          </cell>
        </row>
        <row r="53">
          <cell r="A53" t="str">
            <v>No Nível</v>
          </cell>
        </row>
        <row r="54">
          <cell r="A54" t="str">
            <v>Acima</v>
          </cell>
        </row>
        <row r="55">
          <cell r="A55" t="str">
            <v>Abaixo</v>
          </cell>
        </row>
        <row r="56">
          <cell r="A56" t="str">
            <v>INCLINACAO</v>
          </cell>
        </row>
        <row r="57">
          <cell r="A57" t="str">
            <v>Plano/Semi-plano</v>
          </cell>
        </row>
        <row r="58">
          <cell r="A58" t="str">
            <v>Aclive/Declive &gt; 10%</v>
          </cell>
        </row>
        <row r="59">
          <cell r="A59" t="str">
            <v>Acidentado</v>
          </cell>
        </row>
        <row r="60">
          <cell r="A60" t="str">
            <v>SITUACAO</v>
          </cell>
        </row>
        <row r="61">
          <cell r="A61" t="str">
            <v>Meio de Quadra</v>
          </cell>
        </row>
        <row r="62">
          <cell r="A62" t="str">
            <v>Esquina</v>
          </cell>
        </row>
        <row r="63">
          <cell r="A63" t="str">
            <v>Quadra Inteira</v>
          </cell>
        </row>
        <row r="64">
          <cell r="A64" t="str">
            <v>Outros</v>
          </cell>
        </row>
        <row r="65">
          <cell r="A65" t="str">
            <v>SUPERFICIE</v>
          </cell>
        </row>
        <row r="66">
          <cell r="A66" t="str">
            <v>Seco</v>
          </cell>
        </row>
        <row r="67">
          <cell r="A67" t="str">
            <v>Brejoso</v>
          </cell>
        </row>
        <row r="68">
          <cell r="A68" t="str">
            <v>Alagável</v>
          </cell>
        </row>
        <row r="69">
          <cell r="A69" t="str">
            <v>Outros</v>
          </cell>
        </row>
        <row r="73">
          <cell r="A73" t="str">
            <v>TIPO</v>
          </cell>
        </row>
        <row r="74">
          <cell r="A74" t="str">
            <v>Casa</v>
          </cell>
        </row>
        <row r="75">
          <cell r="A75" t="str">
            <v>Loja</v>
          </cell>
        </row>
        <row r="76">
          <cell r="A76" t="str">
            <v>Terreno</v>
          </cell>
        </row>
        <row r="77">
          <cell r="A77" t="str">
            <v>Prédio</v>
          </cell>
        </row>
        <row r="78">
          <cell r="A78" t="str">
            <v>Galpão</v>
          </cell>
        </row>
        <row r="79">
          <cell r="A79" t="str">
            <v>Outros</v>
          </cell>
        </row>
        <row r="80">
          <cell r="A80" t="str">
            <v>USO</v>
          </cell>
        </row>
        <row r="81">
          <cell r="A81" t="str">
            <v>Residencial</v>
          </cell>
        </row>
        <row r="82">
          <cell r="A82" t="str">
            <v>Comercial</v>
          </cell>
        </row>
        <row r="83">
          <cell r="A83" t="str">
            <v>Industrial</v>
          </cell>
        </row>
        <row r="84">
          <cell r="A84" t="str">
            <v>Institucional</v>
          </cell>
        </row>
        <row r="85">
          <cell r="A85" t="str">
            <v>Misto</v>
          </cell>
        </row>
        <row r="86">
          <cell r="A86" t="str">
            <v>Outros</v>
          </cell>
        </row>
        <row r="87">
          <cell r="A87" t="str">
            <v>POSICAO</v>
          </cell>
        </row>
        <row r="88">
          <cell r="A88" t="str">
            <v>Frente/Canto</v>
          </cell>
        </row>
        <row r="89">
          <cell r="A89" t="str">
            <v>Frente/Meio</v>
          </cell>
        </row>
        <row r="90">
          <cell r="A90" t="str">
            <v>Fundos/Canto</v>
          </cell>
        </row>
        <row r="91">
          <cell r="A91" t="str">
            <v xml:space="preserve">Fundos/Meio </v>
          </cell>
        </row>
        <row r="92">
          <cell r="A92" t="str">
            <v>Lateral</v>
          </cell>
        </row>
        <row r="93">
          <cell r="A93" t="str">
            <v>Outros</v>
          </cell>
        </row>
        <row r="94">
          <cell r="A94" t="str">
            <v>SISTEMA_ESTRUTURAL</v>
          </cell>
        </row>
        <row r="95">
          <cell r="A95" t="str">
            <v>Alvenaria Estrutural</v>
          </cell>
        </row>
        <row r="96">
          <cell r="A96" t="str">
            <v>Estrutura Metálica</v>
          </cell>
        </row>
        <row r="97">
          <cell r="A97" t="str">
            <v>Concreto Armado</v>
          </cell>
        </row>
        <row r="98">
          <cell r="A98" t="str">
            <v>Madeira</v>
          </cell>
        </row>
        <row r="99">
          <cell r="A99" t="str">
            <v>Misto</v>
          </cell>
        </row>
        <row r="100">
          <cell r="A100" t="str">
            <v>Outros</v>
          </cell>
        </row>
        <row r="101">
          <cell r="A101" t="str">
            <v>FECHAMENTO_PAREDES</v>
          </cell>
        </row>
        <row r="102">
          <cell r="A102" t="str">
            <v>Alvenaria</v>
          </cell>
        </row>
        <row r="103">
          <cell r="A103" t="str">
            <v>Madeira</v>
          </cell>
        </row>
        <row r="104">
          <cell r="A104" t="str">
            <v>Alvenaria/Madeira</v>
          </cell>
        </row>
        <row r="105">
          <cell r="A105" t="str">
            <v>Outros</v>
          </cell>
        </row>
        <row r="106">
          <cell r="A106" t="str">
            <v>TETOS</v>
          </cell>
        </row>
        <row r="107">
          <cell r="A107" t="str">
            <v>Forro</v>
          </cell>
        </row>
        <row r="108">
          <cell r="A108" t="str">
            <v>Laje</v>
          </cell>
        </row>
        <row r="109">
          <cell r="A109" t="str">
            <v>Telhado Aparente</v>
          </cell>
        </row>
        <row r="110">
          <cell r="A110" t="str">
            <v>Outros</v>
          </cell>
        </row>
        <row r="111">
          <cell r="A111" t="str">
            <v>PISOS</v>
          </cell>
        </row>
        <row r="112">
          <cell r="A112" t="str">
            <v>Cerâmica</v>
          </cell>
        </row>
        <row r="113">
          <cell r="A113" t="str">
            <v>Granito</v>
          </cell>
        </row>
        <row r="114">
          <cell r="A114" t="str">
            <v>Porcelanato</v>
          </cell>
        </row>
        <row r="115">
          <cell r="A115" t="str">
            <v>Madeira</v>
          </cell>
        </row>
        <row r="116">
          <cell r="A116" t="str">
            <v>Acrílico</v>
          </cell>
        </row>
        <row r="117">
          <cell r="A117" t="str">
            <v>Cimentado</v>
          </cell>
        </row>
        <row r="118">
          <cell r="A118" t="str">
            <v>Pedra</v>
          </cell>
        </row>
        <row r="119">
          <cell r="A119" t="str">
            <v>Diversos</v>
          </cell>
        </row>
        <row r="120">
          <cell r="A120" t="str">
            <v>Outros</v>
          </cell>
        </row>
        <row r="121">
          <cell r="A121" t="str">
            <v>ESQUADRIAS</v>
          </cell>
        </row>
        <row r="122">
          <cell r="A122" t="str">
            <v>Madeira</v>
          </cell>
        </row>
        <row r="123">
          <cell r="A123" t="str">
            <v>Alumínio</v>
          </cell>
        </row>
        <row r="124">
          <cell r="A124" t="str">
            <v>PVC</v>
          </cell>
        </row>
        <row r="125">
          <cell r="A125" t="str">
            <v>Outros</v>
          </cell>
        </row>
        <row r="126">
          <cell r="A126" t="str">
            <v>PADRAO_ACABAMENTO</v>
          </cell>
        </row>
        <row r="127">
          <cell r="A127" t="str">
            <v>Alto</v>
          </cell>
        </row>
        <row r="128">
          <cell r="A128" t="str">
            <v>Entre normal e alto</v>
          </cell>
        </row>
        <row r="129">
          <cell r="A129" t="str">
            <v>Normal</v>
          </cell>
        </row>
        <row r="130">
          <cell r="A130" t="str">
            <v>Entre normal e baixo</v>
          </cell>
        </row>
        <row r="131">
          <cell r="A131" t="str">
            <v>Baixo</v>
          </cell>
        </row>
        <row r="132">
          <cell r="A132" t="str">
            <v>Entre baixo e mínimo</v>
          </cell>
        </row>
        <row r="133">
          <cell r="A133" t="str">
            <v>Mínimo</v>
          </cell>
        </row>
        <row r="134">
          <cell r="A134" t="str">
            <v>ESTADO_CONSERVACAO</v>
          </cell>
        </row>
        <row r="135">
          <cell r="A135" t="str">
            <v>Novo</v>
          </cell>
        </row>
        <row r="136">
          <cell r="A136" t="str">
            <v>Bom</v>
          </cell>
        </row>
        <row r="137">
          <cell r="A137" t="str">
            <v>Regular</v>
          </cell>
        </row>
        <row r="138">
          <cell r="A138" t="str">
            <v>Necessita Reparos Simples</v>
          </cell>
        </row>
        <row r="139">
          <cell r="A139" t="str">
            <v>Necessita Reparos Importantes</v>
          </cell>
        </row>
        <row r="140">
          <cell r="A140" t="str">
            <v>Sem Valor</v>
          </cell>
        </row>
        <row r="141">
          <cell r="A141" t="str">
            <v>VENT_ILUM.NATURAL</v>
          </cell>
        </row>
        <row r="142">
          <cell r="A142" t="str">
            <v>Bom/Satistatório</v>
          </cell>
        </row>
        <row r="143">
          <cell r="A143" t="str">
            <v>Regular/Normal</v>
          </cell>
        </row>
        <row r="144">
          <cell r="A144" t="str">
            <v>Ruim/Insatisfatório</v>
          </cell>
        </row>
        <row r="145">
          <cell r="A145" t="str">
            <v>ASPECTO_ARQ</v>
          </cell>
        </row>
        <row r="146">
          <cell r="A146" t="str">
            <v>Bom/Satistatório</v>
          </cell>
        </row>
        <row r="147">
          <cell r="A147" t="str">
            <v>Regular/Normal</v>
          </cell>
        </row>
        <row r="148">
          <cell r="A148" t="str">
            <v>Ruim/Insatisfatório</v>
          </cell>
        </row>
        <row r="149">
          <cell r="A149" t="str">
            <v>REFORMA</v>
          </cell>
        </row>
        <row r="150">
          <cell r="A150" t="str">
            <v>Recente</v>
          </cell>
        </row>
        <row r="151">
          <cell r="A151" t="str">
            <v>Antiga/Parcial</v>
          </cell>
        </row>
        <row r="152">
          <cell r="A152" t="str">
            <v>Não Há</v>
          </cell>
        </row>
        <row r="153">
          <cell r="A153" t="str">
            <v>OCUPACAO</v>
          </cell>
        </row>
        <row r="154">
          <cell r="A154" t="str">
            <v>Pelo Proprietário</v>
          </cell>
        </row>
        <row r="155">
          <cell r="A155" t="str">
            <v>Alugado</v>
          </cell>
        </row>
        <row r="156">
          <cell r="A156" t="str">
            <v>Cedido/Comodato</v>
          </cell>
        </row>
        <row r="157">
          <cell r="A157" t="str">
            <v>Desocupado</v>
          </cell>
        </row>
        <row r="158">
          <cell r="A158" t="str">
            <v>Invasão</v>
          </cell>
        </row>
        <row r="159">
          <cell r="A159" t="str">
            <v>HABITABILIDADE</v>
          </cell>
        </row>
        <row r="160">
          <cell r="A160" t="str">
            <v>Sim</v>
          </cell>
        </row>
        <row r="161">
          <cell r="A161" t="str">
            <v>Não</v>
          </cell>
        </row>
        <row r="162">
          <cell r="A162" t="str">
            <v>Parcial</v>
          </cell>
        </row>
        <row r="163">
          <cell r="A163" t="str">
            <v>ESTABILIDADE</v>
          </cell>
        </row>
        <row r="164">
          <cell r="A164" t="str">
            <v>Sim</v>
          </cell>
        </row>
        <row r="165">
          <cell r="A165" t="str">
            <v>Não</v>
          </cell>
        </row>
        <row r="166">
          <cell r="A166" t="str">
            <v>VICIOS</v>
          </cell>
        </row>
        <row r="167">
          <cell r="A167" t="str">
            <v>Sim</v>
          </cell>
        </row>
        <row r="168">
          <cell r="A168" t="str">
            <v>Não</v>
          </cell>
        </row>
        <row r="171">
          <cell r="A171" t="str">
            <v>DEMANDA</v>
          </cell>
        </row>
        <row r="172">
          <cell r="A172" t="str">
            <v>Alta</v>
          </cell>
        </row>
        <row r="173">
          <cell r="A173" t="str">
            <v>Média</v>
          </cell>
        </row>
        <row r="174">
          <cell r="A174" t="str">
            <v>Baixa</v>
          </cell>
        </row>
        <row r="175">
          <cell r="A175" t="str">
            <v>OFERTAS</v>
          </cell>
        </row>
        <row r="176">
          <cell r="A176" t="str">
            <v>Alto</v>
          </cell>
        </row>
        <row r="177">
          <cell r="A177" t="str">
            <v>Médio</v>
          </cell>
        </row>
        <row r="178">
          <cell r="A178" t="str">
            <v>Baixo</v>
          </cell>
        </row>
        <row r="179">
          <cell r="A179" t="str">
            <v>Inexistente</v>
          </cell>
        </row>
        <row r="180">
          <cell r="A180" t="str">
            <v>DESEMPENHO</v>
          </cell>
        </row>
        <row r="181">
          <cell r="A181" t="str">
            <v>Aquecido</v>
          </cell>
        </row>
        <row r="182">
          <cell r="A182" t="str">
            <v>Normal</v>
          </cell>
        </row>
        <row r="183">
          <cell r="A183" t="str">
            <v>Recessivo</v>
          </cell>
        </row>
        <row r="184">
          <cell r="A184" t="str">
            <v>LIQUIDEZ</v>
          </cell>
        </row>
        <row r="185">
          <cell r="A185" t="str">
            <v>Alta</v>
          </cell>
        </row>
        <row r="186">
          <cell r="A186" t="str">
            <v>Normal</v>
          </cell>
        </row>
        <row r="187">
          <cell r="A187" t="str">
            <v>Baixa</v>
          </cell>
        </row>
        <row r="188">
          <cell r="A188" t="str">
            <v>VELOCIDADE</v>
          </cell>
        </row>
        <row r="189">
          <cell r="A189" t="str">
            <v>Até 06 meses</v>
          </cell>
        </row>
        <row r="190">
          <cell r="A190" t="str">
            <v>De 06 a 12 meses</v>
          </cell>
        </row>
        <row r="191">
          <cell r="A191" t="str">
            <v>De 12 a 24 meses</v>
          </cell>
        </row>
        <row r="192">
          <cell r="A192" t="str">
            <v>Superior a 24 meses</v>
          </cell>
        </row>
        <row r="195">
          <cell r="A195" t="str">
            <v>METODOLOGIA</v>
          </cell>
        </row>
        <row r="196">
          <cell r="A196" t="str">
            <v>Método Comparativo Direto de Dados de Mercado - Inferência Estatística</v>
          </cell>
        </row>
        <row r="197">
          <cell r="A197" t="str">
            <v>Método Comparativo Direto de Dados de Mercado - Tratamento por Fatores</v>
          </cell>
        </row>
        <row r="198">
          <cell r="A198" t="str">
            <v>Método Evolutivo</v>
          </cell>
        </row>
        <row r="199">
          <cell r="A199" t="str">
            <v>Método Involutivo</v>
          </cell>
        </row>
        <row r="200">
          <cell r="A200" t="str">
            <v>Método da Capitalização da Renda</v>
          </cell>
        </row>
        <row r="201">
          <cell r="A201" t="str">
            <v>Método Comparativo Direto de Custo</v>
          </cell>
        </row>
        <row r="202">
          <cell r="A202" t="str">
            <v>Método da Quantificação do Custo</v>
          </cell>
        </row>
        <row r="203">
          <cell r="A203" t="str">
            <v>Sem Metodologia Definida por Norma</v>
          </cell>
        </row>
        <row r="206">
          <cell r="A206" t="str">
            <v>FUNDAMENTACAO_PRECISAO</v>
          </cell>
        </row>
        <row r="207">
          <cell r="A207" t="str">
            <v>Grau III</v>
          </cell>
        </row>
        <row r="208">
          <cell r="A208" t="str">
            <v>Grau II</v>
          </cell>
        </row>
        <row r="209">
          <cell r="A209" t="str">
            <v>Grau I</v>
          </cell>
        </row>
        <row r="210">
          <cell r="A210" t="str">
            <v>Sem Classificação</v>
          </cell>
        </row>
        <row r="214">
          <cell r="A214" t="str">
            <v>VALOR_UNIT_ADOTADO</v>
          </cell>
        </row>
        <row r="215">
          <cell r="A215" t="str">
            <v>Mínimo do Campo de Arbítrio</v>
          </cell>
        </row>
        <row r="216">
          <cell r="A216" t="str">
            <v>Limite Inferior do Intervalo de Confiança</v>
          </cell>
        </row>
        <row r="217">
          <cell r="A217" t="str">
            <v>Estimativa de Tendência Central</v>
          </cell>
        </row>
        <row r="218">
          <cell r="A218" t="str">
            <v>Limite Supferior do Intervalo de Confiança</v>
          </cell>
        </row>
        <row r="219">
          <cell r="A219" t="str">
            <v>Maximo do Campo de Arbítrio</v>
          </cell>
        </row>
      </sheetData>
      <sheetData sheetId="2">
        <row r="1">
          <cell r="A1" t="str">
            <v>PROFISSIONAIS</v>
          </cell>
        </row>
        <row r="2">
          <cell r="A2" t="str">
            <v>Anderson Fonseca Figueiredo</v>
          </cell>
        </row>
        <row r="3">
          <cell r="A3" t="str">
            <v>Claudia Godoy da Rocha Micchi</v>
          </cell>
        </row>
        <row r="4">
          <cell r="A4" t="str">
            <v>Flávia Pulcheri Ribeiro</v>
          </cell>
        </row>
        <row r="5">
          <cell r="A5" t="str">
            <v>Henrique Gonçalves Pereira</v>
          </cell>
        </row>
        <row r="6">
          <cell r="A6" t="str">
            <v>Ismênia Schaeffer Freitas</v>
          </cell>
        </row>
        <row r="7">
          <cell r="A7" t="str">
            <v>João Paulo Mello Teixeira</v>
          </cell>
        </row>
        <row r="8">
          <cell r="A8" t="str">
            <v>Louise Bussolotti</v>
          </cell>
        </row>
        <row r="9">
          <cell r="A9" t="str">
            <v>Luiz Fernando Bonfim</v>
          </cell>
        </row>
        <row r="10">
          <cell r="A10" t="str">
            <v>Rodolpho Torezani Netto</v>
          </cell>
        </row>
        <row r="11">
          <cell r="A11" t="str">
            <v>Terezinha de Jesus Servino Ribeiro Vanzo</v>
          </cell>
        </row>
        <row r="12">
          <cell r="A12" t="str">
            <v>Thomas Felipe Dieter</v>
          </cell>
        </row>
        <row r="13">
          <cell r="A13" t="str">
            <v>Leandro Azevedo Terrao</v>
          </cell>
        </row>
      </sheetData>
      <sheetData sheetId="3"/>
      <sheetData sheetId="4" refreshError="1"/>
      <sheetData sheetId="5"/>
      <sheetData sheetId="6"/>
      <sheetData sheetId="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udo"/>
      <sheetName val="Plan1"/>
      <sheetName val="LISTAS"/>
      <sheetName val="Plan2"/>
    </sheetNames>
    <sheetDataSet>
      <sheetData sheetId="0"/>
      <sheetData sheetId="1">
        <row r="2">
          <cell r="A2" t="str">
            <v>OBJETIVO</v>
          </cell>
        </row>
        <row r="3">
          <cell r="A3" t="str">
            <v>Valor de Mercado</v>
          </cell>
        </row>
        <row r="4">
          <cell r="A4" t="str">
            <v>Liquidação Forçada</v>
          </cell>
        </row>
        <row r="5">
          <cell r="A5" t="str">
            <v>Valor de Desmonte</v>
          </cell>
        </row>
        <row r="6">
          <cell r="A6" t="str">
            <v>Valor em Risco</v>
          </cell>
        </row>
        <row r="7">
          <cell r="A7" t="str">
            <v>Outros</v>
          </cell>
        </row>
        <row r="8">
          <cell r="A8" t="str">
            <v>FINALIDADE</v>
          </cell>
        </row>
        <row r="9">
          <cell r="A9" t="str">
            <v>Alienação</v>
          </cell>
        </row>
        <row r="10">
          <cell r="A10" t="str">
            <v>Aquisição</v>
          </cell>
        </row>
        <row r="11">
          <cell r="A11" t="str">
            <v>Arrematação/Adjudicação</v>
          </cell>
        </row>
        <row r="12">
          <cell r="A12" t="str">
            <v>Doação</v>
          </cell>
        </row>
        <row r="13">
          <cell r="A13" t="str">
            <v>Dação em Pagamento</v>
          </cell>
        </row>
        <row r="14">
          <cell r="A14" t="str">
            <v>Garantia de Operação</v>
          </cell>
        </row>
        <row r="15">
          <cell r="A15" t="str">
            <v>Locação</v>
          </cell>
        </row>
        <row r="16">
          <cell r="A16" t="str">
            <v>Levantamento Patrimonial</v>
          </cell>
        </row>
        <row r="17">
          <cell r="A17" t="str">
            <v>Permuta</v>
          </cell>
        </row>
        <row r="18">
          <cell r="A18" t="str">
            <v>Taxa de Ocupação Funcional</v>
          </cell>
        </row>
        <row r="21">
          <cell r="A21" t="str">
            <v>PADRAO_CONST_PREDOM</v>
          </cell>
        </row>
        <row r="22">
          <cell r="A22" t="str">
            <v>Alto</v>
          </cell>
        </row>
        <row r="23">
          <cell r="A23" t="str">
            <v>Normal</v>
          </cell>
        </row>
        <row r="24">
          <cell r="A24" t="str">
            <v>Baixo</v>
          </cell>
        </row>
        <row r="25">
          <cell r="A25" t="str">
            <v>Proletário</v>
          </cell>
        </row>
        <row r="26">
          <cell r="A26" t="str">
            <v>CONDICOES_ACESSO</v>
          </cell>
        </row>
        <row r="27">
          <cell r="A27" t="str">
            <v>Bom/Satisfatório</v>
          </cell>
        </row>
        <row r="28">
          <cell r="A28" t="str">
            <v>Regular</v>
          </cell>
        </row>
        <row r="29">
          <cell r="A29" t="str">
            <v>Ruim/Insatisfatório</v>
          </cell>
        </row>
        <row r="30">
          <cell r="A30" t="str">
            <v>FACILID_ESTACIONAMENTO</v>
          </cell>
        </row>
        <row r="31">
          <cell r="A31" t="str">
            <v>Bom/Satisfatório</v>
          </cell>
        </row>
        <row r="32">
          <cell r="A32" t="str">
            <v>Regular</v>
          </cell>
        </row>
        <row r="33">
          <cell r="A33" t="str">
            <v>Ruim/Insatisfatório</v>
          </cell>
        </row>
        <row r="34">
          <cell r="A34" t="str">
            <v>DENSIDADE_HABITACIONAL</v>
          </cell>
        </row>
        <row r="35">
          <cell r="A35" t="str">
            <v>Alta</v>
          </cell>
        </row>
        <row r="36">
          <cell r="A36" t="str">
            <v>Média</v>
          </cell>
        </row>
        <row r="37">
          <cell r="A37" t="str">
            <v>Baixa</v>
          </cell>
        </row>
        <row r="38">
          <cell r="A38" t="str">
            <v>RESTRICOES</v>
          </cell>
        </row>
        <row r="39">
          <cell r="A39" t="str">
            <v>Físicas</v>
          </cell>
        </row>
        <row r="40">
          <cell r="A40" t="str">
            <v>Ambientais</v>
          </cell>
        </row>
        <row r="41">
          <cell r="A41" t="str">
            <v>Legais</v>
          </cell>
        </row>
        <row r="42">
          <cell r="A42" t="str">
            <v>Socioeconômicas</v>
          </cell>
        </row>
        <row r="43">
          <cell r="A43" t="str">
            <v>Nenhuma</v>
          </cell>
        </row>
        <row r="46">
          <cell r="A46" t="str">
            <v>FORMATO</v>
          </cell>
        </row>
        <row r="47">
          <cell r="A47" t="str">
            <v>Retangular</v>
          </cell>
        </row>
        <row r="48">
          <cell r="A48" t="str">
            <v>Trapezoidal</v>
          </cell>
        </row>
        <row r="49">
          <cell r="A49" t="str">
            <v>Triangular</v>
          </cell>
        </row>
        <row r="50">
          <cell r="A50" t="str">
            <v>Irregular</v>
          </cell>
        </row>
        <row r="51">
          <cell r="A51" t="str">
            <v>Outros</v>
          </cell>
        </row>
        <row r="52">
          <cell r="A52" t="str">
            <v>COTA_GREIDE</v>
          </cell>
        </row>
        <row r="53">
          <cell r="A53" t="str">
            <v>No Nível</v>
          </cell>
        </row>
        <row r="54">
          <cell r="A54" t="str">
            <v>Acima</v>
          </cell>
        </row>
        <row r="55">
          <cell r="A55" t="str">
            <v>Abaixo</v>
          </cell>
        </row>
        <row r="56">
          <cell r="A56" t="str">
            <v>INCLINACAO</v>
          </cell>
        </row>
        <row r="57">
          <cell r="A57" t="str">
            <v>Plano/Semi-plano</v>
          </cell>
        </row>
        <row r="58">
          <cell r="A58" t="str">
            <v>Aclive/Declive &gt; 10%</v>
          </cell>
        </row>
        <row r="59">
          <cell r="A59" t="str">
            <v>Acidentado</v>
          </cell>
        </row>
        <row r="60">
          <cell r="A60" t="str">
            <v>SITUACAO</v>
          </cell>
        </row>
        <row r="61">
          <cell r="A61" t="str">
            <v>Meio de Quadra</v>
          </cell>
        </row>
        <row r="62">
          <cell r="A62" t="str">
            <v>Esquina</v>
          </cell>
        </row>
        <row r="63">
          <cell r="A63" t="str">
            <v>Quadra Inteira</v>
          </cell>
        </row>
        <row r="64">
          <cell r="A64" t="str">
            <v>Outros</v>
          </cell>
        </row>
        <row r="65">
          <cell r="A65" t="str">
            <v>SUPERFICIE</v>
          </cell>
        </row>
        <row r="66">
          <cell r="A66" t="str">
            <v>Seco</v>
          </cell>
        </row>
        <row r="67">
          <cell r="A67" t="str">
            <v>Brejoso</v>
          </cell>
        </row>
        <row r="68">
          <cell r="A68" t="str">
            <v>Alagável</v>
          </cell>
        </row>
        <row r="69">
          <cell r="A69" t="str">
            <v>Outros</v>
          </cell>
        </row>
        <row r="73">
          <cell r="A73" t="str">
            <v>TIPO</v>
          </cell>
        </row>
        <row r="74">
          <cell r="A74" t="str">
            <v>Casa</v>
          </cell>
        </row>
        <row r="75">
          <cell r="A75" t="str">
            <v>Loja</v>
          </cell>
        </row>
        <row r="76">
          <cell r="A76" t="str">
            <v>Terreno</v>
          </cell>
        </row>
        <row r="77">
          <cell r="A77" t="str">
            <v>Prédio</v>
          </cell>
        </row>
        <row r="78">
          <cell r="A78" t="str">
            <v>Galpão</v>
          </cell>
        </row>
        <row r="79">
          <cell r="A79" t="str">
            <v>Outros</v>
          </cell>
        </row>
        <row r="80">
          <cell r="A80" t="str">
            <v>USO</v>
          </cell>
        </row>
        <row r="81">
          <cell r="A81" t="str">
            <v>Residencial</v>
          </cell>
        </row>
        <row r="82">
          <cell r="A82" t="str">
            <v>Comercial</v>
          </cell>
        </row>
        <row r="83">
          <cell r="A83" t="str">
            <v>Industrial</v>
          </cell>
        </row>
        <row r="84">
          <cell r="A84" t="str">
            <v>Institucional</v>
          </cell>
        </row>
        <row r="85">
          <cell r="A85" t="str">
            <v>Misto</v>
          </cell>
        </row>
        <row r="86">
          <cell r="A86" t="str">
            <v>Outros</v>
          </cell>
        </row>
        <row r="87">
          <cell r="A87" t="str">
            <v>POSICAO</v>
          </cell>
        </row>
        <row r="88">
          <cell r="A88" t="str">
            <v>Frente/Canto</v>
          </cell>
        </row>
        <row r="89">
          <cell r="A89" t="str">
            <v>Frente/Meio</v>
          </cell>
        </row>
        <row r="90">
          <cell r="A90" t="str">
            <v>Fundos/Canto</v>
          </cell>
        </row>
        <row r="91">
          <cell r="A91" t="str">
            <v xml:space="preserve">Fundos/Meio </v>
          </cell>
        </row>
        <row r="92">
          <cell r="A92" t="str">
            <v>Lateral</v>
          </cell>
        </row>
        <row r="93">
          <cell r="A93" t="str">
            <v>Outros</v>
          </cell>
        </row>
        <row r="94">
          <cell r="A94" t="str">
            <v>SISTEMA_ESTRUTURAL</v>
          </cell>
        </row>
        <row r="95">
          <cell r="A95" t="str">
            <v>Alvenaria Estrutural</v>
          </cell>
        </row>
        <row r="96">
          <cell r="A96" t="str">
            <v>Estrutura Metálica</v>
          </cell>
        </row>
        <row r="97">
          <cell r="A97" t="str">
            <v>Concreto Armado</v>
          </cell>
        </row>
        <row r="98">
          <cell r="A98" t="str">
            <v>Madeira</v>
          </cell>
        </row>
        <row r="99">
          <cell r="A99" t="str">
            <v>Misto</v>
          </cell>
        </row>
        <row r="100">
          <cell r="A100" t="str">
            <v>Outros</v>
          </cell>
        </row>
        <row r="101">
          <cell r="A101" t="str">
            <v>FECHAMENTO_PAREDES</v>
          </cell>
        </row>
        <row r="102">
          <cell r="A102" t="str">
            <v>Alvenaria</v>
          </cell>
        </row>
        <row r="103">
          <cell r="A103" t="str">
            <v>Madeira</v>
          </cell>
        </row>
        <row r="104">
          <cell r="A104" t="str">
            <v>Alvenaria/Madeira</v>
          </cell>
        </row>
        <row r="105">
          <cell r="A105" t="str">
            <v>Outros</v>
          </cell>
        </row>
        <row r="106">
          <cell r="A106" t="str">
            <v>TETOS</v>
          </cell>
        </row>
        <row r="107">
          <cell r="A107" t="str">
            <v>Forro</v>
          </cell>
        </row>
        <row r="108">
          <cell r="A108" t="str">
            <v>Laje</v>
          </cell>
        </row>
        <row r="109">
          <cell r="A109" t="str">
            <v>Telhado Aparente</v>
          </cell>
        </row>
        <row r="110">
          <cell r="A110" t="str">
            <v>Outros</v>
          </cell>
        </row>
        <row r="111">
          <cell r="A111" t="str">
            <v>PISOS</v>
          </cell>
        </row>
        <row r="112">
          <cell r="A112" t="str">
            <v>Cerâmica</v>
          </cell>
        </row>
        <row r="113">
          <cell r="A113" t="str">
            <v>Granito</v>
          </cell>
        </row>
        <row r="114">
          <cell r="A114" t="str">
            <v>Porcelanato</v>
          </cell>
        </row>
        <row r="115">
          <cell r="A115" t="str">
            <v>Madeira</v>
          </cell>
        </row>
        <row r="116">
          <cell r="A116" t="str">
            <v>Acrílico</v>
          </cell>
        </row>
        <row r="117">
          <cell r="A117" t="str">
            <v>Cimentado</v>
          </cell>
        </row>
        <row r="118">
          <cell r="A118" t="str">
            <v>Pedra</v>
          </cell>
        </row>
        <row r="119">
          <cell r="A119" t="str">
            <v>Diversos</v>
          </cell>
        </row>
        <row r="120">
          <cell r="A120" t="str">
            <v>Outros</v>
          </cell>
        </row>
        <row r="121">
          <cell r="A121" t="str">
            <v>ESQUADRIAS</v>
          </cell>
        </row>
        <row r="122">
          <cell r="A122" t="str">
            <v>Madeira</v>
          </cell>
        </row>
        <row r="123">
          <cell r="A123" t="str">
            <v>Alumínio</v>
          </cell>
        </row>
        <row r="124">
          <cell r="A124" t="str">
            <v>PVC</v>
          </cell>
        </row>
        <row r="125">
          <cell r="A125" t="str">
            <v>Outros</v>
          </cell>
        </row>
        <row r="126">
          <cell r="A126" t="str">
            <v>PADRAO_ACABAMENTO</v>
          </cell>
        </row>
        <row r="127">
          <cell r="A127" t="str">
            <v>Alto</v>
          </cell>
        </row>
        <row r="128">
          <cell r="A128" t="str">
            <v>Entre normal e alto</v>
          </cell>
        </row>
        <row r="129">
          <cell r="A129" t="str">
            <v>Normal</v>
          </cell>
        </row>
        <row r="130">
          <cell r="A130" t="str">
            <v>Entre normal e baixo</v>
          </cell>
        </row>
        <row r="131">
          <cell r="A131" t="str">
            <v>Baixo</v>
          </cell>
        </row>
        <row r="132">
          <cell r="A132" t="str">
            <v>Entre baixo e mínimo</v>
          </cell>
        </row>
        <row r="133">
          <cell r="A133" t="str">
            <v>Mínimo</v>
          </cell>
        </row>
        <row r="134">
          <cell r="A134" t="str">
            <v>ESTADO_CONSERVACAO</v>
          </cell>
        </row>
        <row r="135">
          <cell r="A135" t="str">
            <v>Novo</v>
          </cell>
        </row>
        <row r="136">
          <cell r="A136" t="str">
            <v>Bom</v>
          </cell>
        </row>
        <row r="137">
          <cell r="A137" t="str">
            <v>Regular</v>
          </cell>
        </row>
        <row r="138">
          <cell r="A138" t="str">
            <v>Necessita Reparos Simples</v>
          </cell>
        </row>
        <row r="139">
          <cell r="A139" t="str">
            <v>Necessita Reparos Importantes</v>
          </cell>
        </row>
        <row r="140">
          <cell r="A140" t="str">
            <v>Sem Valor</v>
          </cell>
        </row>
        <row r="141">
          <cell r="A141" t="str">
            <v>VENT_ILUM.NATURAL</v>
          </cell>
        </row>
        <row r="142">
          <cell r="A142" t="str">
            <v>Bom/Satistatório</v>
          </cell>
        </row>
        <row r="143">
          <cell r="A143" t="str">
            <v>Regular/Normal</v>
          </cell>
        </row>
        <row r="144">
          <cell r="A144" t="str">
            <v>Ruim/Insatisfatório</v>
          </cell>
        </row>
        <row r="145">
          <cell r="A145" t="str">
            <v>ASPECTO_ARQ</v>
          </cell>
        </row>
        <row r="146">
          <cell r="A146" t="str">
            <v>Bom/Satistatório</v>
          </cell>
        </row>
        <row r="147">
          <cell r="A147" t="str">
            <v>Regular/Normal</v>
          </cell>
        </row>
        <row r="148">
          <cell r="A148" t="str">
            <v>Ruim/Insatisfatório</v>
          </cell>
        </row>
        <row r="149">
          <cell r="A149" t="str">
            <v>REFORMA</v>
          </cell>
        </row>
        <row r="150">
          <cell r="A150" t="str">
            <v>Recente</v>
          </cell>
        </row>
        <row r="151">
          <cell r="A151" t="str">
            <v>Antiga/Parcial</v>
          </cell>
        </row>
        <row r="152">
          <cell r="A152" t="str">
            <v>Não Há</v>
          </cell>
        </row>
        <row r="153">
          <cell r="A153" t="str">
            <v>OCUPACAO</v>
          </cell>
        </row>
        <row r="154">
          <cell r="A154" t="str">
            <v>Pelo Proprietário</v>
          </cell>
        </row>
        <row r="155">
          <cell r="A155" t="str">
            <v>Alugado</v>
          </cell>
        </row>
        <row r="156">
          <cell r="A156" t="str">
            <v>Cedido/Comodato</v>
          </cell>
        </row>
        <row r="157">
          <cell r="A157" t="str">
            <v>Desocupado</v>
          </cell>
        </row>
        <row r="158">
          <cell r="A158" t="str">
            <v>Invasão</v>
          </cell>
        </row>
        <row r="159">
          <cell r="A159" t="str">
            <v>HABITABILIDADE</v>
          </cell>
        </row>
        <row r="160">
          <cell r="A160" t="str">
            <v>Sim</v>
          </cell>
        </row>
        <row r="161">
          <cell r="A161" t="str">
            <v>Não</v>
          </cell>
        </row>
        <row r="162">
          <cell r="A162" t="str">
            <v>Parcial</v>
          </cell>
        </row>
        <row r="163">
          <cell r="A163" t="str">
            <v>ESTABILIDADE</v>
          </cell>
        </row>
        <row r="164">
          <cell r="A164" t="str">
            <v>Sim</v>
          </cell>
        </row>
        <row r="165">
          <cell r="A165" t="str">
            <v>Não</v>
          </cell>
        </row>
        <row r="166">
          <cell r="A166" t="str">
            <v>VICIOS</v>
          </cell>
        </row>
        <row r="167">
          <cell r="A167" t="str">
            <v>Sim</v>
          </cell>
        </row>
        <row r="168">
          <cell r="A168" t="str">
            <v>Não</v>
          </cell>
        </row>
        <row r="171">
          <cell r="A171" t="str">
            <v>DEMANDA</v>
          </cell>
        </row>
        <row r="172">
          <cell r="A172" t="str">
            <v>Alta</v>
          </cell>
        </row>
        <row r="173">
          <cell r="A173" t="str">
            <v>Média</v>
          </cell>
        </row>
        <row r="174">
          <cell r="A174" t="str">
            <v>Baixa</v>
          </cell>
        </row>
        <row r="175">
          <cell r="A175" t="str">
            <v>OFERTAS</v>
          </cell>
        </row>
        <row r="176">
          <cell r="A176" t="str">
            <v>Alto</v>
          </cell>
        </row>
        <row r="177">
          <cell r="A177" t="str">
            <v>Médio</v>
          </cell>
        </row>
        <row r="178">
          <cell r="A178" t="str">
            <v>Baixo</v>
          </cell>
        </row>
        <row r="179">
          <cell r="A179" t="str">
            <v>Inexistente</v>
          </cell>
        </row>
        <row r="180">
          <cell r="A180" t="str">
            <v>DESEMPENHO</v>
          </cell>
        </row>
        <row r="181">
          <cell r="A181" t="str">
            <v>Aquecido</v>
          </cell>
        </row>
        <row r="182">
          <cell r="A182" t="str">
            <v>Normal</v>
          </cell>
        </row>
        <row r="183">
          <cell r="A183" t="str">
            <v>Recessivo</v>
          </cell>
        </row>
        <row r="184">
          <cell r="A184" t="str">
            <v>LIQUIDEZ</v>
          </cell>
        </row>
        <row r="185">
          <cell r="A185" t="str">
            <v>Alta</v>
          </cell>
        </row>
        <row r="186">
          <cell r="A186" t="str">
            <v>Normal</v>
          </cell>
        </row>
        <row r="187">
          <cell r="A187" t="str">
            <v>Baixa</v>
          </cell>
        </row>
        <row r="188">
          <cell r="A188" t="str">
            <v>VELOCIDADE</v>
          </cell>
        </row>
        <row r="189">
          <cell r="A189" t="str">
            <v>Até 06 meses</v>
          </cell>
        </row>
        <row r="190">
          <cell r="A190" t="str">
            <v>De 06 a 12 meses</v>
          </cell>
        </row>
        <row r="191">
          <cell r="A191" t="str">
            <v>De 12 a 24 meses</v>
          </cell>
        </row>
        <row r="192">
          <cell r="A192" t="str">
            <v>Superior a 24 meses</v>
          </cell>
        </row>
        <row r="195">
          <cell r="A195" t="str">
            <v>METODOLOGIA</v>
          </cell>
        </row>
        <row r="196">
          <cell r="A196" t="str">
            <v>Método Comparativo Direto de Dados de Mercado - Inferência Estatística</v>
          </cell>
        </row>
        <row r="197">
          <cell r="A197" t="str">
            <v>Método Comparativo Direto de Dados de Mercado - Tratamento por Fatores</v>
          </cell>
        </row>
        <row r="198">
          <cell r="A198" t="str">
            <v>Método Evolutivo</v>
          </cell>
        </row>
        <row r="199">
          <cell r="A199" t="str">
            <v>Método Involutivo</v>
          </cell>
        </row>
        <row r="200">
          <cell r="A200" t="str">
            <v>Método da Capitalização da Renda</v>
          </cell>
        </row>
        <row r="201">
          <cell r="A201" t="str">
            <v>Método Comparativo Direto de Custo</v>
          </cell>
        </row>
        <row r="202">
          <cell r="A202" t="str">
            <v>Método da Quantificação do Custo</v>
          </cell>
        </row>
        <row r="203">
          <cell r="A203" t="str">
            <v>Sem Metodologia Definida por Norma</v>
          </cell>
        </row>
        <row r="206">
          <cell r="A206" t="str">
            <v>FUNDAMENTACAO_PRECISAO</v>
          </cell>
        </row>
        <row r="207">
          <cell r="A207" t="str">
            <v>Grau III</v>
          </cell>
        </row>
        <row r="208">
          <cell r="A208" t="str">
            <v>Grau II</v>
          </cell>
        </row>
        <row r="209">
          <cell r="A209" t="str">
            <v>Grau I</v>
          </cell>
        </row>
        <row r="210">
          <cell r="A210" t="str">
            <v>Sem Classificação</v>
          </cell>
        </row>
        <row r="214">
          <cell r="A214" t="str">
            <v>VALOR_UNIT_ADOTADO</v>
          </cell>
        </row>
        <row r="215">
          <cell r="A215" t="str">
            <v>Mínimo do Campo de Arbítrio</v>
          </cell>
        </row>
        <row r="216">
          <cell r="A216" t="str">
            <v>Limite Inferior do Intervalo de Confiança</v>
          </cell>
        </row>
        <row r="217">
          <cell r="A217" t="str">
            <v>Estimativa de Tendência Central</v>
          </cell>
        </row>
        <row r="218">
          <cell r="A218" t="str">
            <v>Limite Supferior do Intervalo de Confiança</v>
          </cell>
        </row>
        <row r="219">
          <cell r="A219" t="str">
            <v>Maximo do Campo de Arbítrio</v>
          </cell>
        </row>
      </sheetData>
      <sheetData sheetId="2">
        <row r="1">
          <cell r="A1" t="str">
            <v>PROFISSIONAIS</v>
          </cell>
        </row>
        <row r="2">
          <cell r="A2" t="str">
            <v>Anderson Fonseca Figueiredo</v>
          </cell>
        </row>
        <row r="3">
          <cell r="A3" t="str">
            <v>Claudia Godoy da Rocha Micchi</v>
          </cell>
        </row>
        <row r="4">
          <cell r="A4" t="str">
            <v>Flávia Pulcheri Ribeiro</v>
          </cell>
        </row>
        <row r="5">
          <cell r="A5" t="str">
            <v>Henrique Gonçalves Pereira</v>
          </cell>
        </row>
        <row r="6">
          <cell r="A6" t="str">
            <v>Ismênia Schaeffer Freitas</v>
          </cell>
        </row>
        <row r="7">
          <cell r="A7" t="str">
            <v>João Paulo Mello Teixeira</v>
          </cell>
        </row>
        <row r="8">
          <cell r="A8" t="str">
            <v>Louise Bussolotti</v>
          </cell>
        </row>
        <row r="9">
          <cell r="A9" t="str">
            <v>Luiz Fernando Bonfim</v>
          </cell>
        </row>
        <row r="10">
          <cell r="A10" t="str">
            <v>Rodolpho Torezani Netto</v>
          </cell>
        </row>
        <row r="11">
          <cell r="A11" t="str">
            <v>Terezinha de Jesus Servino Ribeiro Vanzo</v>
          </cell>
        </row>
        <row r="12">
          <cell r="A12" t="str">
            <v>Thomas Felipe Dieter</v>
          </cell>
        </row>
        <row r="13">
          <cell r="A13" t="str">
            <v>Leandro Azevedo Terrao</v>
          </cell>
        </row>
      </sheetData>
      <sheetData sheetId="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RIAL"/>
      <sheetName val="TOTAL"/>
      <sheetName val="(2,5 X1,5) PRIORIDADE 1 "/>
      <sheetName val="(2,5x1,5) PRIORIDADE 2 "/>
      <sheetName val="(2,5x1,5) PRIORIDADE 3 "/>
      <sheetName val="(1,5x1,5)"/>
      <sheetName val="Planilha de Custo"/>
      <sheetName val="Plan1"/>
      <sheetName val="BAIXO GUANDU ITAIMBE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RIAL"/>
      <sheetName val="SERVIÇO"/>
      <sheetName val="ESPELHO  "/>
      <sheetName val="Plan1"/>
      <sheetName val="BASE 5E"/>
      <sheetName val="MEDICAO"/>
      <sheetName val="Planilha"/>
      <sheetName val="CAPA -1"/>
      <sheetName val="Replan"/>
      <sheetName val="Resumo"/>
      <sheetName val="CMFDM1 313 01 - Unid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AP"/>
      <sheetName val="Curva GERAL"/>
      <sheetName val="CURVA EPC"/>
      <sheetName val="CURVA METSO"/>
      <sheetName val="CURVA PAULINO"/>
      <sheetName val="CURVA MILPLAN"/>
      <sheetName val="CURVA SERV GERAIS"/>
      <sheetName val="CURVA ENGENHARIA"/>
      <sheetName val="CURVA FORNECIMENTO"/>
      <sheetName val="CURVA CIVIL"/>
      <sheetName val="CURVA MONTAGEM"/>
      <sheetName val="CRG"/>
      <sheetName val="DOC"/>
      <sheetName val="SEM"/>
      <sheetName val="MES"/>
      <sheetName val="DIS"/>
      <sheetName val="planilh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B1" t="str">
            <v>EDT</v>
          </cell>
          <cell r="C1" t="str">
            <v>ÁREA</v>
          </cell>
          <cell r="D1" t="str">
            <v>NOME TAREFA</v>
          </cell>
          <cell r="E1" t="str">
            <v>DURACAO</v>
          </cell>
          <cell r="F1" t="str">
            <v>INICIO BASE</v>
          </cell>
          <cell r="G1" t="str">
            <v>INICIO</v>
          </cell>
          <cell r="H1" t="str">
            <v>INICIO REAL</v>
          </cell>
          <cell r="I1" t="str">
            <v>TERM BASE</v>
          </cell>
          <cell r="J1" t="str">
            <v>TERM</v>
          </cell>
          <cell r="K1" t="str">
            <v>TERM REAL</v>
          </cell>
          <cell r="L1" t="str">
            <v>A1EQ</v>
          </cell>
          <cell r="M1" t="str">
            <v>A1EQ AVF</v>
          </cell>
          <cell r="N1" t="str">
            <v>AVF ANT</v>
          </cell>
          <cell r="O1" t="str">
            <v>ANF ATU</v>
          </cell>
          <cell r="P1" t="str">
            <v>EQ</v>
          </cell>
          <cell r="Q1" t="str">
            <v>PREDEC</v>
          </cell>
          <cell r="R1" t="str">
            <v>SUCESS</v>
          </cell>
          <cell r="S1" t="str">
            <v>RECURSO</v>
          </cell>
          <cell r="T1" t="str">
            <v>DATA PREV</v>
          </cell>
        </row>
        <row r="2">
          <cell r="D2" t="str">
            <v>MMX - BENEFICIAMENTO DE ITABIRITOS - AMAPÁ</v>
          </cell>
          <cell r="E2" t="str">
            <v>232 dias</v>
          </cell>
          <cell r="F2">
            <v>38719.333333333336</v>
          </cell>
          <cell r="G2">
            <v>38719.333333333336</v>
          </cell>
          <cell r="H2">
            <v>38719.333333333336</v>
          </cell>
          <cell r="I2">
            <v>38989.729166666664</v>
          </cell>
          <cell r="J2">
            <v>39066.729166666664</v>
          </cell>
          <cell r="K2" t="str">
            <v>NA</v>
          </cell>
          <cell r="L2">
            <v>105.01</v>
          </cell>
          <cell r="M2">
            <v>2402.5</v>
          </cell>
          <cell r="N2">
            <v>473.38</v>
          </cell>
          <cell r="O2">
            <v>19.7</v>
          </cell>
          <cell r="P2">
            <v>19.7</v>
          </cell>
          <cell r="T2">
            <v>39066</v>
          </cell>
        </row>
        <row r="3">
          <cell r="D3" t="str">
            <v xml:space="preserve"> MILESTONES</v>
          </cell>
          <cell r="E3" t="str">
            <v>130 dias</v>
          </cell>
          <cell r="F3">
            <v>38719.375</v>
          </cell>
          <cell r="G3">
            <v>38719.333333333336</v>
          </cell>
          <cell r="H3">
            <v>38719.333333333336</v>
          </cell>
          <cell r="I3">
            <v>38719.375</v>
          </cell>
          <cell r="J3">
            <v>38912.333333333336</v>
          </cell>
          <cell r="K3">
            <v>38912.333333333336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 t="str">
            <v>#ERRO</v>
          </cell>
          <cell r="T3">
            <v>38912</v>
          </cell>
        </row>
        <row r="4">
          <cell r="D4" t="str">
            <v>Início do Projeto</v>
          </cell>
          <cell r="E4" t="str">
            <v>0 dias</v>
          </cell>
          <cell r="F4">
            <v>38719.333333333336</v>
          </cell>
          <cell r="G4">
            <v>38719.333333333336</v>
          </cell>
          <cell r="H4">
            <v>38719.333333333336</v>
          </cell>
          <cell r="I4">
            <v>38719.333333333336</v>
          </cell>
          <cell r="J4">
            <v>38719.333333333336</v>
          </cell>
          <cell r="K4">
            <v>38719.333333333336</v>
          </cell>
          <cell r="L4">
            <v>0</v>
          </cell>
          <cell r="M4">
            <v>0</v>
          </cell>
          <cell r="N4">
            <v>0</v>
          </cell>
          <cell r="O4">
            <v>100</v>
          </cell>
          <cell r="P4" t="str">
            <v>#ERRO</v>
          </cell>
          <cell r="R4" t="str">
            <v>3;4TI+79 dias;5TI+95 dias;6TI+84 dias;7TI+104 dias;8TI+130 dias</v>
          </cell>
          <cell r="T4">
            <v>38719</v>
          </cell>
        </row>
        <row r="5">
          <cell r="D5" t="str">
            <v>Recebimento Documentos de Referencia - ECM</v>
          </cell>
          <cell r="E5" t="str">
            <v>0 dias</v>
          </cell>
          <cell r="F5">
            <v>38719.333333333336</v>
          </cell>
          <cell r="G5">
            <v>38719.333333333336</v>
          </cell>
          <cell r="H5">
            <v>38719.333333333336</v>
          </cell>
          <cell r="I5">
            <v>38719.333333333336</v>
          </cell>
          <cell r="J5">
            <v>38719.333333333336</v>
          </cell>
          <cell r="K5">
            <v>38719.333333333336</v>
          </cell>
          <cell r="L5">
            <v>0</v>
          </cell>
          <cell r="M5">
            <v>0</v>
          </cell>
          <cell r="N5">
            <v>0</v>
          </cell>
          <cell r="O5">
            <v>100</v>
          </cell>
          <cell r="P5" t="str">
            <v>#ERRO</v>
          </cell>
          <cell r="Q5">
            <v>2</v>
          </cell>
          <cell r="R5" t="str">
            <v>14II;16II;20;21TI+34 dias;25;31;38;45;58;62II;582</v>
          </cell>
          <cell r="T5">
            <v>38719</v>
          </cell>
        </row>
        <row r="6">
          <cell r="D6" t="str">
            <v>Levantamento Topográfico GEOID</v>
          </cell>
          <cell r="E6" t="str">
            <v>0 dias</v>
          </cell>
          <cell r="F6">
            <v>38748.333333333336</v>
          </cell>
          <cell r="G6">
            <v>38839.333333333336</v>
          </cell>
          <cell r="H6">
            <v>38839.333333333336</v>
          </cell>
          <cell r="I6">
            <v>38748.333333333336</v>
          </cell>
          <cell r="J6">
            <v>38839.333333333336</v>
          </cell>
          <cell r="K6">
            <v>38839.333333333336</v>
          </cell>
          <cell r="L6">
            <v>0</v>
          </cell>
          <cell r="M6">
            <v>0</v>
          </cell>
          <cell r="N6">
            <v>0</v>
          </cell>
          <cell r="O6">
            <v>100</v>
          </cell>
          <cell r="P6" t="str">
            <v>#ERRO</v>
          </cell>
          <cell r="Q6" t="str">
            <v>2TI+79 dias</v>
          </cell>
          <cell r="R6" t="str">
            <v>16II</v>
          </cell>
          <cell r="T6">
            <v>38839</v>
          </cell>
        </row>
        <row r="7">
          <cell r="D7" t="str">
            <v>Distribuição Granuloquímica do ROM - Dados da Fundação Gorceix, UFMG e MMX</v>
          </cell>
          <cell r="E7" t="str">
            <v>0 dias</v>
          </cell>
          <cell r="F7">
            <v>38733.333333333336</v>
          </cell>
          <cell r="G7">
            <v>38861.333333333336</v>
          </cell>
          <cell r="H7">
            <v>38861.333333333336</v>
          </cell>
          <cell r="I7">
            <v>38733.333333333336</v>
          </cell>
          <cell r="J7">
            <v>38861.333333333336</v>
          </cell>
          <cell r="K7">
            <v>38861.333333333336</v>
          </cell>
          <cell r="L7">
            <v>0</v>
          </cell>
          <cell r="M7">
            <v>0</v>
          </cell>
          <cell r="N7">
            <v>0</v>
          </cell>
          <cell r="O7">
            <v>100</v>
          </cell>
          <cell r="P7" t="str">
            <v>#ERRO</v>
          </cell>
          <cell r="Q7" t="str">
            <v>2TI+95 dias</v>
          </cell>
          <cell r="R7" t="str">
            <v>14II</v>
          </cell>
          <cell r="T7">
            <v>38861</v>
          </cell>
        </row>
        <row r="8">
          <cell r="D8" t="str">
            <v>1ª Relocação da Usina (Platô e Barragem com Cotas Aproximadas)</v>
          </cell>
          <cell r="E8" t="str">
            <v>0 dias</v>
          </cell>
          <cell r="F8" t="str">
            <v>NA</v>
          </cell>
          <cell r="G8">
            <v>38846.333333333336</v>
          </cell>
          <cell r="H8">
            <v>38846.333333333336</v>
          </cell>
          <cell r="I8" t="str">
            <v>NA</v>
          </cell>
          <cell r="J8">
            <v>38846.333333333336</v>
          </cell>
          <cell r="K8">
            <v>38846.333333333336</v>
          </cell>
          <cell r="L8">
            <v>0</v>
          </cell>
          <cell r="M8">
            <v>0</v>
          </cell>
          <cell r="N8">
            <v>0</v>
          </cell>
          <cell r="O8">
            <v>100</v>
          </cell>
          <cell r="P8" t="str">
            <v>#ERRO</v>
          </cell>
          <cell r="Q8" t="str">
            <v>2TI+84 dias</v>
          </cell>
          <cell r="R8" t="str">
            <v>16II</v>
          </cell>
          <cell r="T8">
            <v>38846</v>
          </cell>
        </row>
        <row r="9">
          <cell r="D9" t="str">
            <v>2ª Relocação da Usina (Diminuição da Distância Entre o Platô e a Mina)</v>
          </cell>
          <cell r="E9" t="str">
            <v>0 dias</v>
          </cell>
          <cell r="F9" t="str">
            <v>NA</v>
          </cell>
          <cell r="G9">
            <v>38874.333333333336</v>
          </cell>
          <cell r="H9">
            <v>38874.333333333336</v>
          </cell>
          <cell r="I9" t="str">
            <v>NA</v>
          </cell>
          <cell r="J9">
            <v>38874.333333333336</v>
          </cell>
          <cell r="K9">
            <v>38874.333333333336</v>
          </cell>
          <cell r="L9">
            <v>0</v>
          </cell>
          <cell r="M9">
            <v>0</v>
          </cell>
          <cell r="N9">
            <v>0</v>
          </cell>
          <cell r="O9">
            <v>100</v>
          </cell>
          <cell r="P9" t="str">
            <v>#ERRO</v>
          </cell>
          <cell r="Q9" t="str">
            <v>2TI+104 dias</v>
          </cell>
          <cell r="R9" t="str">
            <v>16II</v>
          </cell>
          <cell r="T9">
            <v>38874</v>
          </cell>
        </row>
        <row r="10">
          <cell r="D10" t="str">
            <v>Revisão Geral do Layout da Planta Conforme Ata de Reunião E-PG-3625A-AR0036/06</v>
          </cell>
          <cell r="E10" t="str">
            <v>0 dias</v>
          </cell>
          <cell r="F10" t="str">
            <v>NA</v>
          </cell>
          <cell r="G10">
            <v>38912.333333333336</v>
          </cell>
          <cell r="H10">
            <v>38912.333333333336</v>
          </cell>
          <cell r="I10" t="str">
            <v>NA</v>
          </cell>
          <cell r="J10">
            <v>38912.333333333336</v>
          </cell>
          <cell r="K10">
            <v>38912.333333333336</v>
          </cell>
          <cell r="L10">
            <v>0</v>
          </cell>
          <cell r="M10">
            <v>0</v>
          </cell>
          <cell r="N10">
            <v>0</v>
          </cell>
          <cell r="O10">
            <v>100</v>
          </cell>
          <cell r="P10" t="str">
            <v>#ERRO</v>
          </cell>
          <cell r="Q10" t="str">
            <v>2TI+130 dias</v>
          </cell>
          <cell r="R10" t="str">
            <v>16II</v>
          </cell>
          <cell r="T10">
            <v>38912</v>
          </cell>
        </row>
        <row r="11">
          <cell r="B11">
            <v>1</v>
          </cell>
          <cell r="D11" t="str">
            <v>ENGENHARIA DE PROJETOS</v>
          </cell>
          <cell r="E11" t="str">
            <v>225 dias</v>
          </cell>
          <cell r="F11">
            <v>38719.375</v>
          </cell>
          <cell r="G11">
            <v>38728.333333333336</v>
          </cell>
          <cell r="H11">
            <v>38728.333333333336</v>
          </cell>
          <cell r="I11">
            <v>38988.604166666664</v>
          </cell>
          <cell r="J11">
            <v>39066.729166666664</v>
          </cell>
          <cell r="K11" t="str">
            <v>NA</v>
          </cell>
          <cell r="L11">
            <v>105.01</v>
          </cell>
          <cell r="M11">
            <v>2402.5</v>
          </cell>
          <cell r="N11">
            <v>473.38</v>
          </cell>
          <cell r="O11">
            <v>19.7</v>
          </cell>
          <cell r="P11">
            <v>19.7</v>
          </cell>
          <cell r="T11">
            <v>39066</v>
          </cell>
        </row>
        <row r="12">
          <cell r="B12" t="str">
            <v>1.1</v>
          </cell>
          <cell r="C12" t="str">
            <v>200A</v>
          </cell>
          <cell r="D12" t="str">
            <v>BENEFICIAMENTO</v>
          </cell>
          <cell r="E12" t="str">
            <v>225 dias</v>
          </cell>
          <cell r="F12">
            <v>38719.375</v>
          </cell>
          <cell r="G12">
            <v>38728.333333333336</v>
          </cell>
          <cell r="H12">
            <v>38728.333333333336</v>
          </cell>
          <cell r="I12">
            <v>38986.604166666664</v>
          </cell>
          <cell r="J12">
            <v>39066.729166666664</v>
          </cell>
          <cell r="K12" t="str">
            <v>NA</v>
          </cell>
          <cell r="L12">
            <v>75.48</v>
          </cell>
          <cell r="M12">
            <v>1726.88</v>
          </cell>
          <cell r="N12">
            <v>335.16</v>
          </cell>
          <cell r="O12">
            <v>19.41</v>
          </cell>
          <cell r="P12">
            <v>19.41</v>
          </cell>
          <cell r="T12">
            <v>39066</v>
          </cell>
        </row>
        <row r="13">
          <cell r="B13" t="str">
            <v>1.1.1</v>
          </cell>
          <cell r="C13" t="str">
            <v>205A</v>
          </cell>
          <cell r="D13" t="str">
            <v>Geral (0_)</v>
          </cell>
          <cell r="E13" t="str">
            <v>196 dias</v>
          </cell>
          <cell r="F13">
            <v>38728.333333333336</v>
          </cell>
          <cell r="G13">
            <v>38728.333333333336</v>
          </cell>
          <cell r="H13">
            <v>38728.333333333336</v>
          </cell>
          <cell r="I13">
            <v>38953.729166666664</v>
          </cell>
          <cell r="J13">
            <v>39022.729166666664</v>
          </cell>
          <cell r="K13" t="str">
            <v>NA</v>
          </cell>
          <cell r="L13">
            <v>14.04</v>
          </cell>
          <cell r="M13">
            <v>321.13</v>
          </cell>
          <cell r="N13">
            <v>135.54</v>
          </cell>
          <cell r="O13">
            <v>42.21</v>
          </cell>
          <cell r="P13">
            <v>42.21</v>
          </cell>
          <cell r="T13">
            <v>39022</v>
          </cell>
        </row>
        <row r="14">
          <cell r="D14" t="str">
            <v>Projeto Conceitual</v>
          </cell>
          <cell r="E14" t="str">
            <v>148 dias</v>
          </cell>
          <cell r="F14">
            <v>38728.333333333336</v>
          </cell>
          <cell r="G14">
            <v>38728.333333333336</v>
          </cell>
          <cell r="H14">
            <v>38728.333333333336</v>
          </cell>
          <cell r="I14">
            <v>38790.729166666664</v>
          </cell>
          <cell r="J14">
            <v>38950.729166666664</v>
          </cell>
          <cell r="K14" t="str">
            <v>NA</v>
          </cell>
          <cell r="L14">
            <v>0.61</v>
          </cell>
          <cell r="M14">
            <v>14</v>
          </cell>
          <cell r="N14">
            <v>12.6</v>
          </cell>
          <cell r="O14">
            <v>90</v>
          </cell>
          <cell r="P14">
            <v>90</v>
          </cell>
          <cell r="T14">
            <v>38950</v>
          </cell>
        </row>
        <row r="15">
          <cell r="D15" t="str">
            <v>Processo</v>
          </cell>
          <cell r="E15" t="str">
            <v>143 dias</v>
          </cell>
          <cell r="F15">
            <v>38728.333333333336</v>
          </cell>
          <cell r="G15">
            <v>38728.333333333336</v>
          </cell>
          <cell r="H15">
            <v>38728.333333333336</v>
          </cell>
          <cell r="I15">
            <v>38783.729166666664</v>
          </cell>
          <cell r="J15">
            <v>38939.729166666664</v>
          </cell>
          <cell r="K15" t="str">
            <v>NA</v>
          </cell>
          <cell r="L15">
            <v>0.52</v>
          </cell>
          <cell r="M15">
            <v>12</v>
          </cell>
          <cell r="N15">
            <v>10.8</v>
          </cell>
          <cell r="O15">
            <v>90</v>
          </cell>
          <cell r="P15">
            <v>90</v>
          </cell>
          <cell r="T15">
            <v>38939</v>
          </cell>
        </row>
        <row r="16">
          <cell r="B16" t="str">
            <v>BP.205.FP.01</v>
          </cell>
          <cell r="D16" t="str">
            <v>Fluxograma De Processo</v>
          </cell>
          <cell r="E16" t="str">
            <v>143 dias</v>
          </cell>
          <cell r="F16">
            <v>38728.333333333336</v>
          </cell>
          <cell r="G16">
            <v>38728.333333333336</v>
          </cell>
          <cell r="H16">
            <v>38728.333333333336</v>
          </cell>
          <cell r="I16">
            <v>38783.729166666664</v>
          </cell>
          <cell r="J16">
            <v>38939.729166666664</v>
          </cell>
          <cell r="K16" t="str">
            <v>NA</v>
          </cell>
          <cell r="L16">
            <v>0.52</v>
          </cell>
          <cell r="M16">
            <v>12</v>
          </cell>
          <cell r="N16">
            <v>10.8</v>
          </cell>
          <cell r="O16">
            <v>90</v>
          </cell>
          <cell r="P16">
            <v>90</v>
          </cell>
          <cell r="Q16" t="str">
            <v>3II;5II</v>
          </cell>
          <cell r="R16" t="str">
            <v>17;22II;26II;29II;30II;32II;33II;39II;59II;88II;90II;117II;138II;209II;235II;240II;335II;337II;341;382II;388II;390II;394II;306II;184II;186II;273II;275II;166II;167II;421II;584II</v>
          </cell>
          <cell r="S16" t="str">
            <v>EQUIPE PRO[18%]</v>
          </cell>
          <cell r="T16">
            <v>38939</v>
          </cell>
        </row>
        <row r="17">
          <cell r="D17" t="str">
            <v>Mecânica</v>
          </cell>
          <cell r="E17" t="str">
            <v>56 dias</v>
          </cell>
          <cell r="F17">
            <v>38769.333333333336</v>
          </cell>
          <cell r="G17">
            <v>38835.333333333336</v>
          </cell>
          <cell r="H17">
            <v>38835.333333333336</v>
          </cell>
          <cell r="I17">
            <v>38790.729166666664</v>
          </cell>
          <cell r="J17">
            <v>38917.729166666664</v>
          </cell>
          <cell r="K17" t="str">
            <v>NA</v>
          </cell>
          <cell r="L17">
            <v>0.09</v>
          </cell>
          <cell r="M17">
            <v>2</v>
          </cell>
          <cell r="N17">
            <v>1.8</v>
          </cell>
          <cell r="O17">
            <v>90</v>
          </cell>
          <cell r="P17">
            <v>90</v>
          </cell>
          <cell r="T17">
            <v>38917</v>
          </cell>
        </row>
        <row r="18">
          <cell r="B18" t="str">
            <v>BB.205.DB.02</v>
          </cell>
          <cell r="D18" t="str">
            <v>Desenho Básico (Arranjo Geral da Planta)</v>
          </cell>
          <cell r="E18" t="str">
            <v>56 dias</v>
          </cell>
          <cell r="F18">
            <v>38769.333333333336</v>
          </cell>
          <cell r="G18">
            <v>38835.333333333336</v>
          </cell>
          <cell r="H18">
            <v>38835.333333333336</v>
          </cell>
          <cell r="I18">
            <v>38783.729166666664</v>
          </cell>
          <cell r="J18">
            <v>38917.729166666664</v>
          </cell>
          <cell r="K18" t="str">
            <v>NA</v>
          </cell>
          <cell r="L18">
            <v>0.09</v>
          </cell>
          <cell r="M18">
            <v>2</v>
          </cell>
          <cell r="N18">
            <v>1.8</v>
          </cell>
          <cell r="O18">
            <v>90</v>
          </cell>
          <cell r="P18">
            <v>90</v>
          </cell>
          <cell r="Q18" t="str">
            <v>3II;4II;6II;7II;8II</v>
          </cell>
          <cell r="R18" t="str">
            <v>17;26II;29II;30II;32II;33II;49II;46II;50II;59II;579II;76II;75;714II;715II;431II;463;511II;514II;580II;631II;745II+77 dias</v>
          </cell>
          <cell r="S18" t="str">
            <v>EQUIPE MEC[15%]</v>
          </cell>
          <cell r="T18">
            <v>38917</v>
          </cell>
        </row>
        <row r="19">
          <cell r="D19" t="str">
            <v>APROVAÇÃO MMX</v>
          </cell>
          <cell r="E19" t="str">
            <v>5 dias</v>
          </cell>
          <cell r="F19">
            <v>38784.333333333336</v>
          </cell>
          <cell r="G19">
            <v>38940.333333333336</v>
          </cell>
          <cell r="H19" t="str">
            <v>NA</v>
          </cell>
          <cell r="I19">
            <v>38790.729166666664</v>
          </cell>
          <cell r="J19">
            <v>38950.729166666664</v>
          </cell>
          <cell r="K19" t="str">
            <v>NA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 t="str">
            <v>#ERRO</v>
          </cell>
          <cell r="Q19" t="str">
            <v>14;16</v>
          </cell>
          <cell r="T19">
            <v>38950</v>
          </cell>
        </row>
        <row r="20">
          <cell r="D20" t="str">
            <v>Projeto Básico</v>
          </cell>
          <cell r="E20" t="str">
            <v>145 dias</v>
          </cell>
          <cell r="F20">
            <v>38757.333333333336</v>
          </cell>
          <cell r="G20">
            <v>38757.333333333336</v>
          </cell>
          <cell r="H20">
            <v>38757.333333333336</v>
          </cell>
          <cell r="I20">
            <v>38868.729166666664</v>
          </cell>
          <cell r="J20">
            <v>38978.729166666664</v>
          </cell>
          <cell r="K20" t="str">
            <v>NA</v>
          </cell>
          <cell r="L20">
            <v>7.91</v>
          </cell>
          <cell r="M20">
            <v>181</v>
          </cell>
          <cell r="N20">
            <v>117.06</v>
          </cell>
          <cell r="O20">
            <v>64.680000000000007</v>
          </cell>
          <cell r="P20">
            <v>64.680000000000007</v>
          </cell>
          <cell r="T20">
            <v>38978</v>
          </cell>
        </row>
        <row r="21">
          <cell r="D21" t="str">
            <v>Processo</v>
          </cell>
          <cell r="E21" t="str">
            <v>124 dias</v>
          </cell>
          <cell r="F21">
            <v>38757.333333333336</v>
          </cell>
          <cell r="G21">
            <v>38757.333333333336</v>
          </cell>
          <cell r="H21">
            <v>38757.333333333336</v>
          </cell>
          <cell r="I21">
            <v>38792.729166666664</v>
          </cell>
          <cell r="J21">
            <v>38945.729166666664</v>
          </cell>
          <cell r="K21" t="str">
            <v>NA</v>
          </cell>
          <cell r="L21">
            <v>0.32</v>
          </cell>
          <cell r="M21">
            <v>7.38</v>
          </cell>
          <cell r="N21">
            <v>5.84</v>
          </cell>
          <cell r="O21">
            <v>79.150000000000006</v>
          </cell>
          <cell r="P21">
            <v>79.150000000000006</v>
          </cell>
          <cell r="T21">
            <v>38945</v>
          </cell>
        </row>
        <row r="22">
          <cell r="B22" t="str">
            <v>BP.205.CP.01</v>
          </cell>
          <cell r="D22" t="str">
            <v>Critério De Projeto De Processo</v>
          </cell>
          <cell r="E22" t="str">
            <v>33 dias</v>
          </cell>
          <cell r="F22">
            <v>38757.333333333336</v>
          </cell>
          <cell r="G22">
            <v>38757.333333333336</v>
          </cell>
          <cell r="H22">
            <v>38757.333333333336</v>
          </cell>
          <cell r="I22">
            <v>38783.729166666664</v>
          </cell>
          <cell r="J22">
            <v>38806.729166666664</v>
          </cell>
          <cell r="K22" t="str">
            <v>NA</v>
          </cell>
          <cell r="L22">
            <v>0.15</v>
          </cell>
          <cell r="M22">
            <v>3.5</v>
          </cell>
          <cell r="N22">
            <v>3.15</v>
          </cell>
          <cell r="O22">
            <v>90</v>
          </cell>
          <cell r="P22">
            <v>90</v>
          </cell>
          <cell r="Q22">
            <v>3</v>
          </cell>
          <cell r="R22">
            <v>23</v>
          </cell>
          <cell r="S22" t="str">
            <v>EQUIPE PRO[21%]</v>
          </cell>
          <cell r="T22">
            <v>38806</v>
          </cell>
        </row>
        <row r="23">
          <cell r="B23" t="str">
            <v>BP.205.MD.01</v>
          </cell>
          <cell r="D23" t="str">
            <v>Memorial Descritivo</v>
          </cell>
          <cell r="E23" t="str">
            <v>113 dias</v>
          </cell>
          <cell r="F23">
            <v>38765.333333333336</v>
          </cell>
          <cell r="G23">
            <v>38765.333333333336</v>
          </cell>
          <cell r="H23">
            <v>38765.333333333336</v>
          </cell>
          <cell r="I23">
            <v>38783.729166666664</v>
          </cell>
          <cell r="J23">
            <v>38936.729166666664</v>
          </cell>
          <cell r="K23" t="str">
            <v>NA</v>
          </cell>
          <cell r="L23">
            <v>0.08</v>
          </cell>
          <cell r="M23">
            <v>1.88</v>
          </cell>
          <cell r="N23">
            <v>1.69</v>
          </cell>
          <cell r="O23">
            <v>90</v>
          </cell>
          <cell r="P23">
            <v>90</v>
          </cell>
          <cell r="Q23" t="str">
            <v>3TI+34 dias</v>
          </cell>
          <cell r="R23">
            <v>23</v>
          </cell>
          <cell r="S23" t="str">
            <v>EQUIPE PRO[2%]</v>
          </cell>
          <cell r="T23">
            <v>38936</v>
          </cell>
        </row>
        <row r="24">
          <cell r="B24" t="str">
            <v>BP.205.FD.01</v>
          </cell>
          <cell r="D24" t="str">
            <v>Folha De Dados</v>
          </cell>
          <cell r="E24" t="str">
            <v>13 dias</v>
          </cell>
          <cell r="F24">
            <v>38784.333333333336</v>
          </cell>
          <cell r="G24">
            <v>38922.333333333336</v>
          </cell>
          <cell r="H24">
            <v>38922.333333333336</v>
          </cell>
          <cell r="I24">
            <v>38787.729166666664</v>
          </cell>
          <cell r="J24">
            <v>38938.729166666664</v>
          </cell>
          <cell r="K24" t="str">
            <v>NA</v>
          </cell>
          <cell r="L24">
            <v>0.09</v>
          </cell>
          <cell r="M24">
            <v>2</v>
          </cell>
          <cell r="N24">
            <v>1</v>
          </cell>
          <cell r="O24">
            <v>50</v>
          </cell>
          <cell r="P24">
            <v>50</v>
          </cell>
          <cell r="Q24" t="str">
            <v>14II</v>
          </cell>
          <cell r="S24" t="str">
            <v>EQUIPE PRO[15%]</v>
          </cell>
          <cell r="T24">
            <v>38938</v>
          </cell>
        </row>
        <row r="25">
          <cell r="D25" t="str">
            <v>APROVAÇÃO EBX</v>
          </cell>
          <cell r="E25" t="str">
            <v>5 dias</v>
          </cell>
          <cell r="F25">
            <v>38788.333333333336</v>
          </cell>
          <cell r="G25">
            <v>38937.333333333336</v>
          </cell>
          <cell r="H25" t="str">
            <v>NA</v>
          </cell>
          <cell r="I25">
            <v>38792.729166666664</v>
          </cell>
          <cell r="J25">
            <v>38945.729166666664</v>
          </cell>
          <cell r="K25" t="str">
            <v>NA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 t="str">
            <v>#ERRO</v>
          </cell>
          <cell r="Q25" t="str">
            <v>20;21</v>
          </cell>
          <cell r="T25">
            <v>38945</v>
          </cell>
        </row>
        <row r="26">
          <cell r="D26" t="str">
            <v>Mecânica</v>
          </cell>
          <cell r="E26" t="str">
            <v>131 dias</v>
          </cell>
          <cell r="F26">
            <v>38762.333333333336</v>
          </cell>
          <cell r="G26">
            <v>38762.333333333336</v>
          </cell>
          <cell r="H26">
            <v>38762.333333333336</v>
          </cell>
          <cell r="I26">
            <v>38854.729166666664</v>
          </cell>
          <cell r="J26">
            <v>38959.729166666664</v>
          </cell>
          <cell r="K26" t="str">
            <v>NA</v>
          </cell>
          <cell r="L26">
            <v>2.33</v>
          </cell>
          <cell r="M26">
            <v>53.25</v>
          </cell>
          <cell r="N26">
            <v>40.08</v>
          </cell>
          <cell r="O26">
            <v>75.260000000000005</v>
          </cell>
          <cell r="P26">
            <v>75.260000000000005</v>
          </cell>
          <cell r="T26">
            <v>38959</v>
          </cell>
        </row>
        <row r="27">
          <cell r="B27" t="str">
            <v>BB.205.CP.01</v>
          </cell>
          <cell r="D27" t="str">
            <v>Critério De Projeto</v>
          </cell>
          <cell r="E27" t="str">
            <v>85 dias</v>
          </cell>
          <cell r="F27">
            <v>38793.333333333336</v>
          </cell>
          <cell r="G27">
            <v>38793.333333333336</v>
          </cell>
          <cell r="H27">
            <v>38793.333333333336</v>
          </cell>
          <cell r="I27">
            <v>38806.729166666664</v>
          </cell>
          <cell r="J27">
            <v>38919.729166666664</v>
          </cell>
          <cell r="K27" t="str">
            <v>NA</v>
          </cell>
          <cell r="L27">
            <v>7.0000000000000007E-2</v>
          </cell>
          <cell r="M27">
            <v>1.63</v>
          </cell>
          <cell r="N27">
            <v>1.46</v>
          </cell>
          <cell r="O27">
            <v>90</v>
          </cell>
          <cell r="P27">
            <v>90</v>
          </cell>
          <cell r="Q27">
            <v>3</v>
          </cell>
          <cell r="S27" t="str">
            <v>EQUIPE MEC</v>
          </cell>
          <cell r="T27">
            <v>38919</v>
          </cell>
        </row>
        <row r="28">
          <cell r="B28" t="str">
            <v>BB.205.DB.01</v>
          </cell>
          <cell r="D28" t="str">
            <v>Desenho Básico (Arrajos Planta e Plano Diretor)</v>
          </cell>
          <cell r="E28" t="str">
            <v>72 dias</v>
          </cell>
          <cell r="F28">
            <v>38769.333333333336</v>
          </cell>
          <cell r="G28">
            <v>38835.333333333336</v>
          </cell>
          <cell r="H28">
            <v>38835.333333333336</v>
          </cell>
          <cell r="I28">
            <v>38786.729166666664</v>
          </cell>
          <cell r="J28">
            <v>38939.729166666664</v>
          </cell>
          <cell r="K28" t="str">
            <v>NA</v>
          </cell>
          <cell r="L28">
            <v>0.35</v>
          </cell>
          <cell r="M28">
            <v>8</v>
          </cell>
          <cell r="N28">
            <v>4.8</v>
          </cell>
          <cell r="O28">
            <v>60</v>
          </cell>
          <cell r="P28">
            <v>60</v>
          </cell>
          <cell r="Q28" t="str">
            <v>14II;16II</v>
          </cell>
          <cell r="R28" t="str">
            <v>27;40;471</v>
          </cell>
          <cell r="S28" t="str">
            <v>EQUIPE MEC[25%]</v>
          </cell>
          <cell r="T28">
            <v>38939</v>
          </cell>
        </row>
        <row r="29">
          <cell r="D29" t="str">
            <v>APROVAÇÃO EBX</v>
          </cell>
          <cell r="E29" t="str">
            <v>5 dias</v>
          </cell>
          <cell r="F29">
            <v>38807.333333333336</v>
          </cell>
          <cell r="G29">
            <v>38940.333333333336</v>
          </cell>
          <cell r="H29" t="str">
            <v>NA</v>
          </cell>
          <cell r="I29">
            <v>38814.729166666664</v>
          </cell>
          <cell r="J29">
            <v>38950.729166666664</v>
          </cell>
          <cell r="K29" t="str">
            <v>NA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 t="str">
            <v>#ERRO</v>
          </cell>
          <cell r="Q29">
            <v>26</v>
          </cell>
          <cell r="T29">
            <v>38950</v>
          </cell>
        </row>
        <row r="30">
          <cell r="D30" t="str">
            <v>Especificação Técnica</v>
          </cell>
          <cell r="E30" t="str">
            <v>117 dias</v>
          </cell>
          <cell r="F30">
            <v>38762.333333333336</v>
          </cell>
          <cell r="G30">
            <v>38762.333333333336</v>
          </cell>
          <cell r="H30">
            <v>38762.333333333336</v>
          </cell>
          <cell r="I30">
            <v>38854.375</v>
          </cell>
          <cell r="J30">
            <v>38937.729166666664</v>
          </cell>
          <cell r="K30" t="str">
            <v>NA</v>
          </cell>
          <cell r="L30">
            <v>0.77</v>
          </cell>
          <cell r="M30">
            <v>17.63</v>
          </cell>
          <cell r="N30">
            <v>14.46</v>
          </cell>
          <cell r="O30">
            <v>82.06</v>
          </cell>
          <cell r="P30">
            <v>82.06</v>
          </cell>
          <cell r="T30">
            <v>38937</v>
          </cell>
        </row>
        <row r="31">
          <cell r="B31" t="str">
            <v>BB.205.ET.01</v>
          </cell>
          <cell r="D31" t="str">
            <v>Talhas e Pontes Rolantes</v>
          </cell>
          <cell r="E31" t="str">
            <v>70 dias</v>
          </cell>
          <cell r="F31">
            <v>38806.333333333336</v>
          </cell>
          <cell r="G31">
            <v>38835.333333333336</v>
          </cell>
          <cell r="H31">
            <v>38835.333333333336</v>
          </cell>
          <cell r="I31">
            <v>38854.729166666664</v>
          </cell>
          <cell r="J31">
            <v>38937.729166666664</v>
          </cell>
          <cell r="K31" t="str">
            <v>NA</v>
          </cell>
          <cell r="L31">
            <v>0.35</v>
          </cell>
          <cell r="M31">
            <v>8</v>
          </cell>
          <cell r="N31">
            <v>6.4</v>
          </cell>
          <cell r="O31">
            <v>80</v>
          </cell>
          <cell r="P31">
            <v>80</v>
          </cell>
          <cell r="Q31" t="str">
            <v>14II;16II</v>
          </cell>
          <cell r="S31" t="str">
            <v>EQUIPE MEC[57%]</v>
          </cell>
          <cell r="T31">
            <v>38937</v>
          </cell>
        </row>
        <row r="32">
          <cell r="B32" t="str">
            <v>BB.205.ET.02</v>
          </cell>
          <cell r="D32" t="str">
            <v>Caldeiraria</v>
          </cell>
          <cell r="E32" t="str">
            <v>68 dias</v>
          </cell>
          <cell r="F32">
            <v>38832.333333333336</v>
          </cell>
          <cell r="G32">
            <v>38835.333333333336</v>
          </cell>
          <cell r="H32">
            <v>38835.333333333336</v>
          </cell>
          <cell r="I32">
            <v>38854.729166666664</v>
          </cell>
          <cell r="J32">
            <v>38933.729166666664</v>
          </cell>
          <cell r="K32" t="str">
            <v>NA</v>
          </cell>
          <cell r="L32">
            <v>0.13</v>
          </cell>
          <cell r="M32">
            <v>3</v>
          </cell>
          <cell r="N32">
            <v>2.1</v>
          </cell>
          <cell r="O32">
            <v>70</v>
          </cell>
          <cell r="P32">
            <v>70</v>
          </cell>
          <cell r="Q32" t="str">
            <v>14II;16II</v>
          </cell>
          <cell r="R32" t="str">
            <v>99TI+10 dias;126TI+10 dias;220TI+10 dias;250TI+10 dias;347TI+10 dias;400TI+10 dias;191TI+10 dias;283TI+15 dias;170TI+30 dias</v>
          </cell>
          <cell r="S32" t="str">
            <v>EQUIPE MEC[22%]</v>
          </cell>
          <cell r="T32">
            <v>38933</v>
          </cell>
        </row>
        <row r="33">
          <cell r="B33" t="str">
            <v>BB.205.ET.03</v>
          </cell>
          <cell r="D33" t="str">
            <v>Pintura</v>
          </cell>
          <cell r="E33" t="str">
            <v>15 dias</v>
          </cell>
          <cell r="F33">
            <v>38762.333333333336</v>
          </cell>
          <cell r="G33">
            <v>38762.333333333336</v>
          </cell>
          <cell r="H33">
            <v>38762.333333333336</v>
          </cell>
          <cell r="I33">
            <v>38786.729166666664</v>
          </cell>
          <cell r="J33">
            <v>38785.729166666664</v>
          </cell>
          <cell r="K33" t="str">
            <v>NA</v>
          </cell>
          <cell r="L33">
            <v>0.11</v>
          </cell>
          <cell r="M33">
            <v>2.63</v>
          </cell>
          <cell r="N33">
            <v>2.36</v>
          </cell>
          <cell r="O33">
            <v>90</v>
          </cell>
          <cell r="P33">
            <v>90</v>
          </cell>
          <cell r="Q33">
            <v>3</v>
          </cell>
          <cell r="S33" t="str">
            <v>EQUIPE MEC</v>
          </cell>
          <cell r="T33">
            <v>38785</v>
          </cell>
        </row>
        <row r="34">
          <cell r="B34" t="str">
            <v>BB.205.ET.04</v>
          </cell>
          <cell r="D34" t="str">
            <v>Transportadores e Alimentadores de Correia</v>
          </cell>
          <cell r="E34" t="str">
            <v>94 dias</v>
          </cell>
          <cell r="F34">
            <v>38786.333333333336</v>
          </cell>
          <cell r="G34">
            <v>38786.333333333336</v>
          </cell>
          <cell r="H34">
            <v>38786.333333333336</v>
          </cell>
          <cell r="I34">
            <v>38812.729166666664</v>
          </cell>
          <cell r="J34">
            <v>38925.729166666664</v>
          </cell>
          <cell r="K34" t="str">
            <v>NA</v>
          </cell>
          <cell r="L34">
            <v>0.17</v>
          </cell>
          <cell r="M34">
            <v>4</v>
          </cell>
          <cell r="N34">
            <v>3.6</v>
          </cell>
          <cell r="O34">
            <v>90</v>
          </cell>
          <cell r="P34">
            <v>90</v>
          </cell>
          <cell r="Q34" t="str">
            <v>14II;16II</v>
          </cell>
          <cell r="R34" t="str">
            <v>74TI+45 dias</v>
          </cell>
          <cell r="S34" t="str">
            <v>EQUIPE MEC[19%]</v>
          </cell>
          <cell r="T34">
            <v>38925</v>
          </cell>
        </row>
        <row r="35">
          <cell r="B35" t="str">
            <v>BB.205.LE.01</v>
          </cell>
          <cell r="D35" t="str">
            <v>Lista De Equipamentos</v>
          </cell>
          <cell r="E35" t="str">
            <v>33 dias</v>
          </cell>
          <cell r="F35">
            <v>38793.333333333336</v>
          </cell>
          <cell r="G35">
            <v>38863.333333333336</v>
          </cell>
          <cell r="H35">
            <v>38863.333333333336</v>
          </cell>
          <cell r="I35">
            <v>38803.375</v>
          </cell>
          <cell r="J35">
            <v>38911.729166666664</v>
          </cell>
          <cell r="K35" t="str">
            <v>NA</v>
          </cell>
          <cell r="L35">
            <v>0.14000000000000001</v>
          </cell>
          <cell r="M35">
            <v>3.25</v>
          </cell>
          <cell r="N35">
            <v>2.93</v>
          </cell>
          <cell r="O35">
            <v>90</v>
          </cell>
          <cell r="P35">
            <v>90</v>
          </cell>
          <cell r="Q35" t="str">
            <v>14II;16II</v>
          </cell>
          <cell r="R35" t="str">
            <v>34II;36;584II</v>
          </cell>
          <cell r="S35" t="str">
            <v>EQUIPE MEC[9%]</v>
          </cell>
          <cell r="T35">
            <v>38911</v>
          </cell>
        </row>
        <row r="36">
          <cell r="B36" t="str">
            <v>BB.205.PQ.01</v>
          </cell>
          <cell r="D36" t="str">
            <v>Planilha De Quantitativos</v>
          </cell>
          <cell r="E36" t="str">
            <v>26 dias</v>
          </cell>
          <cell r="F36">
            <v>38804.333333333336</v>
          </cell>
          <cell r="G36">
            <v>38891.333333333336</v>
          </cell>
          <cell r="H36">
            <v>38891.333333333336</v>
          </cell>
          <cell r="I36">
            <v>38812.375</v>
          </cell>
          <cell r="J36">
            <v>38926.729166666664</v>
          </cell>
          <cell r="K36" t="str">
            <v>NA</v>
          </cell>
          <cell r="L36">
            <v>0.11</v>
          </cell>
          <cell r="M36">
            <v>2.63</v>
          </cell>
          <cell r="N36">
            <v>2.36</v>
          </cell>
          <cell r="O36">
            <v>90</v>
          </cell>
          <cell r="P36">
            <v>90</v>
          </cell>
          <cell r="Q36" t="str">
            <v>33II</v>
          </cell>
          <cell r="R36" t="str">
            <v>35II;36;461II;509II;577II</v>
          </cell>
          <cell r="S36" t="str">
            <v>EQUIPE MEC[19%]</v>
          </cell>
          <cell r="T36">
            <v>38926</v>
          </cell>
        </row>
        <row r="37">
          <cell r="B37" t="str">
            <v>BB.205.OI.01</v>
          </cell>
          <cell r="D37" t="str">
            <v>Orçamento De Investimentos</v>
          </cell>
          <cell r="E37" t="str">
            <v>9 dias</v>
          </cell>
          <cell r="F37">
            <v>38812.333333333336</v>
          </cell>
          <cell r="G37">
            <v>38891.333333333336</v>
          </cell>
          <cell r="H37">
            <v>38891.333333333336</v>
          </cell>
          <cell r="I37">
            <v>38824.375</v>
          </cell>
          <cell r="J37">
            <v>38903.729166666664</v>
          </cell>
          <cell r="K37" t="str">
            <v>NA</v>
          </cell>
          <cell r="L37">
            <v>0.68</v>
          </cell>
          <cell r="M37">
            <v>15.63</v>
          </cell>
          <cell r="N37">
            <v>14.06</v>
          </cell>
          <cell r="O37">
            <v>90</v>
          </cell>
          <cell r="P37">
            <v>90</v>
          </cell>
          <cell r="Q37" t="str">
            <v>34II</v>
          </cell>
          <cell r="S37" t="str">
            <v>EQUIPE MEC</v>
          </cell>
          <cell r="T37">
            <v>38903</v>
          </cell>
        </row>
        <row r="38">
          <cell r="B38" t="str">
            <v>BB.205.MD.02</v>
          </cell>
          <cell r="D38" t="str">
            <v>Memorial Descr. Montagem (Mec/Tub/Met/Ele/TSA)</v>
          </cell>
          <cell r="E38" t="str">
            <v>21 dias</v>
          </cell>
          <cell r="F38">
            <v>38824.333333333336</v>
          </cell>
          <cell r="G38">
            <v>38929.333333333336</v>
          </cell>
          <cell r="H38" t="str">
            <v>NA</v>
          </cell>
          <cell r="I38">
            <v>38832.375</v>
          </cell>
          <cell r="J38">
            <v>38959.729166666664</v>
          </cell>
          <cell r="K38" t="str">
            <v>NA</v>
          </cell>
          <cell r="L38">
            <v>0.2</v>
          </cell>
          <cell r="M38">
            <v>4.5</v>
          </cell>
          <cell r="N38">
            <v>0</v>
          </cell>
          <cell r="O38">
            <v>0</v>
          </cell>
          <cell r="P38">
            <v>0</v>
          </cell>
          <cell r="Q38" t="str">
            <v>33;34</v>
          </cell>
          <cell r="R38">
            <v>69</v>
          </cell>
          <cell r="S38" t="str">
            <v>EQUIPE MEC[33%]</v>
          </cell>
          <cell r="T38">
            <v>38959</v>
          </cell>
        </row>
        <row r="39">
          <cell r="D39" t="str">
            <v>Tubulação</v>
          </cell>
          <cell r="E39" t="str">
            <v>111 dias</v>
          </cell>
          <cell r="F39">
            <v>38793.375</v>
          </cell>
          <cell r="G39">
            <v>38794.333333333336</v>
          </cell>
          <cell r="H39">
            <v>38794.333333333336</v>
          </cell>
          <cell r="I39">
            <v>38868.729166666664</v>
          </cell>
          <cell r="J39">
            <v>38960.729166666664</v>
          </cell>
          <cell r="K39" t="str">
            <v>NA</v>
          </cell>
          <cell r="L39">
            <v>2.29</v>
          </cell>
          <cell r="M39">
            <v>52.38</v>
          </cell>
          <cell r="N39">
            <v>44.44</v>
          </cell>
          <cell r="O39">
            <v>84.84</v>
          </cell>
          <cell r="P39">
            <v>84.84</v>
          </cell>
          <cell r="T39">
            <v>38960</v>
          </cell>
        </row>
        <row r="40">
          <cell r="B40" t="str">
            <v>BH.205.CP.01</v>
          </cell>
          <cell r="D40" t="str">
            <v>Critério De Projeto</v>
          </cell>
          <cell r="E40" t="str">
            <v>80 dias</v>
          </cell>
          <cell r="F40">
            <v>38793.333333333336</v>
          </cell>
          <cell r="G40">
            <v>38794.333333333336</v>
          </cell>
          <cell r="H40">
            <v>38794.333333333336</v>
          </cell>
          <cell r="I40">
            <v>38812.729166666664</v>
          </cell>
          <cell r="J40">
            <v>38915.729166666664</v>
          </cell>
          <cell r="K40" t="str">
            <v>NA</v>
          </cell>
          <cell r="L40">
            <v>0.04</v>
          </cell>
          <cell r="M40">
            <v>0.88</v>
          </cell>
          <cell r="N40">
            <v>0.79</v>
          </cell>
          <cell r="O40">
            <v>90</v>
          </cell>
          <cell r="P40">
            <v>90</v>
          </cell>
          <cell r="Q40">
            <v>3</v>
          </cell>
          <cell r="S40" t="str">
            <v>EQUIPE TUB</v>
          </cell>
          <cell r="T40">
            <v>38915</v>
          </cell>
        </row>
        <row r="41">
          <cell r="B41" t="str">
            <v>BH.205.FE.01</v>
          </cell>
          <cell r="D41" t="str">
            <v>Fluxograma De Engenharia</v>
          </cell>
          <cell r="E41" t="str">
            <v>63 dias</v>
          </cell>
          <cell r="F41">
            <v>38812.333333333336</v>
          </cell>
          <cell r="G41">
            <v>38852.333333333336</v>
          </cell>
          <cell r="H41">
            <v>38852.333333333336</v>
          </cell>
          <cell r="I41">
            <v>38846.729166666664</v>
          </cell>
          <cell r="J41">
            <v>38940.729166666664</v>
          </cell>
          <cell r="K41" t="str">
            <v>NA</v>
          </cell>
          <cell r="L41">
            <v>0.94</v>
          </cell>
          <cell r="M41">
            <v>21.5</v>
          </cell>
          <cell r="N41">
            <v>19.350000000000001</v>
          </cell>
          <cell r="O41">
            <v>90</v>
          </cell>
          <cell r="P41">
            <v>90</v>
          </cell>
          <cell r="Q41" t="str">
            <v>14II</v>
          </cell>
          <cell r="R41" t="str">
            <v>63;42II;43II;59II;40;65;68;69;214II;244II;245II;252II;341II;342II;349II;395II;394II;403II;312II;311II;370II;371II;279II;278II;286II;428II;429II;438II;674II+131 dias</v>
          </cell>
          <cell r="S41" t="str">
            <v>EQUIPE TUB[83%]</v>
          </cell>
          <cell r="T41">
            <v>38940</v>
          </cell>
        </row>
        <row r="42">
          <cell r="B42" t="str">
            <v>BH.205.DB.01</v>
          </cell>
          <cell r="D42" t="str">
            <v>Desenho Básico - Rota Básica de Tubulação</v>
          </cell>
          <cell r="E42" t="str">
            <v>7 dias</v>
          </cell>
          <cell r="F42" t="str">
            <v>NA</v>
          </cell>
          <cell r="G42">
            <v>38945.333333333336</v>
          </cell>
          <cell r="H42" t="str">
            <v>NA</v>
          </cell>
          <cell r="I42" t="str">
            <v>NA</v>
          </cell>
          <cell r="J42">
            <v>38953.729166666664</v>
          </cell>
          <cell r="K42" t="str">
            <v>NA</v>
          </cell>
          <cell r="L42">
            <v>0.13</v>
          </cell>
          <cell r="M42">
            <v>3</v>
          </cell>
          <cell r="N42">
            <v>0</v>
          </cell>
          <cell r="O42">
            <v>0</v>
          </cell>
          <cell r="P42">
            <v>0</v>
          </cell>
          <cell r="Q42" t="str">
            <v>26;39</v>
          </cell>
          <cell r="R42" t="str">
            <v>41;60</v>
          </cell>
          <cell r="S42" t="str">
            <v>EQUIPE TUB</v>
          </cell>
          <cell r="T42">
            <v>38953</v>
          </cell>
        </row>
        <row r="43">
          <cell r="D43" t="str">
            <v>APROVAÇÃO EBX</v>
          </cell>
          <cell r="E43" t="str">
            <v>5 dias</v>
          </cell>
          <cell r="F43">
            <v>38846.333333333336</v>
          </cell>
          <cell r="G43">
            <v>38954.333333333336</v>
          </cell>
          <cell r="H43" t="str">
            <v>NA</v>
          </cell>
          <cell r="I43">
            <v>38853.729166666664</v>
          </cell>
          <cell r="J43">
            <v>38960.729166666664</v>
          </cell>
          <cell r="K43" t="str">
            <v>NA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 t="str">
            <v>#ERRO</v>
          </cell>
          <cell r="Q43">
            <v>40</v>
          </cell>
          <cell r="T43">
            <v>38960</v>
          </cell>
        </row>
        <row r="44">
          <cell r="B44" t="str">
            <v>BH.205.ET.01</v>
          </cell>
          <cell r="D44" t="str">
            <v>Especificação Técnica - Bombas</v>
          </cell>
          <cell r="E44" t="str">
            <v>33 dias</v>
          </cell>
          <cell r="F44">
            <v>38846.333333333336</v>
          </cell>
          <cell r="G44">
            <v>38869.333333333336</v>
          </cell>
          <cell r="H44">
            <v>38869.333333333336</v>
          </cell>
          <cell r="I44">
            <v>38868.729166666664</v>
          </cell>
          <cell r="J44">
            <v>38917.729166666664</v>
          </cell>
          <cell r="K44" t="str">
            <v>NA</v>
          </cell>
          <cell r="L44">
            <v>0.91</v>
          </cell>
          <cell r="M44">
            <v>20.75</v>
          </cell>
          <cell r="N44">
            <v>18.68</v>
          </cell>
          <cell r="O44">
            <v>90</v>
          </cell>
          <cell r="P44">
            <v>90</v>
          </cell>
          <cell r="Q44" t="str">
            <v>39II</v>
          </cell>
          <cell r="R44" t="str">
            <v>72TI+45 dias</v>
          </cell>
          <cell r="S44" t="str">
            <v>EQUIPE TUB[155%]</v>
          </cell>
          <cell r="T44">
            <v>38917</v>
          </cell>
        </row>
        <row r="45">
          <cell r="B45" t="str">
            <v>BH.205.PQ.01</v>
          </cell>
          <cell r="D45" t="str">
            <v>Planilha De Quantitativos</v>
          </cell>
          <cell r="E45" t="str">
            <v>19 dias</v>
          </cell>
          <cell r="F45">
            <v>38862.333333333336</v>
          </cell>
          <cell r="G45">
            <v>38901.333333333336</v>
          </cell>
          <cell r="H45">
            <v>38901.333333333336</v>
          </cell>
          <cell r="I45">
            <v>38868.729166666664</v>
          </cell>
          <cell r="J45">
            <v>38925.729166666664</v>
          </cell>
          <cell r="K45" t="str">
            <v>NA</v>
          </cell>
          <cell r="L45">
            <v>0.27</v>
          </cell>
          <cell r="M45">
            <v>6.25</v>
          </cell>
          <cell r="N45">
            <v>5.63</v>
          </cell>
          <cell r="O45">
            <v>90</v>
          </cell>
          <cell r="P45">
            <v>90</v>
          </cell>
          <cell r="Q45" t="str">
            <v>39II</v>
          </cell>
          <cell r="S45" t="str">
            <v>EQUIPE TUB[21%]</v>
          </cell>
          <cell r="T45">
            <v>38925</v>
          </cell>
        </row>
        <row r="46">
          <cell r="D46" t="str">
            <v>Civil</v>
          </cell>
          <cell r="E46" t="str">
            <v>85 dias</v>
          </cell>
          <cell r="F46">
            <v>38789.333333333336</v>
          </cell>
          <cell r="G46">
            <v>38807.333333333336</v>
          </cell>
          <cell r="H46">
            <v>38807.333333333336</v>
          </cell>
          <cell r="I46">
            <v>38853.729166666664</v>
          </cell>
          <cell r="J46">
            <v>38933.729166666664</v>
          </cell>
          <cell r="K46" t="str">
            <v>NA</v>
          </cell>
          <cell r="L46">
            <v>0.97</v>
          </cell>
          <cell r="M46">
            <v>22.25</v>
          </cell>
          <cell r="N46">
            <v>20.64</v>
          </cell>
          <cell r="O46">
            <v>92.75</v>
          </cell>
          <cell r="P46">
            <v>92.75</v>
          </cell>
          <cell r="T46">
            <v>38933</v>
          </cell>
        </row>
        <row r="47">
          <cell r="B47" t="str">
            <v>BC.205.CP.01</v>
          </cell>
          <cell r="D47" t="str">
            <v>Critério De Projeto</v>
          </cell>
          <cell r="E47" t="str">
            <v>9 dias</v>
          </cell>
          <cell r="F47">
            <v>38806.333333333336</v>
          </cell>
          <cell r="G47">
            <v>38807.333333333336</v>
          </cell>
          <cell r="H47">
            <v>38807.333333333336</v>
          </cell>
          <cell r="I47">
            <v>38819.729166666664</v>
          </cell>
          <cell r="J47">
            <v>38819.729166666664</v>
          </cell>
          <cell r="K47" t="str">
            <v>NA</v>
          </cell>
          <cell r="L47">
            <v>0.08</v>
          </cell>
          <cell r="M47">
            <v>1.75</v>
          </cell>
          <cell r="N47">
            <v>1.58</v>
          </cell>
          <cell r="O47">
            <v>90</v>
          </cell>
          <cell r="P47">
            <v>90</v>
          </cell>
          <cell r="Q47">
            <v>3</v>
          </cell>
          <cell r="R47">
            <v>47</v>
          </cell>
          <cell r="S47" t="str">
            <v>EQUIPE CIV</v>
          </cell>
          <cell r="T47">
            <v>38819</v>
          </cell>
        </row>
        <row r="48">
          <cell r="B48" t="str">
            <v>BC.205.DB.01</v>
          </cell>
          <cell r="D48" t="str">
            <v>Desenho Básico - Locação De Sondagem</v>
          </cell>
          <cell r="E48" t="str">
            <v>63 dias</v>
          </cell>
          <cell r="F48">
            <v>38789.333333333336</v>
          </cell>
          <cell r="G48">
            <v>38835.333333333336</v>
          </cell>
          <cell r="H48">
            <v>38835.333333333336</v>
          </cell>
          <cell r="I48">
            <v>38796.729166666664</v>
          </cell>
          <cell r="J48">
            <v>38926.729166666664</v>
          </cell>
          <cell r="K48" t="str">
            <v>NA</v>
          </cell>
          <cell r="L48">
            <v>0.13</v>
          </cell>
          <cell r="M48">
            <v>3</v>
          </cell>
          <cell r="N48">
            <v>2.8</v>
          </cell>
          <cell r="O48">
            <v>93.33</v>
          </cell>
          <cell r="P48">
            <v>93.33</v>
          </cell>
          <cell r="Q48" t="str">
            <v>16II</v>
          </cell>
          <cell r="R48">
            <v>47</v>
          </cell>
          <cell r="S48" t="str">
            <v>EQUIPE CIV[16%]</v>
          </cell>
          <cell r="T48">
            <v>38926</v>
          </cell>
        </row>
        <row r="49">
          <cell r="D49" t="str">
            <v>APROVAÇÃO EBX</v>
          </cell>
          <cell r="E49" t="str">
            <v>5 dias</v>
          </cell>
          <cell r="F49">
            <v>38796.333333333336</v>
          </cell>
          <cell r="G49">
            <v>38929.333333333336</v>
          </cell>
          <cell r="H49" t="str">
            <v>NA</v>
          </cell>
          <cell r="I49">
            <v>38803.729166666664</v>
          </cell>
          <cell r="J49">
            <v>38933.729166666664</v>
          </cell>
          <cell r="K49" t="str">
            <v>NA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 t="str">
            <v>#ERRO</v>
          </cell>
          <cell r="Q49" t="str">
            <v>45;46</v>
          </cell>
          <cell r="T49">
            <v>38933</v>
          </cell>
        </row>
        <row r="50">
          <cell r="D50" t="str">
            <v>Memorial Descritivo</v>
          </cell>
          <cell r="E50" t="str">
            <v>54 dias</v>
          </cell>
          <cell r="F50">
            <v>38813.333333333336</v>
          </cell>
          <cell r="G50">
            <v>38813.333333333336</v>
          </cell>
          <cell r="H50">
            <v>38813.333333333336</v>
          </cell>
          <cell r="I50">
            <v>38853.729166666664</v>
          </cell>
          <cell r="J50">
            <v>38896.729166666664</v>
          </cell>
          <cell r="K50" t="str">
            <v>NA</v>
          </cell>
          <cell r="L50">
            <v>0.13</v>
          </cell>
          <cell r="M50">
            <v>2.88</v>
          </cell>
          <cell r="N50">
            <v>2.59</v>
          </cell>
          <cell r="O50">
            <v>90</v>
          </cell>
          <cell r="P50">
            <v>90</v>
          </cell>
          <cell r="T50">
            <v>38896</v>
          </cell>
        </row>
        <row r="51">
          <cell r="B51" t="str">
            <v>BC.205.MD.01</v>
          </cell>
          <cell r="D51" t="str">
            <v>Terraplenagem</v>
          </cell>
          <cell r="E51" t="str">
            <v>25 dias</v>
          </cell>
          <cell r="F51">
            <v>38813.333333333336</v>
          </cell>
          <cell r="G51">
            <v>38813.333333333336</v>
          </cell>
          <cell r="H51">
            <v>38813.333333333336</v>
          </cell>
          <cell r="I51">
            <v>38819.729166666664</v>
          </cell>
          <cell r="J51">
            <v>38853.729166666664</v>
          </cell>
          <cell r="K51" t="str">
            <v>NA</v>
          </cell>
          <cell r="L51">
            <v>0.02</v>
          </cell>
          <cell r="M51">
            <v>0.5</v>
          </cell>
          <cell r="N51">
            <v>0.45</v>
          </cell>
          <cell r="O51">
            <v>90</v>
          </cell>
          <cell r="P51">
            <v>90</v>
          </cell>
          <cell r="Q51" t="str">
            <v>16II</v>
          </cell>
          <cell r="R51" t="str">
            <v>52;579II</v>
          </cell>
          <cell r="S51" t="str">
            <v>EQUIPE CIV[20%]</v>
          </cell>
          <cell r="T51">
            <v>38853</v>
          </cell>
        </row>
        <row r="52">
          <cell r="B52" t="str">
            <v>BC.205.MD.02</v>
          </cell>
          <cell r="D52" t="str">
            <v>Obras Civis - Concreto</v>
          </cell>
          <cell r="E52" t="str">
            <v>14 dias</v>
          </cell>
          <cell r="F52">
            <v>38847.333333333336</v>
          </cell>
          <cell r="G52">
            <v>38875.333333333336</v>
          </cell>
          <cell r="H52">
            <v>38875.333333333336</v>
          </cell>
          <cell r="I52">
            <v>38853.729166666664</v>
          </cell>
          <cell r="J52">
            <v>38896.729166666664</v>
          </cell>
          <cell r="K52" t="str">
            <v>NA</v>
          </cell>
          <cell r="L52">
            <v>0.1</v>
          </cell>
          <cell r="M52">
            <v>2.38</v>
          </cell>
          <cell r="N52">
            <v>2.14</v>
          </cell>
          <cell r="O52">
            <v>90</v>
          </cell>
          <cell r="P52">
            <v>90</v>
          </cell>
          <cell r="Q52" t="str">
            <v>16II</v>
          </cell>
          <cell r="R52" t="str">
            <v>53II</v>
          </cell>
          <cell r="S52" t="str">
            <v>EQUIPE CIV[36%]</v>
          </cell>
          <cell r="T52">
            <v>38896</v>
          </cell>
        </row>
        <row r="53">
          <cell r="D53" t="str">
            <v>Critério De Medição De Serviço</v>
          </cell>
          <cell r="E53" t="str">
            <v>54 dias</v>
          </cell>
          <cell r="F53">
            <v>38810.333333333336</v>
          </cell>
          <cell r="G53">
            <v>38835.333333333336</v>
          </cell>
          <cell r="H53">
            <v>38835.333333333336</v>
          </cell>
          <cell r="I53">
            <v>38853.729166666664</v>
          </cell>
          <cell r="J53">
            <v>38915.729166666664</v>
          </cell>
          <cell r="K53" t="str">
            <v>NA</v>
          </cell>
          <cell r="L53">
            <v>0.18</v>
          </cell>
          <cell r="M53">
            <v>4.13</v>
          </cell>
          <cell r="N53">
            <v>3.71</v>
          </cell>
          <cell r="O53">
            <v>90</v>
          </cell>
          <cell r="P53">
            <v>90</v>
          </cell>
          <cell r="T53">
            <v>38915</v>
          </cell>
        </row>
        <row r="54">
          <cell r="B54" t="str">
            <v>BC.205.CM.01</v>
          </cell>
          <cell r="D54" t="str">
            <v>Terraplenagem</v>
          </cell>
          <cell r="E54" t="str">
            <v>54 dias</v>
          </cell>
          <cell r="F54">
            <v>38810.333333333336</v>
          </cell>
          <cell r="G54">
            <v>38835.333333333336</v>
          </cell>
          <cell r="H54">
            <v>38835.333333333336</v>
          </cell>
          <cell r="I54">
            <v>38819.729166666664</v>
          </cell>
          <cell r="J54">
            <v>38915.729166666664</v>
          </cell>
          <cell r="K54" t="str">
            <v>NA</v>
          </cell>
          <cell r="L54">
            <v>0.08</v>
          </cell>
          <cell r="M54">
            <v>1.88</v>
          </cell>
          <cell r="N54">
            <v>1.69</v>
          </cell>
          <cell r="O54">
            <v>90</v>
          </cell>
          <cell r="P54">
            <v>90</v>
          </cell>
          <cell r="Q54">
            <v>49</v>
          </cell>
          <cell r="R54" t="str">
            <v>55II</v>
          </cell>
          <cell r="S54" t="str">
            <v>EQUIPE CIV[15%]</v>
          </cell>
          <cell r="T54">
            <v>38915</v>
          </cell>
        </row>
        <row r="55">
          <cell r="B55" t="str">
            <v>BC.205.CM.02</v>
          </cell>
          <cell r="D55" t="str">
            <v>Obras Civis - Concreto</v>
          </cell>
          <cell r="E55" t="str">
            <v>5 dias</v>
          </cell>
          <cell r="F55">
            <v>38842.333333333336</v>
          </cell>
          <cell r="G55">
            <v>38875.333333333336</v>
          </cell>
          <cell r="H55">
            <v>38875.333333333336</v>
          </cell>
          <cell r="I55">
            <v>38853.729166666664</v>
          </cell>
          <cell r="J55">
            <v>38881.729166666664</v>
          </cell>
          <cell r="K55" t="str">
            <v>NA</v>
          </cell>
          <cell r="L55">
            <v>0.1</v>
          </cell>
          <cell r="M55">
            <v>2.25</v>
          </cell>
          <cell r="N55">
            <v>2.0299999999999998</v>
          </cell>
          <cell r="O55">
            <v>90</v>
          </cell>
          <cell r="P55">
            <v>90</v>
          </cell>
          <cell r="Q55" t="str">
            <v>50II</v>
          </cell>
          <cell r="R55" t="str">
            <v>56II</v>
          </cell>
          <cell r="S55" t="str">
            <v>EQUIPE CIV</v>
          </cell>
          <cell r="T55">
            <v>38881</v>
          </cell>
        </row>
        <row r="56">
          <cell r="D56" t="str">
            <v>Planilha De Quantitativos</v>
          </cell>
          <cell r="E56" t="str">
            <v>39 dias</v>
          </cell>
          <cell r="F56">
            <v>38803.333333333336</v>
          </cell>
          <cell r="G56">
            <v>38875.333333333336</v>
          </cell>
          <cell r="H56">
            <v>38875.333333333336</v>
          </cell>
          <cell r="I56">
            <v>38819.729166666664</v>
          </cell>
          <cell r="J56">
            <v>38931.729166666664</v>
          </cell>
          <cell r="K56" t="str">
            <v>NA</v>
          </cell>
          <cell r="L56">
            <v>0.46</v>
          </cell>
          <cell r="M56">
            <v>10.5</v>
          </cell>
          <cell r="N56">
            <v>9.9600000000000009</v>
          </cell>
          <cell r="O56">
            <v>94.88</v>
          </cell>
          <cell r="P56">
            <v>94.88</v>
          </cell>
          <cell r="T56">
            <v>38931</v>
          </cell>
        </row>
        <row r="57">
          <cell r="B57" t="str">
            <v>BC.205.PQ.01</v>
          </cell>
          <cell r="D57" t="str">
            <v>Terraplenagem</v>
          </cell>
          <cell r="E57" t="str">
            <v>38 dias</v>
          </cell>
          <cell r="F57">
            <v>38804.333333333336</v>
          </cell>
          <cell r="G57">
            <v>38875.333333333336</v>
          </cell>
          <cell r="H57">
            <v>38875.333333333336</v>
          </cell>
          <cell r="I57">
            <v>38819.729166666664</v>
          </cell>
          <cell r="J57">
            <v>38930.729166666664</v>
          </cell>
          <cell r="K57" t="str">
            <v>NA</v>
          </cell>
          <cell r="L57">
            <v>0.21</v>
          </cell>
          <cell r="M57">
            <v>4.88</v>
          </cell>
          <cell r="N57">
            <v>4.46</v>
          </cell>
          <cell r="O57">
            <v>91.54</v>
          </cell>
          <cell r="P57">
            <v>91.54</v>
          </cell>
          <cell r="Q57" t="str">
            <v>52II</v>
          </cell>
          <cell r="R57" t="str">
            <v>579II</v>
          </cell>
          <cell r="S57" t="str">
            <v>EQUIPE CIV[40%]</v>
          </cell>
          <cell r="T57">
            <v>38930</v>
          </cell>
        </row>
        <row r="58">
          <cell r="B58" t="str">
            <v>BC.205.PQ.02</v>
          </cell>
          <cell r="D58" t="str">
            <v>Obras Civis - Concreto</v>
          </cell>
          <cell r="E58" t="str">
            <v>18 dias</v>
          </cell>
          <cell r="F58">
            <v>38803.333333333336</v>
          </cell>
          <cell r="G58">
            <v>38908.333333333336</v>
          </cell>
          <cell r="H58">
            <v>38908.333333333336</v>
          </cell>
          <cell r="I58">
            <v>38819.729166666664</v>
          </cell>
          <cell r="J58">
            <v>38931.729166666664</v>
          </cell>
          <cell r="K58" t="str">
            <v>NA</v>
          </cell>
          <cell r="L58">
            <v>0.25</v>
          </cell>
          <cell r="M58">
            <v>5.63</v>
          </cell>
          <cell r="N58">
            <v>5.5</v>
          </cell>
          <cell r="O58">
            <v>97.78</v>
          </cell>
          <cell r="P58">
            <v>97.78</v>
          </cell>
          <cell r="Q58" t="str">
            <v>53II</v>
          </cell>
          <cell r="S58" t="str">
            <v>EQUIPE CIV</v>
          </cell>
          <cell r="T58">
            <v>38931</v>
          </cell>
        </row>
        <row r="59">
          <cell r="D59" t="str">
            <v>Estrutura Metálica</v>
          </cell>
          <cell r="E59" t="str">
            <v>117 dias</v>
          </cell>
          <cell r="F59">
            <v>38786.333333333336</v>
          </cell>
          <cell r="G59">
            <v>38790.333333333336</v>
          </cell>
          <cell r="H59">
            <v>38790.333333333336</v>
          </cell>
          <cell r="I59">
            <v>38805.729166666664</v>
          </cell>
          <cell r="J59">
            <v>38964.729166666664</v>
          </cell>
          <cell r="K59" t="str">
            <v>NA</v>
          </cell>
          <cell r="L59">
            <v>0.51</v>
          </cell>
          <cell r="M59">
            <v>11.63</v>
          </cell>
          <cell r="N59">
            <v>4.28</v>
          </cell>
          <cell r="O59">
            <v>36.770000000000003</v>
          </cell>
          <cell r="P59">
            <v>36.770000000000003</v>
          </cell>
          <cell r="T59">
            <v>38964</v>
          </cell>
        </row>
        <row r="60">
          <cell r="B60" t="str">
            <v>BD.205.CP.01</v>
          </cell>
          <cell r="D60" t="str">
            <v>Critério De Projeto</v>
          </cell>
          <cell r="E60" t="str">
            <v>16 dias</v>
          </cell>
          <cell r="F60">
            <v>38786.333333333336</v>
          </cell>
          <cell r="G60">
            <v>38790.333333333336</v>
          </cell>
          <cell r="H60">
            <v>38790.333333333336</v>
          </cell>
          <cell r="I60">
            <v>38810.729166666664</v>
          </cell>
          <cell r="J60">
            <v>38811.729166666664</v>
          </cell>
          <cell r="K60" t="str">
            <v>NA</v>
          </cell>
          <cell r="L60">
            <v>0.19</v>
          </cell>
          <cell r="M60">
            <v>4.25</v>
          </cell>
          <cell r="N60">
            <v>3.83</v>
          </cell>
          <cell r="O60">
            <v>90</v>
          </cell>
          <cell r="P60">
            <v>90</v>
          </cell>
          <cell r="Q60">
            <v>3</v>
          </cell>
          <cell r="S60" t="str">
            <v>EQUIPE MET</v>
          </cell>
          <cell r="T60">
            <v>38811</v>
          </cell>
        </row>
        <row r="61">
          <cell r="B61" t="str">
            <v>BD.205.PQ.01</v>
          </cell>
          <cell r="D61" t="str">
            <v>Planilha De Quantitativos</v>
          </cell>
          <cell r="E61" t="str">
            <v>2 dias</v>
          </cell>
          <cell r="F61">
            <v>38804.333333333336</v>
          </cell>
          <cell r="G61">
            <v>38925.333333333336</v>
          </cell>
          <cell r="H61">
            <v>38925.333333333336</v>
          </cell>
          <cell r="I61">
            <v>38805.729166666664</v>
          </cell>
          <cell r="J61">
            <v>38926.729166666664</v>
          </cell>
          <cell r="K61" t="str">
            <v>NA</v>
          </cell>
          <cell r="L61">
            <v>0.02</v>
          </cell>
          <cell r="M61">
            <v>0.5</v>
          </cell>
          <cell r="N61">
            <v>0.45</v>
          </cell>
          <cell r="O61">
            <v>90</v>
          </cell>
          <cell r="P61">
            <v>90</v>
          </cell>
          <cell r="Q61" t="str">
            <v>14II;16II;39II</v>
          </cell>
          <cell r="S61" t="str">
            <v>EQUIPE MET</v>
          </cell>
          <cell r="T61">
            <v>38926</v>
          </cell>
        </row>
        <row r="62">
          <cell r="B62" t="str">
            <v>BD.205.MC.01</v>
          </cell>
          <cell r="D62" t="str">
            <v>Memória De Cálculo - Pipe Rack</v>
          </cell>
          <cell r="E62" t="str">
            <v>7 dias</v>
          </cell>
          <cell r="F62">
            <v>38793.333333333336</v>
          </cell>
          <cell r="G62">
            <v>38954.333333333336</v>
          </cell>
          <cell r="H62" t="str">
            <v>NA</v>
          </cell>
          <cell r="I62">
            <v>38804.729166666664</v>
          </cell>
          <cell r="J62">
            <v>38964.729166666664</v>
          </cell>
          <cell r="K62" t="str">
            <v>NA</v>
          </cell>
          <cell r="L62">
            <v>0.3</v>
          </cell>
          <cell r="M62">
            <v>6.88</v>
          </cell>
          <cell r="N62">
            <v>0</v>
          </cell>
          <cell r="O62">
            <v>0</v>
          </cell>
          <cell r="P62">
            <v>0</v>
          </cell>
          <cell r="Q62">
            <v>40</v>
          </cell>
          <cell r="R62" t="str">
            <v>81;79</v>
          </cell>
          <cell r="S62" t="str">
            <v>EQUIPE MET</v>
          </cell>
          <cell r="T62">
            <v>38964</v>
          </cell>
        </row>
        <row r="63">
          <cell r="D63" t="str">
            <v>Instrumentação</v>
          </cell>
          <cell r="E63" t="str">
            <v>123 dias</v>
          </cell>
          <cell r="F63">
            <v>38793.333333333336</v>
          </cell>
          <cell r="G63">
            <v>38792.333333333336</v>
          </cell>
          <cell r="H63">
            <v>38792.333333333336</v>
          </cell>
          <cell r="I63">
            <v>38867.729166666664</v>
          </cell>
          <cell r="J63">
            <v>38978.729166666664</v>
          </cell>
          <cell r="K63" t="str">
            <v>NA</v>
          </cell>
          <cell r="L63">
            <v>1.49</v>
          </cell>
          <cell r="M63">
            <v>34.130000000000003</v>
          </cell>
          <cell r="N63">
            <v>1.8</v>
          </cell>
          <cell r="O63">
            <v>5.27</v>
          </cell>
          <cell r="P63">
            <v>5.27</v>
          </cell>
          <cell r="T63">
            <v>38978</v>
          </cell>
        </row>
        <row r="64">
          <cell r="B64" t="str">
            <v>BT.205.CP.01</v>
          </cell>
          <cell r="D64" t="str">
            <v>Critério De Projeto</v>
          </cell>
          <cell r="E64" t="str">
            <v>5 dias</v>
          </cell>
          <cell r="F64">
            <v>38793.333333333336</v>
          </cell>
          <cell r="G64">
            <v>38792.333333333336</v>
          </cell>
          <cell r="H64">
            <v>38792.333333333336</v>
          </cell>
          <cell r="I64">
            <v>38803.729166666664</v>
          </cell>
          <cell r="J64">
            <v>38798.729166666664</v>
          </cell>
          <cell r="K64" t="str">
            <v>NA</v>
          </cell>
          <cell r="L64">
            <v>0.09</v>
          </cell>
          <cell r="M64">
            <v>2</v>
          </cell>
          <cell r="N64">
            <v>1.8</v>
          </cell>
          <cell r="O64">
            <v>90</v>
          </cell>
          <cell r="P64">
            <v>90</v>
          </cell>
          <cell r="Q64" t="str">
            <v>3II</v>
          </cell>
          <cell r="S64" t="str">
            <v>EQUIPE TSA</v>
          </cell>
          <cell r="T64">
            <v>38798</v>
          </cell>
        </row>
        <row r="65">
          <cell r="B65" t="str">
            <v>BT.205.LE.01</v>
          </cell>
          <cell r="D65" t="str">
            <v>Lista De Instrumentos</v>
          </cell>
          <cell r="E65" t="str">
            <v>4 dias</v>
          </cell>
          <cell r="F65">
            <v>38846.333333333336</v>
          </cell>
          <cell r="G65">
            <v>38945.333333333336</v>
          </cell>
          <cell r="H65" t="str">
            <v>NA</v>
          </cell>
          <cell r="I65">
            <v>38852.729166666664</v>
          </cell>
          <cell r="J65">
            <v>38950.729166666664</v>
          </cell>
          <cell r="K65" t="str">
            <v>NA</v>
          </cell>
          <cell r="L65">
            <v>0.11</v>
          </cell>
          <cell r="M65">
            <v>2.5</v>
          </cell>
          <cell r="N65">
            <v>0</v>
          </cell>
          <cell r="O65">
            <v>0</v>
          </cell>
          <cell r="P65">
            <v>0</v>
          </cell>
          <cell r="Q65">
            <v>39</v>
          </cell>
          <cell r="R65" t="str">
            <v>64II;67;83</v>
          </cell>
          <cell r="S65" t="str">
            <v>EQUIPE TSA</v>
          </cell>
          <cell r="T65">
            <v>38950</v>
          </cell>
        </row>
        <row r="66">
          <cell r="B66" t="str">
            <v>BT.205.PQ.01</v>
          </cell>
          <cell r="D66" t="str">
            <v>Planilha De Quantitativos</v>
          </cell>
          <cell r="E66" t="str">
            <v>4 dias</v>
          </cell>
          <cell r="F66">
            <v>38861.333333333336</v>
          </cell>
          <cell r="G66">
            <v>38945.333333333336</v>
          </cell>
          <cell r="H66" t="str">
            <v>NA</v>
          </cell>
          <cell r="I66">
            <v>38867.729166666664</v>
          </cell>
          <cell r="J66">
            <v>38950.729166666664</v>
          </cell>
          <cell r="K66" t="str">
            <v>NA</v>
          </cell>
          <cell r="L66">
            <v>0.05</v>
          </cell>
          <cell r="M66">
            <v>1.25</v>
          </cell>
          <cell r="N66">
            <v>0</v>
          </cell>
          <cell r="O66">
            <v>0</v>
          </cell>
          <cell r="P66">
            <v>0</v>
          </cell>
          <cell r="Q66" t="str">
            <v>63II</v>
          </cell>
          <cell r="S66" t="str">
            <v>EQUIPE TSA</v>
          </cell>
          <cell r="T66">
            <v>38950</v>
          </cell>
        </row>
        <row r="67">
          <cell r="B67" t="str">
            <v>BT.205.DB.01</v>
          </cell>
          <cell r="D67" t="str">
            <v>Desenho Básico - Conf. Sistema Automação</v>
          </cell>
          <cell r="E67" t="str">
            <v>7 dias</v>
          </cell>
          <cell r="F67" t="str">
            <v>NA</v>
          </cell>
          <cell r="G67">
            <v>38945.333333333336</v>
          </cell>
          <cell r="H67" t="str">
            <v>NA</v>
          </cell>
          <cell r="I67" t="str">
            <v>NA</v>
          </cell>
          <cell r="J67">
            <v>38953.729166666664</v>
          </cell>
          <cell r="K67" t="str">
            <v>NA</v>
          </cell>
          <cell r="L67">
            <v>0.09</v>
          </cell>
          <cell r="M67">
            <v>2</v>
          </cell>
          <cell r="N67">
            <v>0</v>
          </cell>
          <cell r="O67">
            <v>0</v>
          </cell>
          <cell r="P67">
            <v>0</v>
          </cell>
          <cell r="Q67">
            <v>39</v>
          </cell>
          <cell r="R67">
            <v>83</v>
          </cell>
          <cell r="S67" t="str">
            <v>EQUIPE TSA</v>
          </cell>
          <cell r="T67">
            <v>38953</v>
          </cell>
        </row>
        <row r="68">
          <cell r="B68" t="str">
            <v>BT.205.ET.01</v>
          </cell>
          <cell r="D68" t="str">
            <v>Espec. Técnica - Instrumentos/ Equip. Automação</v>
          </cell>
          <cell r="E68" t="str">
            <v>6 dias</v>
          </cell>
          <cell r="F68" t="str">
            <v>NA</v>
          </cell>
          <cell r="G68">
            <v>38971.333333333336</v>
          </cell>
          <cell r="H68" t="str">
            <v>NA</v>
          </cell>
          <cell r="I68" t="str">
            <v>NA</v>
          </cell>
          <cell r="J68">
            <v>38978.729166666664</v>
          </cell>
          <cell r="K68" t="str">
            <v>NA</v>
          </cell>
          <cell r="L68">
            <v>0.11</v>
          </cell>
          <cell r="M68">
            <v>2.5</v>
          </cell>
          <cell r="N68">
            <v>0</v>
          </cell>
          <cell r="O68">
            <v>0</v>
          </cell>
          <cell r="P68">
            <v>0</v>
          </cell>
          <cell r="Q68" t="str">
            <v>67TT</v>
          </cell>
          <cell r="S68" t="str">
            <v>EQUIPE TSA</v>
          </cell>
          <cell r="T68">
            <v>38978</v>
          </cell>
        </row>
        <row r="69">
          <cell r="B69" t="str">
            <v>BT.205.FD.01</v>
          </cell>
          <cell r="D69" t="str">
            <v>Folha De Dados</v>
          </cell>
          <cell r="E69" t="str">
            <v>18 dias</v>
          </cell>
          <cell r="F69" t="str">
            <v>NA</v>
          </cell>
          <cell r="G69">
            <v>38951.333333333336</v>
          </cell>
          <cell r="H69" t="str">
            <v>NA</v>
          </cell>
          <cell r="I69" t="str">
            <v>NA</v>
          </cell>
          <cell r="J69">
            <v>38978.729166666664</v>
          </cell>
          <cell r="K69" t="str">
            <v>NA</v>
          </cell>
          <cell r="L69">
            <v>0.52</v>
          </cell>
          <cell r="M69">
            <v>12</v>
          </cell>
          <cell r="N69">
            <v>0</v>
          </cell>
          <cell r="O69">
            <v>0</v>
          </cell>
          <cell r="P69">
            <v>0</v>
          </cell>
          <cell r="Q69">
            <v>63</v>
          </cell>
          <cell r="R69" t="str">
            <v>66TT</v>
          </cell>
          <cell r="S69" t="str">
            <v>EQUIPE TSA</v>
          </cell>
          <cell r="T69">
            <v>38978</v>
          </cell>
        </row>
        <row r="70">
          <cell r="B70" t="str">
            <v>BT.205.ES.01</v>
          </cell>
          <cell r="D70" t="str">
            <v>Relação De Entradas/ Saídas</v>
          </cell>
          <cell r="E70" t="str">
            <v>20 dias</v>
          </cell>
          <cell r="F70" t="str">
            <v>NA</v>
          </cell>
          <cell r="G70">
            <v>38945.333333333336</v>
          </cell>
          <cell r="H70" t="str">
            <v>NA</v>
          </cell>
          <cell r="I70" t="str">
            <v>NA</v>
          </cell>
          <cell r="J70">
            <v>38974.729166666664</v>
          </cell>
          <cell r="K70" t="str">
            <v>NA</v>
          </cell>
          <cell r="L70">
            <v>0.44</v>
          </cell>
          <cell r="M70">
            <v>10</v>
          </cell>
          <cell r="N70">
            <v>0</v>
          </cell>
          <cell r="O70">
            <v>0</v>
          </cell>
          <cell r="P70">
            <v>0</v>
          </cell>
          <cell r="Q70">
            <v>39</v>
          </cell>
          <cell r="R70">
            <v>83</v>
          </cell>
          <cell r="S70" t="str">
            <v>EQUIPE TSA[125%]</v>
          </cell>
          <cell r="T70">
            <v>38974</v>
          </cell>
        </row>
        <row r="71">
          <cell r="B71" t="str">
            <v>BT.205.MD.01</v>
          </cell>
          <cell r="D71" t="str">
            <v>Memorial Descritivo</v>
          </cell>
          <cell r="E71" t="str">
            <v>7 dias</v>
          </cell>
          <cell r="F71">
            <v>38852.333333333336</v>
          </cell>
          <cell r="G71">
            <v>38960.333333333336</v>
          </cell>
          <cell r="H71" t="str">
            <v>NA</v>
          </cell>
          <cell r="I71">
            <v>38861.729166666664</v>
          </cell>
          <cell r="J71">
            <v>38972.729166666664</v>
          </cell>
          <cell r="K71" t="str">
            <v>NA</v>
          </cell>
          <cell r="L71">
            <v>0.08</v>
          </cell>
          <cell r="M71">
            <v>1.88</v>
          </cell>
          <cell r="N71">
            <v>0</v>
          </cell>
          <cell r="O71">
            <v>0</v>
          </cell>
          <cell r="P71">
            <v>0</v>
          </cell>
          <cell r="Q71" t="str">
            <v>36;39</v>
          </cell>
          <cell r="S71" t="str">
            <v>EQUIPE TSA</v>
          </cell>
          <cell r="T71">
            <v>38972</v>
          </cell>
        </row>
        <row r="72">
          <cell r="D72" t="str">
            <v>Projeto Detalhado</v>
          </cell>
          <cell r="E72" t="str">
            <v>105 dias</v>
          </cell>
          <cell r="F72">
            <v>38845.375</v>
          </cell>
          <cell r="G72">
            <v>38866.333333333336</v>
          </cell>
          <cell r="H72">
            <v>38866.333333333336</v>
          </cell>
          <cell r="I72">
            <v>38953.729166666664</v>
          </cell>
          <cell r="J72">
            <v>39022.729166666664</v>
          </cell>
          <cell r="K72" t="str">
            <v>NA</v>
          </cell>
          <cell r="L72">
            <v>5.51</v>
          </cell>
          <cell r="M72">
            <v>126.13</v>
          </cell>
          <cell r="N72">
            <v>5.88</v>
          </cell>
          <cell r="O72">
            <v>4.66</v>
          </cell>
          <cell r="P72">
            <v>4.66</v>
          </cell>
          <cell r="T72">
            <v>39022</v>
          </cell>
        </row>
        <row r="73">
          <cell r="D73" t="str">
            <v>Tubulação</v>
          </cell>
          <cell r="E73" t="str">
            <v>8 dias</v>
          </cell>
          <cell r="F73">
            <v>38911.333333333336</v>
          </cell>
          <cell r="G73">
            <v>38987.333333333336</v>
          </cell>
          <cell r="H73" t="str">
            <v>NA</v>
          </cell>
          <cell r="I73">
            <v>38923.729166666664</v>
          </cell>
          <cell r="J73">
            <v>38996.729166666664</v>
          </cell>
          <cell r="K73" t="str">
            <v>NA</v>
          </cell>
          <cell r="L73">
            <v>0.31</v>
          </cell>
          <cell r="M73">
            <v>7</v>
          </cell>
          <cell r="N73">
            <v>0</v>
          </cell>
          <cell r="O73">
            <v>0</v>
          </cell>
          <cell r="P73">
            <v>0</v>
          </cell>
          <cell r="T73">
            <v>38996</v>
          </cell>
        </row>
        <row r="74">
          <cell r="B74" t="str">
            <v>DH.205.RT.01</v>
          </cell>
          <cell r="D74" t="str">
            <v>Relatório Técnico - Proposta Técnica Bombas</v>
          </cell>
          <cell r="E74" t="str">
            <v>8 dias</v>
          </cell>
          <cell r="F74">
            <v>38911.333333333336</v>
          </cell>
          <cell r="G74">
            <v>38987.333333333336</v>
          </cell>
          <cell r="H74" t="str">
            <v>NA</v>
          </cell>
          <cell r="I74">
            <v>38923.729166666664</v>
          </cell>
          <cell r="J74">
            <v>38996.729166666664</v>
          </cell>
          <cell r="K74" t="str">
            <v>NA</v>
          </cell>
          <cell r="L74">
            <v>0.31</v>
          </cell>
          <cell r="M74">
            <v>7</v>
          </cell>
          <cell r="N74">
            <v>0</v>
          </cell>
          <cell r="O74">
            <v>0</v>
          </cell>
          <cell r="P74">
            <v>0</v>
          </cell>
          <cell r="Q74" t="str">
            <v>42TI+45 dias</v>
          </cell>
          <cell r="S74" t="str">
            <v>EQUIPE TUB</v>
          </cell>
          <cell r="T74">
            <v>38996</v>
          </cell>
        </row>
        <row r="75">
          <cell r="D75" t="str">
            <v>Civil</v>
          </cell>
          <cell r="E75" t="str">
            <v>105 dias</v>
          </cell>
          <cell r="F75">
            <v>38845.333333333336</v>
          </cell>
          <cell r="G75">
            <v>38866.333333333336</v>
          </cell>
          <cell r="H75">
            <v>38866.333333333336</v>
          </cell>
          <cell r="I75">
            <v>38894.729166666664</v>
          </cell>
          <cell r="J75">
            <v>39022.729166666664</v>
          </cell>
          <cell r="K75" t="str">
            <v>NA</v>
          </cell>
          <cell r="L75">
            <v>1.26</v>
          </cell>
          <cell r="M75">
            <v>28.88</v>
          </cell>
          <cell r="N75">
            <v>5.88</v>
          </cell>
          <cell r="O75">
            <v>20.350000000000001</v>
          </cell>
          <cell r="P75">
            <v>20.350000000000001</v>
          </cell>
          <cell r="T75">
            <v>39022</v>
          </cell>
        </row>
        <row r="76">
          <cell r="B76" t="str">
            <v>DC.205.DD.01</v>
          </cell>
          <cell r="D76" t="str">
            <v>Desenho De Detalhamento - Transportadores</v>
          </cell>
          <cell r="E76" t="str">
            <v>18 dias</v>
          </cell>
          <cell r="F76">
            <v>38866.333333333336</v>
          </cell>
          <cell r="G76">
            <v>38995.333333333336</v>
          </cell>
          <cell r="H76" t="str">
            <v>NA</v>
          </cell>
          <cell r="I76">
            <v>38894.729166666664</v>
          </cell>
          <cell r="J76">
            <v>39022.729166666664</v>
          </cell>
          <cell r="K76" t="str">
            <v>NA</v>
          </cell>
          <cell r="L76">
            <v>0.61</v>
          </cell>
          <cell r="M76">
            <v>14</v>
          </cell>
          <cell r="N76">
            <v>0</v>
          </cell>
          <cell r="O76">
            <v>0</v>
          </cell>
          <cell r="P76">
            <v>0</v>
          </cell>
          <cell r="Q76" t="str">
            <v>32TI+45 dias</v>
          </cell>
          <cell r="S76" t="str">
            <v>EQUIPE CIV</v>
          </cell>
          <cell r="T76">
            <v>39022</v>
          </cell>
        </row>
        <row r="77">
          <cell r="B77" t="str">
            <v>DC.205.NS.01</v>
          </cell>
          <cell r="D77" t="str">
            <v>Notas De Serviço - Terraplenagem</v>
          </cell>
          <cell r="E77" t="str">
            <v>15 dias</v>
          </cell>
          <cell r="F77">
            <v>38845.333333333336</v>
          </cell>
          <cell r="G77">
            <v>38918.333333333336</v>
          </cell>
          <cell r="H77" t="str">
            <v>NA</v>
          </cell>
          <cell r="I77">
            <v>38862.729166666664</v>
          </cell>
          <cell r="J77">
            <v>38938.729166666664</v>
          </cell>
          <cell r="K77" t="str">
            <v>NA</v>
          </cell>
          <cell r="L77">
            <v>0.22</v>
          </cell>
          <cell r="M77">
            <v>5</v>
          </cell>
          <cell r="N77">
            <v>0</v>
          </cell>
          <cell r="O77">
            <v>0</v>
          </cell>
          <cell r="P77">
            <v>0</v>
          </cell>
          <cell r="Q77" t="str">
            <v>16;579II</v>
          </cell>
          <cell r="S77" t="str">
            <v>EQUIPE CIV</v>
          </cell>
          <cell r="T77">
            <v>38938</v>
          </cell>
        </row>
        <row r="78">
          <cell r="B78" t="str">
            <v>DC.205.ET.01</v>
          </cell>
          <cell r="D78" t="str">
            <v>Especificação Técnica - Terraplenagem</v>
          </cell>
          <cell r="E78" t="str">
            <v>10 dias</v>
          </cell>
          <cell r="F78">
            <v>38852.333333333336</v>
          </cell>
          <cell r="G78">
            <v>38866.333333333336</v>
          </cell>
          <cell r="H78">
            <v>38866.333333333336</v>
          </cell>
          <cell r="I78">
            <v>38866.729166666664</v>
          </cell>
          <cell r="J78">
            <v>38877.729166666664</v>
          </cell>
          <cell r="K78">
            <v>38877.729166666664</v>
          </cell>
          <cell r="L78">
            <v>0.26</v>
          </cell>
          <cell r="M78">
            <v>5.88</v>
          </cell>
          <cell r="N78">
            <v>5.88</v>
          </cell>
          <cell r="O78">
            <v>100</v>
          </cell>
          <cell r="P78">
            <v>100</v>
          </cell>
          <cell r="Q78" t="str">
            <v>16II</v>
          </cell>
          <cell r="S78" t="str">
            <v>EQUIPE CIV</v>
          </cell>
          <cell r="T78">
            <v>38877</v>
          </cell>
        </row>
        <row r="79">
          <cell r="B79" t="str">
            <v>DC.205.MC.01</v>
          </cell>
          <cell r="D79" t="str">
            <v>Memória De Cálculo - Drenagem Pluvial</v>
          </cell>
          <cell r="E79" t="str">
            <v>2 dias</v>
          </cell>
          <cell r="F79">
            <v>38866.333333333336</v>
          </cell>
          <cell r="G79">
            <v>38951.333333333336</v>
          </cell>
          <cell r="H79" t="str">
            <v>NA</v>
          </cell>
          <cell r="I79">
            <v>38868.729166666664</v>
          </cell>
          <cell r="J79">
            <v>38952.729166666664</v>
          </cell>
          <cell r="K79" t="str">
            <v>NA</v>
          </cell>
          <cell r="L79">
            <v>0.17</v>
          </cell>
          <cell r="M79">
            <v>4</v>
          </cell>
          <cell r="N79">
            <v>0</v>
          </cell>
          <cell r="O79">
            <v>0</v>
          </cell>
          <cell r="P79">
            <v>0</v>
          </cell>
          <cell r="Q79">
            <v>690</v>
          </cell>
          <cell r="S79" t="str">
            <v>EQUIPE CIV</v>
          </cell>
          <cell r="T79">
            <v>38952</v>
          </cell>
        </row>
        <row r="80">
          <cell r="D80" t="str">
            <v>Estrutura Metálica</v>
          </cell>
          <cell r="E80" t="str">
            <v>12 dias</v>
          </cell>
          <cell r="F80">
            <v>38903.333333333336</v>
          </cell>
          <cell r="G80">
            <v>38965.333333333336</v>
          </cell>
          <cell r="H80" t="str">
            <v>NA</v>
          </cell>
          <cell r="I80">
            <v>38922.729166666664</v>
          </cell>
          <cell r="J80">
            <v>38982.729166666664</v>
          </cell>
          <cell r="K80" t="str">
            <v>NA</v>
          </cell>
          <cell r="L80">
            <v>0.99</v>
          </cell>
          <cell r="M80">
            <v>22.75</v>
          </cell>
          <cell r="N80">
            <v>0</v>
          </cell>
          <cell r="O80">
            <v>0</v>
          </cell>
          <cell r="P80">
            <v>0</v>
          </cell>
          <cell r="T80">
            <v>38982</v>
          </cell>
        </row>
        <row r="81">
          <cell r="B81" t="str">
            <v>DD.205.DP.01</v>
          </cell>
          <cell r="D81" t="str">
            <v>Desenho De Projeto - Pipe Rack</v>
          </cell>
          <cell r="E81" t="str">
            <v>12 dias</v>
          </cell>
          <cell r="F81">
            <v>38903.333333333336</v>
          </cell>
          <cell r="G81">
            <v>38965.333333333336</v>
          </cell>
          <cell r="H81" t="str">
            <v>NA</v>
          </cell>
          <cell r="I81">
            <v>38919.729166666664</v>
          </cell>
          <cell r="J81">
            <v>38982.729166666664</v>
          </cell>
          <cell r="K81" t="str">
            <v>NA</v>
          </cell>
          <cell r="L81">
            <v>0.44</v>
          </cell>
          <cell r="M81">
            <v>10</v>
          </cell>
          <cell r="N81">
            <v>0</v>
          </cell>
          <cell r="O81">
            <v>0</v>
          </cell>
          <cell r="P81">
            <v>0</v>
          </cell>
          <cell r="Q81">
            <v>60</v>
          </cell>
          <cell r="R81" t="str">
            <v>80TT</v>
          </cell>
          <cell r="S81" t="str">
            <v>EQUIPE MET</v>
          </cell>
          <cell r="T81">
            <v>38982</v>
          </cell>
        </row>
        <row r="82">
          <cell r="B82" t="str">
            <v>DD.205.LM.01</v>
          </cell>
          <cell r="D82" t="str">
            <v>Lista De Materiais - Pipe Rack</v>
          </cell>
          <cell r="E82" t="str">
            <v>1 dia</v>
          </cell>
          <cell r="F82">
            <v>38919.333333333336</v>
          </cell>
          <cell r="G82">
            <v>38982.333333333336</v>
          </cell>
          <cell r="H82" t="str">
            <v>NA</v>
          </cell>
          <cell r="I82">
            <v>38922.729166666664</v>
          </cell>
          <cell r="J82">
            <v>38982.729166666664</v>
          </cell>
          <cell r="K82" t="str">
            <v>NA</v>
          </cell>
          <cell r="L82">
            <v>0.01</v>
          </cell>
          <cell r="M82">
            <v>0.25</v>
          </cell>
          <cell r="N82">
            <v>0</v>
          </cell>
          <cell r="O82">
            <v>0</v>
          </cell>
          <cell r="P82">
            <v>0</v>
          </cell>
          <cell r="Q82" t="str">
            <v>79TT</v>
          </cell>
          <cell r="S82" t="str">
            <v>EQUIPE MET</v>
          </cell>
          <cell r="T82">
            <v>38982</v>
          </cell>
        </row>
        <row r="83">
          <cell r="B83" t="str">
            <v>DD.205.MC.01</v>
          </cell>
          <cell r="D83" t="str">
            <v>Memória De Cálculo - Pipe Rack</v>
          </cell>
          <cell r="E83" t="str">
            <v>12 dias</v>
          </cell>
          <cell r="F83">
            <v>38903.333333333336</v>
          </cell>
          <cell r="G83">
            <v>38965.333333333336</v>
          </cell>
          <cell r="H83" t="str">
            <v>NA</v>
          </cell>
          <cell r="I83">
            <v>38919.729166666664</v>
          </cell>
          <cell r="J83">
            <v>38982.729166666664</v>
          </cell>
          <cell r="K83" t="str">
            <v>NA</v>
          </cell>
          <cell r="L83">
            <v>0.55000000000000004</v>
          </cell>
          <cell r="M83">
            <v>12.5</v>
          </cell>
          <cell r="N83">
            <v>0</v>
          </cell>
          <cell r="O83">
            <v>0</v>
          </cell>
          <cell r="P83">
            <v>0</v>
          </cell>
          <cell r="Q83">
            <v>60</v>
          </cell>
          <cell r="S83" t="str">
            <v>EQUIPE MET</v>
          </cell>
          <cell r="T83">
            <v>38982</v>
          </cell>
        </row>
        <row r="84">
          <cell r="D84" t="str">
            <v>Instrumentação</v>
          </cell>
          <cell r="E84" t="str">
            <v>24 dias</v>
          </cell>
          <cell r="F84">
            <v>38911.333333333336</v>
          </cell>
          <cell r="G84">
            <v>38975.333333333336</v>
          </cell>
          <cell r="H84" t="str">
            <v>NA</v>
          </cell>
          <cell r="I84">
            <v>38953.729166666664</v>
          </cell>
          <cell r="J84">
            <v>39010.729166666664</v>
          </cell>
          <cell r="K84" t="str">
            <v>NA</v>
          </cell>
          <cell r="L84">
            <v>2.95</v>
          </cell>
          <cell r="M84">
            <v>67.5</v>
          </cell>
          <cell r="N84">
            <v>0</v>
          </cell>
          <cell r="O84">
            <v>0</v>
          </cell>
          <cell r="P84">
            <v>0</v>
          </cell>
          <cell r="R84" t="str">
            <v>113;134;157;230;269;417</v>
          </cell>
          <cell r="T84">
            <v>39010</v>
          </cell>
        </row>
        <row r="85">
          <cell r="B85" t="str">
            <v>DT.205.DE.01</v>
          </cell>
          <cell r="D85" t="str">
            <v>Detalhes Típicos</v>
          </cell>
          <cell r="E85" t="str">
            <v>6 dias</v>
          </cell>
          <cell r="F85">
            <v>38911.333333333336</v>
          </cell>
          <cell r="G85">
            <v>38975.333333333336</v>
          </cell>
          <cell r="H85" t="str">
            <v>NA</v>
          </cell>
          <cell r="I85">
            <v>38923.729166666664</v>
          </cell>
          <cell r="J85">
            <v>38982.729166666664</v>
          </cell>
          <cell r="K85" t="str">
            <v>NA</v>
          </cell>
          <cell r="L85">
            <v>0.22</v>
          </cell>
          <cell r="M85">
            <v>5</v>
          </cell>
          <cell r="N85">
            <v>0</v>
          </cell>
          <cell r="O85">
            <v>0</v>
          </cell>
          <cell r="P85">
            <v>0</v>
          </cell>
          <cell r="Q85" t="str">
            <v>63;65;68</v>
          </cell>
          <cell r="R85" t="str">
            <v>84II</v>
          </cell>
          <cell r="S85" t="str">
            <v>EQUIPE TSA</v>
          </cell>
          <cell r="T85">
            <v>38982</v>
          </cell>
        </row>
        <row r="86">
          <cell r="B86" t="str">
            <v>DT.205.DI.01</v>
          </cell>
          <cell r="D86" t="str">
            <v>Diagrama De Interligação</v>
          </cell>
          <cell r="E86" t="str">
            <v>24 dias</v>
          </cell>
          <cell r="F86">
            <v>38926.333333333336</v>
          </cell>
          <cell r="G86">
            <v>38975.333333333336</v>
          </cell>
          <cell r="H86" t="str">
            <v>NA</v>
          </cell>
          <cell r="I86">
            <v>38953.729166666664</v>
          </cell>
          <cell r="J86">
            <v>39010.729166666664</v>
          </cell>
          <cell r="K86" t="str">
            <v>NA</v>
          </cell>
          <cell r="L86">
            <v>2.73</v>
          </cell>
          <cell r="M86">
            <v>62.5</v>
          </cell>
          <cell r="N86">
            <v>0</v>
          </cell>
          <cell r="O86">
            <v>0</v>
          </cell>
          <cell r="P86">
            <v>0</v>
          </cell>
          <cell r="Q86" t="str">
            <v>83II</v>
          </cell>
          <cell r="S86" t="str">
            <v>EQUIPE TSA[200%]</v>
          </cell>
          <cell r="T86">
            <v>39010</v>
          </cell>
        </row>
        <row r="87">
          <cell r="B87" t="str">
            <v>1.1.2</v>
          </cell>
          <cell r="C87" t="str">
            <v>210A</v>
          </cell>
          <cell r="D87" t="str">
            <v>Britagem Primária (1A)</v>
          </cell>
          <cell r="E87" t="str">
            <v>107 dias</v>
          </cell>
          <cell r="F87">
            <v>38811.333333333336</v>
          </cell>
          <cell r="G87">
            <v>38862.333333333336</v>
          </cell>
          <cell r="H87">
            <v>38862.333333333336</v>
          </cell>
          <cell r="I87">
            <v>38945.729166666664</v>
          </cell>
          <cell r="J87">
            <v>39022.729166666664</v>
          </cell>
          <cell r="K87" t="str">
            <v>NA</v>
          </cell>
          <cell r="L87">
            <v>5.62</v>
          </cell>
          <cell r="M87">
            <v>128.5</v>
          </cell>
          <cell r="N87">
            <v>21.66</v>
          </cell>
          <cell r="O87">
            <v>16.86</v>
          </cell>
          <cell r="P87">
            <v>16.86</v>
          </cell>
          <cell r="T87">
            <v>39022</v>
          </cell>
        </row>
        <row r="88">
          <cell r="D88" t="str">
            <v>Projeto Básico</v>
          </cell>
          <cell r="E88" t="str">
            <v>59 dias</v>
          </cell>
          <cell r="F88">
            <v>38811.333333333336</v>
          </cell>
          <cell r="G88">
            <v>38862.333333333336</v>
          </cell>
          <cell r="H88">
            <v>38862.333333333336</v>
          </cell>
          <cell r="I88">
            <v>38845.729166666664</v>
          </cell>
          <cell r="J88">
            <v>38950.729166666664</v>
          </cell>
          <cell r="K88" t="str">
            <v>NA</v>
          </cell>
          <cell r="L88">
            <v>1.54</v>
          </cell>
          <cell r="M88">
            <v>35.130000000000003</v>
          </cell>
          <cell r="N88">
            <v>21.66</v>
          </cell>
          <cell r="O88">
            <v>61.67</v>
          </cell>
          <cell r="P88">
            <v>61.67</v>
          </cell>
          <cell r="T88">
            <v>38950</v>
          </cell>
        </row>
        <row r="89">
          <cell r="D89" t="str">
            <v>Processo</v>
          </cell>
          <cell r="E89" t="str">
            <v>14 dias</v>
          </cell>
          <cell r="F89">
            <v>38824.333333333336</v>
          </cell>
          <cell r="G89">
            <v>38908.333333333336</v>
          </cell>
          <cell r="H89">
            <v>38908.333333333336</v>
          </cell>
          <cell r="I89">
            <v>38825.729166666664</v>
          </cell>
          <cell r="J89">
            <v>38925.729166666664</v>
          </cell>
          <cell r="K89" t="str">
            <v>NA</v>
          </cell>
          <cell r="L89">
            <v>0.17</v>
          </cell>
          <cell r="M89">
            <v>3.88</v>
          </cell>
          <cell r="N89">
            <v>3.69</v>
          </cell>
          <cell r="O89">
            <v>95.16</v>
          </cell>
          <cell r="P89">
            <v>95.16</v>
          </cell>
          <cell r="T89">
            <v>38925</v>
          </cell>
        </row>
        <row r="90">
          <cell r="B90" t="str">
            <v>BP.210.FD.01</v>
          </cell>
          <cell r="D90" t="str">
            <v>Folha De Dados - Britador e Peneira</v>
          </cell>
          <cell r="E90" t="str">
            <v>14 dias</v>
          </cell>
          <cell r="F90">
            <v>38824.333333333336</v>
          </cell>
          <cell r="G90">
            <v>38908.333333333336</v>
          </cell>
          <cell r="H90">
            <v>38908.333333333336</v>
          </cell>
          <cell r="I90">
            <v>38825.729166666664</v>
          </cell>
          <cell r="J90">
            <v>38925.729166666664</v>
          </cell>
          <cell r="K90" t="str">
            <v>NA</v>
          </cell>
          <cell r="L90">
            <v>0.17</v>
          </cell>
          <cell r="M90">
            <v>3.88</v>
          </cell>
          <cell r="N90">
            <v>3.69</v>
          </cell>
          <cell r="O90">
            <v>95.16</v>
          </cell>
          <cell r="P90">
            <v>95.16</v>
          </cell>
          <cell r="Q90" t="str">
            <v>14II</v>
          </cell>
          <cell r="R90" t="str">
            <v>365II</v>
          </cell>
          <cell r="S90" t="str">
            <v>EQUIPE PRO[71%]</v>
          </cell>
          <cell r="T90">
            <v>38925</v>
          </cell>
        </row>
        <row r="91">
          <cell r="D91" t="str">
            <v>Mecânica</v>
          </cell>
          <cell r="E91" t="str">
            <v>59 dias</v>
          </cell>
          <cell r="F91">
            <v>38811.333333333336</v>
          </cell>
          <cell r="G91">
            <v>38862.333333333336</v>
          </cell>
          <cell r="H91">
            <v>38862.333333333336</v>
          </cell>
          <cell r="I91">
            <v>38845.729166666664</v>
          </cell>
          <cell r="J91">
            <v>38950.729166666664</v>
          </cell>
          <cell r="K91" t="str">
            <v>NA</v>
          </cell>
          <cell r="L91">
            <v>0.93</v>
          </cell>
          <cell r="M91">
            <v>21.38</v>
          </cell>
          <cell r="N91">
            <v>17.079999999999998</v>
          </cell>
          <cell r="O91">
            <v>79.88</v>
          </cell>
          <cell r="P91">
            <v>79.88</v>
          </cell>
          <cell r="T91">
            <v>38950</v>
          </cell>
        </row>
        <row r="92">
          <cell r="B92" t="str">
            <v>BB.210.DB.01</v>
          </cell>
          <cell r="D92" t="str">
            <v>Desenho Básico - Britagem e Pereiramento Primário</v>
          </cell>
          <cell r="E92" t="str">
            <v>44 dias</v>
          </cell>
          <cell r="F92">
            <v>38811.333333333336</v>
          </cell>
          <cell r="G92">
            <v>38862.333333333336</v>
          </cell>
          <cell r="H92">
            <v>38862.333333333336</v>
          </cell>
          <cell r="I92">
            <v>38827.729166666664</v>
          </cell>
          <cell r="J92">
            <v>38925.729166666664</v>
          </cell>
          <cell r="K92" t="str">
            <v>NA</v>
          </cell>
          <cell r="L92">
            <v>0.26</v>
          </cell>
          <cell r="M92">
            <v>6</v>
          </cell>
          <cell r="N92">
            <v>5.4</v>
          </cell>
          <cell r="O92">
            <v>90</v>
          </cell>
          <cell r="P92">
            <v>90</v>
          </cell>
          <cell r="Q92" t="str">
            <v>14II</v>
          </cell>
          <cell r="R92" t="str">
            <v>96;93;119II;161II;91;92;99;102;308II;367</v>
          </cell>
          <cell r="S92" t="str">
            <v>EQUIPE MEC[50%]</v>
          </cell>
          <cell r="T92">
            <v>38925</v>
          </cell>
        </row>
        <row r="93">
          <cell r="B93" t="str">
            <v>BB.210.DB.02</v>
          </cell>
          <cell r="D93" t="str">
            <v>Desenho Básico - Transports. e Alimentadores</v>
          </cell>
          <cell r="E93" t="str">
            <v>10 dias</v>
          </cell>
          <cell r="F93">
            <v>38811.333333333336</v>
          </cell>
          <cell r="G93">
            <v>38926.333333333336</v>
          </cell>
          <cell r="H93">
            <v>38926.333333333336</v>
          </cell>
          <cell r="I93">
            <v>38827.729166666664</v>
          </cell>
          <cell r="J93">
            <v>38939.729166666664</v>
          </cell>
          <cell r="K93" t="str">
            <v>NA</v>
          </cell>
          <cell r="L93">
            <v>0.22</v>
          </cell>
          <cell r="M93">
            <v>5</v>
          </cell>
          <cell r="N93">
            <v>2.1</v>
          </cell>
          <cell r="O93">
            <v>42</v>
          </cell>
          <cell r="P93">
            <v>42</v>
          </cell>
          <cell r="Q93">
            <v>90</v>
          </cell>
          <cell r="R93" t="str">
            <v>92;94II;99;120</v>
          </cell>
          <cell r="S93" t="str">
            <v>EQUIPE MEC</v>
          </cell>
          <cell r="T93">
            <v>38939</v>
          </cell>
        </row>
        <row r="94">
          <cell r="D94" t="str">
            <v>APROVAÇÃO EBX</v>
          </cell>
          <cell r="E94" t="str">
            <v>5 dias</v>
          </cell>
          <cell r="F94">
            <v>38827.333333333336</v>
          </cell>
          <cell r="G94">
            <v>38940.333333333336</v>
          </cell>
          <cell r="H94" t="str">
            <v>NA</v>
          </cell>
          <cell r="I94">
            <v>38835.729166666664</v>
          </cell>
          <cell r="J94">
            <v>38950.729166666664</v>
          </cell>
          <cell r="K94" t="str">
            <v>NA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 t="str">
            <v>#ERRO</v>
          </cell>
          <cell r="Q94" t="str">
            <v>90;91</v>
          </cell>
          <cell r="T94">
            <v>38950</v>
          </cell>
        </row>
        <row r="95">
          <cell r="B95" t="str">
            <v>BB.210.ET.01</v>
          </cell>
          <cell r="D95" t="str">
            <v>Especif. Técnica - Grelhas Vibratórios/ Aliment. Placas</v>
          </cell>
          <cell r="E95" t="str">
            <v>10 dias</v>
          </cell>
          <cell r="F95">
            <v>38827.333333333336</v>
          </cell>
          <cell r="G95">
            <v>38926.333333333336</v>
          </cell>
          <cell r="H95">
            <v>38926.333333333336</v>
          </cell>
          <cell r="I95">
            <v>38845.729166666664</v>
          </cell>
          <cell r="J95">
            <v>38939.729166666664</v>
          </cell>
          <cell r="K95" t="str">
            <v>NA</v>
          </cell>
          <cell r="L95">
            <v>0.21</v>
          </cell>
          <cell r="M95">
            <v>4.88</v>
          </cell>
          <cell r="N95">
            <v>4.63</v>
          </cell>
          <cell r="O95">
            <v>94.87</v>
          </cell>
          <cell r="P95">
            <v>94.87</v>
          </cell>
          <cell r="Q95">
            <v>90</v>
          </cell>
          <cell r="S95" t="str">
            <v>EQUIPE MEC</v>
          </cell>
          <cell r="T95">
            <v>38939</v>
          </cell>
        </row>
        <row r="96">
          <cell r="B96" t="str">
            <v>BB.210.FD.01</v>
          </cell>
          <cell r="D96" t="str">
            <v>Folha De Dados - Transportadores</v>
          </cell>
          <cell r="E96" t="str">
            <v>10 dias</v>
          </cell>
          <cell r="F96">
            <v>38840.333333333336</v>
          </cell>
          <cell r="G96">
            <v>38926.333333333336</v>
          </cell>
          <cell r="H96">
            <v>38926.333333333336</v>
          </cell>
          <cell r="I96">
            <v>38845.729166666664</v>
          </cell>
          <cell r="J96">
            <v>38939.729166666664</v>
          </cell>
          <cell r="K96" t="str">
            <v>NA</v>
          </cell>
          <cell r="L96">
            <v>0.24</v>
          </cell>
          <cell r="M96">
            <v>5.5</v>
          </cell>
          <cell r="N96">
            <v>4.95</v>
          </cell>
          <cell r="O96">
            <v>90</v>
          </cell>
          <cell r="P96">
            <v>90</v>
          </cell>
          <cell r="Q96" t="str">
            <v>91II</v>
          </cell>
          <cell r="S96" t="str">
            <v>EQUIPE MEC[30%]</v>
          </cell>
          <cell r="T96">
            <v>38939</v>
          </cell>
        </row>
        <row r="97">
          <cell r="D97" t="str">
            <v>Estrutura Metálica</v>
          </cell>
          <cell r="E97" t="str">
            <v>10 dias</v>
          </cell>
          <cell r="F97">
            <v>38827.333333333336</v>
          </cell>
          <cell r="G97">
            <v>38926.333333333336</v>
          </cell>
          <cell r="H97">
            <v>38926.333333333336</v>
          </cell>
          <cell r="I97">
            <v>38845.729166666664</v>
          </cell>
          <cell r="J97">
            <v>38939.729166666664</v>
          </cell>
          <cell r="K97" t="str">
            <v>NA</v>
          </cell>
          <cell r="L97">
            <v>0.43</v>
          </cell>
          <cell r="M97">
            <v>9.8800000000000008</v>
          </cell>
          <cell r="N97">
            <v>0.9</v>
          </cell>
          <cell r="O97">
            <v>9.11</v>
          </cell>
          <cell r="P97">
            <v>9.11</v>
          </cell>
          <cell r="T97">
            <v>38939</v>
          </cell>
        </row>
        <row r="98">
          <cell r="B98" t="str">
            <v>BD.210.MC.01</v>
          </cell>
          <cell r="D98" t="str">
            <v>Memória De Cálculo</v>
          </cell>
          <cell r="E98" t="str">
            <v>10 dias</v>
          </cell>
          <cell r="F98">
            <v>38827.333333333336</v>
          </cell>
          <cell r="G98">
            <v>38926.333333333336</v>
          </cell>
          <cell r="H98">
            <v>38926.333333333336</v>
          </cell>
          <cell r="I98">
            <v>38845.729166666664</v>
          </cell>
          <cell r="J98">
            <v>38939.729166666664</v>
          </cell>
          <cell r="K98" t="str">
            <v>NA</v>
          </cell>
          <cell r="L98">
            <v>0.43</v>
          </cell>
          <cell r="M98">
            <v>9.8800000000000008</v>
          </cell>
          <cell r="N98">
            <v>0.9</v>
          </cell>
          <cell r="O98">
            <v>9.11</v>
          </cell>
          <cell r="P98">
            <v>9.11</v>
          </cell>
          <cell r="Q98">
            <v>90</v>
          </cell>
          <cell r="R98" t="str">
            <v>102II</v>
          </cell>
          <cell r="S98" t="str">
            <v>EQUIPE MET</v>
          </cell>
          <cell r="T98">
            <v>38939</v>
          </cell>
        </row>
        <row r="99">
          <cell r="D99" t="str">
            <v>Projeto Detalhado</v>
          </cell>
          <cell r="E99" t="str">
            <v>63 dias</v>
          </cell>
          <cell r="F99">
            <v>38870.333333333336</v>
          </cell>
          <cell r="G99">
            <v>38926.333333333336</v>
          </cell>
          <cell r="H99" t="str">
            <v>NA</v>
          </cell>
          <cell r="I99">
            <v>38945.729166666664</v>
          </cell>
          <cell r="J99">
            <v>39022.729166666664</v>
          </cell>
          <cell r="K99" t="str">
            <v>NA</v>
          </cell>
          <cell r="L99">
            <v>4.08</v>
          </cell>
          <cell r="M99">
            <v>93.38</v>
          </cell>
          <cell r="N99">
            <v>0</v>
          </cell>
          <cell r="O99">
            <v>0</v>
          </cell>
          <cell r="P99">
            <v>0</v>
          </cell>
          <cell r="T99">
            <v>39022</v>
          </cell>
        </row>
        <row r="100">
          <cell r="D100" t="str">
            <v>Mecânica</v>
          </cell>
          <cell r="E100" t="str">
            <v>9 dias</v>
          </cell>
          <cell r="F100">
            <v>38870.333333333336</v>
          </cell>
          <cell r="G100">
            <v>38951.333333333336</v>
          </cell>
          <cell r="H100" t="str">
            <v>NA</v>
          </cell>
          <cell r="I100">
            <v>38897.729166666664</v>
          </cell>
          <cell r="J100">
            <v>38961.729166666664</v>
          </cell>
          <cell r="K100" t="str">
            <v>NA</v>
          </cell>
          <cell r="L100">
            <v>0.96</v>
          </cell>
          <cell r="M100">
            <v>22</v>
          </cell>
          <cell r="N100">
            <v>0</v>
          </cell>
          <cell r="O100">
            <v>0</v>
          </cell>
          <cell r="P100">
            <v>0</v>
          </cell>
          <cell r="T100">
            <v>38961</v>
          </cell>
        </row>
        <row r="101">
          <cell r="B101" t="str">
            <v>DB.210.DD.02</v>
          </cell>
          <cell r="D101" t="str">
            <v>Desenho De Detalhamento - Caldeiraria/ Chute</v>
          </cell>
          <cell r="E101" t="str">
            <v>8 dias</v>
          </cell>
          <cell r="F101">
            <v>38870.333333333336</v>
          </cell>
          <cell r="G101">
            <v>38952.333333333336</v>
          </cell>
          <cell r="H101" t="str">
            <v>NA</v>
          </cell>
          <cell r="I101">
            <v>38882.729166666664</v>
          </cell>
          <cell r="J101">
            <v>38961.729166666664</v>
          </cell>
          <cell r="K101" t="str">
            <v>NA</v>
          </cell>
          <cell r="L101">
            <v>0.74</v>
          </cell>
          <cell r="M101">
            <v>17</v>
          </cell>
          <cell r="N101">
            <v>0</v>
          </cell>
          <cell r="O101">
            <v>0</v>
          </cell>
          <cell r="P101">
            <v>0</v>
          </cell>
          <cell r="Q101" t="str">
            <v>30TI+10 dias;90;91</v>
          </cell>
          <cell r="R101" t="str">
            <v>100TT</v>
          </cell>
          <cell r="S101" t="str">
            <v>EQUIPE MEC</v>
          </cell>
          <cell r="T101">
            <v>38961</v>
          </cell>
        </row>
        <row r="102">
          <cell r="B102" t="str">
            <v>DB.210.DM.02</v>
          </cell>
          <cell r="D102" t="str">
            <v>Diagrama De Montagem - Moega e Britagem</v>
          </cell>
          <cell r="E102" t="str">
            <v>9 dias</v>
          </cell>
          <cell r="F102">
            <v>38882.333333333336</v>
          </cell>
          <cell r="G102">
            <v>38951.333333333336</v>
          </cell>
          <cell r="H102" t="str">
            <v>NA</v>
          </cell>
          <cell r="I102">
            <v>38897.729166666664</v>
          </cell>
          <cell r="J102">
            <v>38961.729166666664</v>
          </cell>
          <cell r="K102" t="str">
            <v>NA</v>
          </cell>
          <cell r="L102">
            <v>0.22</v>
          </cell>
          <cell r="M102">
            <v>5</v>
          </cell>
          <cell r="N102">
            <v>0</v>
          </cell>
          <cell r="O102">
            <v>0</v>
          </cell>
          <cell r="P102">
            <v>0</v>
          </cell>
          <cell r="Q102" t="str">
            <v>99TT</v>
          </cell>
          <cell r="R102">
            <v>104</v>
          </cell>
          <cell r="S102" t="str">
            <v>EQUIPE MEC</v>
          </cell>
          <cell r="T102">
            <v>38961</v>
          </cell>
        </row>
        <row r="103">
          <cell r="D103" t="str">
            <v>Civil</v>
          </cell>
          <cell r="E103" t="str">
            <v>19 dias</v>
          </cell>
          <cell r="F103">
            <v>38870.333333333336</v>
          </cell>
          <cell r="G103">
            <v>38926.333333333336</v>
          </cell>
          <cell r="H103" t="str">
            <v>NA</v>
          </cell>
          <cell r="I103">
            <v>38901.729166666664</v>
          </cell>
          <cell r="J103">
            <v>38954.729166666664</v>
          </cell>
          <cell r="K103" t="str">
            <v>NA</v>
          </cell>
          <cell r="L103">
            <v>0.79</v>
          </cell>
          <cell r="M103">
            <v>18</v>
          </cell>
          <cell r="N103">
            <v>0</v>
          </cell>
          <cell r="O103">
            <v>0</v>
          </cell>
          <cell r="P103">
            <v>0</v>
          </cell>
          <cell r="T103">
            <v>38954</v>
          </cell>
        </row>
        <row r="104">
          <cell r="B104" t="str">
            <v>DC.210.DD.01</v>
          </cell>
          <cell r="D104" t="str">
            <v>Desenho De Detalhamento - Moega e Britagem</v>
          </cell>
          <cell r="E104" t="str">
            <v>19 dias</v>
          </cell>
          <cell r="F104">
            <v>38870.333333333336</v>
          </cell>
          <cell r="G104">
            <v>38926.333333333336</v>
          </cell>
          <cell r="H104" t="str">
            <v>NA</v>
          </cell>
          <cell r="I104">
            <v>38901.729166666664</v>
          </cell>
          <cell r="J104">
            <v>38954.729166666664</v>
          </cell>
          <cell r="K104" t="str">
            <v>NA</v>
          </cell>
          <cell r="L104">
            <v>0.79</v>
          </cell>
          <cell r="M104">
            <v>18</v>
          </cell>
          <cell r="N104">
            <v>0</v>
          </cell>
          <cell r="O104">
            <v>0</v>
          </cell>
          <cell r="P104">
            <v>0</v>
          </cell>
          <cell r="Q104" t="str">
            <v>90;96II</v>
          </cell>
          <cell r="R104">
            <v>109</v>
          </cell>
          <cell r="S104" t="str">
            <v>EQUIPE CIV</v>
          </cell>
          <cell r="T104">
            <v>38954</v>
          </cell>
        </row>
        <row r="105">
          <cell r="D105" t="str">
            <v>Estrutura Metálica</v>
          </cell>
          <cell r="E105" t="str">
            <v>17 dias</v>
          </cell>
          <cell r="F105">
            <v>38897.333333333336</v>
          </cell>
          <cell r="G105">
            <v>38964.333333333336</v>
          </cell>
          <cell r="H105" t="str">
            <v>NA</v>
          </cell>
          <cell r="I105">
            <v>38936.729166666664</v>
          </cell>
          <cell r="J105">
            <v>38988.729166666664</v>
          </cell>
          <cell r="K105" t="str">
            <v>NA</v>
          </cell>
          <cell r="L105">
            <v>1.67</v>
          </cell>
          <cell r="M105">
            <v>38.25</v>
          </cell>
          <cell r="N105">
            <v>0</v>
          </cell>
          <cell r="O105">
            <v>0</v>
          </cell>
          <cell r="P105">
            <v>0</v>
          </cell>
          <cell r="T105">
            <v>38988</v>
          </cell>
        </row>
        <row r="106">
          <cell r="B106" t="str">
            <v>DD.210.DP.01</v>
          </cell>
          <cell r="D106" t="str">
            <v>Desenho De Projeto - Moega e Britagem</v>
          </cell>
          <cell r="E106" t="str">
            <v>10 dias</v>
          </cell>
          <cell r="F106">
            <v>38897.333333333336</v>
          </cell>
          <cell r="G106">
            <v>38964.333333333336</v>
          </cell>
          <cell r="H106" t="str">
            <v>NA</v>
          </cell>
          <cell r="I106">
            <v>38911.729166666664</v>
          </cell>
          <cell r="J106">
            <v>38979.729166666664</v>
          </cell>
          <cell r="K106" t="str">
            <v>NA</v>
          </cell>
          <cell r="L106">
            <v>0.48</v>
          </cell>
          <cell r="M106">
            <v>11</v>
          </cell>
          <cell r="N106">
            <v>0</v>
          </cell>
          <cell r="O106">
            <v>0</v>
          </cell>
          <cell r="P106">
            <v>0</v>
          </cell>
          <cell r="Q106">
            <v>100</v>
          </cell>
          <cell r="R106" t="str">
            <v>105;106II</v>
          </cell>
          <cell r="S106" t="str">
            <v>EQUIPE MET</v>
          </cell>
          <cell r="T106">
            <v>38979</v>
          </cell>
        </row>
        <row r="107">
          <cell r="B107" t="str">
            <v>DD.210.LM.01</v>
          </cell>
          <cell r="D107" t="str">
            <v>Lista De Materiais - Moega e Britagem</v>
          </cell>
          <cell r="E107" t="str">
            <v>2 dias</v>
          </cell>
          <cell r="F107">
            <v>38911.333333333336</v>
          </cell>
          <cell r="G107">
            <v>38980.333333333336</v>
          </cell>
          <cell r="H107" t="str">
            <v>NA</v>
          </cell>
          <cell r="I107">
            <v>38915.729166666664</v>
          </cell>
          <cell r="J107">
            <v>38981.729166666664</v>
          </cell>
          <cell r="K107" t="str">
            <v>NA</v>
          </cell>
          <cell r="L107">
            <v>0.03</v>
          </cell>
          <cell r="M107">
            <v>0.75</v>
          </cell>
          <cell r="N107">
            <v>0</v>
          </cell>
          <cell r="O107">
            <v>0</v>
          </cell>
          <cell r="P107">
            <v>0</v>
          </cell>
          <cell r="Q107">
            <v>104</v>
          </cell>
          <cell r="S107" t="str">
            <v>EQUIPE MET</v>
          </cell>
          <cell r="T107">
            <v>38981</v>
          </cell>
        </row>
        <row r="108">
          <cell r="B108" t="str">
            <v>DD.210.MC.01</v>
          </cell>
          <cell r="D108" t="str">
            <v>Memória De Cálculo - Moega e Britagem</v>
          </cell>
          <cell r="E108" t="str">
            <v>17 dias</v>
          </cell>
          <cell r="F108">
            <v>38911.333333333336</v>
          </cell>
          <cell r="G108">
            <v>38964.333333333336</v>
          </cell>
          <cell r="H108" t="str">
            <v>NA</v>
          </cell>
          <cell r="I108">
            <v>38936.729166666664</v>
          </cell>
          <cell r="J108">
            <v>38988.729166666664</v>
          </cell>
          <cell r="K108" t="str">
            <v>NA</v>
          </cell>
          <cell r="L108">
            <v>1.1599999999999999</v>
          </cell>
          <cell r="M108">
            <v>26.5</v>
          </cell>
          <cell r="N108">
            <v>0</v>
          </cell>
          <cell r="O108">
            <v>0</v>
          </cell>
          <cell r="P108">
            <v>0</v>
          </cell>
          <cell r="Q108" t="str">
            <v>104II</v>
          </cell>
          <cell r="S108" t="str">
            <v>EQUIPE MET</v>
          </cell>
          <cell r="T108">
            <v>38988</v>
          </cell>
        </row>
        <row r="109">
          <cell r="D109" t="str">
            <v>Elétrica</v>
          </cell>
          <cell r="E109" t="str">
            <v>30 dias</v>
          </cell>
          <cell r="F109">
            <v>38901.333333333336</v>
          </cell>
          <cell r="G109">
            <v>38957.333333333336</v>
          </cell>
          <cell r="H109" t="str">
            <v>NA</v>
          </cell>
          <cell r="I109">
            <v>38945.729166666664</v>
          </cell>
          <cell r="J109">
            <v>39000.729166666664</v>
          </cell>
          <cell r="K109" t="str">
            <v>NA</v>
          </cell>
          <cell r="L109">
            <v>0.56999999999999995</v>
          </cell>
          <cell r="M109">
            <v>13.13</v>
          </cell>
          <cell r="N109">
            <v>0</v>
          </cell>
          <cell r="O109">
            <v>0</v>
          </cell>
          <cell r="P109">
            <v>0</v>
          </cell>
          <cell r="T109">
            <v>39000</v>
          </cell>
        </row>
        <row r="110">
          <cell r="D110" t="str">
            <v>Desenho De Detalhamento</v>
          </cell>
          <cell r="E110" t="str">
            <v>22 dias</v>
          </cell>
          <cell r="F110">
            <v>38901.333333333336</v>
          </cell>
          <cell r="G110">
            <v>38957.333333333336</v>
          </cell>
          <cell r="H110" t="str">
            <v>NA</v>
          </cell>
          <cell r="I110">
            <v>38945.729166666664</v>
          </cell>
          <cell r="J110">
            <v>38988.729166666664</v>
          </cell>
          <cell r="K110" t="str">
            <v>NA</v>
          </cell>
          <cell r="L110">
            <v>0.44</v>
          </cell>
          <cell r="M110">
            <v>10</v>
          </cell>
          <cell r="N110">
            <v>0</v>
          </cell>
          <cell r="O110">
            <v>0</v>
          </cell>
          <cell r="P110">
            <v>0</v>
          </cell>
          <cell r="R110">
            <v>111</v>
          </cell>
          <cell r="T110">
            <v>38988</v>
          </cell>
        </row>
        <row r="111">
          <cell r="B111" t="str">
            <v>DE.210.DD.01</v>
          </cell>
          <cell r="D111" t="str">
            <v>Disposição De Força, Controle e Aterramento</v>
          </cell>
          <cell r="E111" t="str">
            <v>11 dias</v>
          </cell>
          <cell r="F111">
            <v>38901.333333333336</v>
          </cell>
          <cell r="G111">
            <v>38957.333333333336</v>
          </cell>
          <cell r="H111" t="str">
            <v>NA</v>
          </cell>
          <cell r="I111">
            <v>38916.729166666664</v>
          </cell>
          <cell r="J111">
            <v>38973.729166666664</v>
          </cell>
          <cell r="K111" t="str">
            <v>NA</v>
          </cell>
          <cell r="L111">
            <v>0.22</v>
          </cell>
          <cell r="M111">
            <v>5</v>
          </cell>
          <cell r="N111">
            <v>0</v>
          </cell>
          <cell r="O111">
            <v>0</v>
          </cell>
          <cell r="P111">
            <v>0</v>
          </cell>
          <cell r="Q111">
            <v>102</v>
          </cell>
          <cell r="R111">
            <v>110</v>
          </cell>
          <cell r="S111" t="str">
            <v>EQUIPE ELE</v>
          </cell>
          <cell r="T111">
            <v>38973</v>
          </cell>
        </row>
        <row r="112">
          <cell r="B112" t="str">
            <v>DE.210.DD.02</v>
          </cell>
          <cell r="D112" t="str">
            <v>Iluminação</v>
          </cell>
          <cell r="E112" t="str">
            <v>11 dias</v>
          </cell>
          <cell r="F112">
            <v>38915.333333333336</v>
          </cell>
          <cell r="G112">
            <v>38974.333333333336</v>
          </cell>
          <cell r="H112" t="str">
            <v>NA</v>
          </cell>
          <cell r="I112">
            <v>38930.729166666664</v>
          </cell>
          <cell r="J112">
            <v>38988.729166666664</v>
          </cell>
          <cell r="K112" t="str">
            <v>NA</v>
          </cell>
          <cell r="L112">
            <v>0.22</v>
          </cell>
          <cell r="M112">
            <v>5</v>
          </cell>
          <cell r="N112">
            <v>0</v>
          </cell>
          <cell r="O112">
            <v>0</v>
          </cell>
          <cell r="P112">
            <v>0</v>
          </cell>
          <cell r="Q112">
            <v>109</v>
          </cell>
          <cell r="S112" t="str">
            <v>EQUIPE ELE</v>
          </cell>
          <cell r="T112">
            <v>38988</v>
          </cell>
        </row>
        <row r="113">
          <cell r="B113" t="str">
            <v>DE.210.LC.01</v>
          </cell>
          <cell r="D113" t="str">
            <v>Lista De Linhas/ Cabos</v>
          </cell>
          <cell r="E113" t="str">
            <v>8 dias</v>
          </cell>
          <cell r="F113">
            <v>38931.333333333336</v>
          </cell>
          <cell r="G113">
            <v>38989.333333333336</v>
          </cell>
          <cell r="H113" t="str">
            <v>NA</v>
          </cell>
          <cell r="I113">
            <v>38945.729166666664</v>
          </cell>
          <cell r="J113">
            <v>39000.729166666664</v>
          </cell>
          <cell r="K113" t="str">
            <v>NA</v>
          </cell>
          <cell r="L113">
            <v>0.14000000000000001</v>
          </cell>
          <cell r="M113">
            <v>3.13</v>
          </cell>
          <cell r="N113">
            <v>0</v>
          </cell>
          <cell r="O113">
            <v>0</v>
          </cell>
          <cell r="P113">
            <v>0</v>
          </cell>
          <cell r="Q113">
            <v>108</v>
          </cell>
          <cell r="S113" t="str">
            <v>EQUIPE ELE</v>
          </cell>
          <cell r="T113">
            <v>39000</v>
          </cell>
        </row>
        <row r="114">
          <cell r="D114" t="str">
            <v>Instrumentação</v>
          </cell>
          <cell r="E114" t="str">
            <v>8 dias</v>
          </cell>
          <cell r="F114">
            <v>38931.333333333336</v>
          </cell>
          <cell r="G114">
            <v>39013.333333333336</v>
          </cell>
          <cell r="H114" t="str">
            <v>NA</v>
          </cell>
          <cell r="I114">
            <v>38945.729166666664</v>
          </cell>
          <cell r="J114">
            <v>39022.729166666664</v>
          </cell>
          <cell r="K114" t="str">
            <v>NA</v>
          </cell>
          <cell r="L114">
            <v>0.09</v>
          </cell>
          <cell r="M114">
            <v>2</v>
          </cell>
          <cell r="N114">
            <v>0</v>
          </cell>
          <cell r="O114">
            <v>0</v>
          </cell>
          <cell r="P114">
            <v>0</v>
          </cell>
          <cell r="T114">
            <v>39022</v>
          </cell>
        </row>
        <row r="115">
          <cell r="B115" t="str">
            <v>DT.210.AJ.01</v>
          </cell>
          <cell r="D115" t="str">
            <v>Arranjos/ Layout’s/ Plano Diretor - Locação De Instrumentos</v>
          </cell>
          <cell r="E115" t="str">
            <v>8 dias</v>
          </cell>
          <cell r="F115">
            <v>38931.333333333336</v>
          </cell>
          <cell r="G115">
            <v>39013.333333333336</v>
          </cell>
          <cell r="H115" t="str">
            <v>NA</v>
          </cell>
          <cell r="I115">
            <v>38945.729166666664</v>
          </cell>
          <cell r="J115">
            <v>39022.729166666664</v>
          </cell>
          <cell r="K115" t="str">
            <v>NA</v>
          </cell>
          <cell r="L115">
            <v>0.09</v>
          </cell>
          <cell r="M115">
            <v>2</v>
          </cell>
          <cell r="N115">
            <v>0</v>
          </cell>
          <cell r="O115">
            <v>0</v>
          </cell>
          <cell r="P115">
            <v>0</v>
          </cell>
          <cell r="Q115">
            <v>82</v>
          </cell>
          <cell r="S115" t="str">
            <v>EQUIPE TSA</v>
          </cell>
          <cell r="T115">
            <v>39022</v>
          </cell>
        </row>
        <row r="116">
          <cell r="B116" t="str">
            <v>1.1.3</v>
          </cell>
          <cell r="C116" t="str">
            <v>220A</v>
          </cell>
          <cell r="D116" t="str">
            <v>Britagem Secundária (1B)</v>
          </cell>
          <cell r="E116" t="str">
            <v>75 dias</v>
          </cell>
          <cell r="F116">
            <v>38814.333333333336</v>
          </cell>
          <cell r="G116">
            <v>38905.333333333336</v>
          </cell>
          <cell r="H116">
            <v>38905.333333333336</v>
          </cell>
          <cell r="I116">
            <v>38846.729166666664</v>
          </cell>
          <cell r="J116">
            <v>39017.729166666664</v>
          </cell>
          <cell r="K116" t="str">
            <v>NA</v>
          </cell>
          <cell r="L116">
            <v>4.5199999999999996</v>
          </cell>
          <cell r="M116">
            <v>103.5</v>
          </cell>
          <cell r="N116">
            <v>17.190000000000001</v>
          </cell>
          <cell r="O116">
            <v>16.61</v>
          </cell>
          <cell r="P116">
            <v>16.61</v>
          </cell>
          <cell r="T116">
            <v>39017</v>
          </cell>
        </row>
        <row r="117">
          <cell r="D117" t="str">
            <v>Projeto Básico</v>
          </cell>
          <cell r="E117" t="str">
            <v>31 dias</v>
          </cell>
          <cell r="F117">
            <v>38814.333333333336</v>
          </cell>
          <cell r="G117">
            <v>38905.333333333336</v>
          </cell>
          <cell r="H117">
            <v>38905.333333333336</v>
          </cell>
          <cell r="I117">
            <v>38846.729166666664</v>
          </cell>
          <cell r="J117">
            <v>38951.729166666664</v>
          </cell>
          <cell r="K117" t="str">
            <v>NA</v>
          </cell>
          <cell r="L117">
            <v>1.02</v>
          </cell>
          <cell r="M117">
            <v>23.25</v>
          </cell>
          <cell r="N117">
            <v>17.190000000000001</v>
          </cell>
          <cell r="O117">
            <v>73.92</v>
          </cell>
          <cell r="P117">
            <v>73.92</v>
          </cell>
          <cell r="T117">
            <v>38951</v>
          </cell>
        </row>
        <row r="118">
          <cell r="D118" t="str">
            <v>Processo</v>
          </cell>
          <cell r="E118" t="str">
            <v>2 dias</v>
          </cell>
          <cell r="F118" t="str">
            <v>NA</v>
          </cell>
          <cell r="G118">
            <v>38922.333333333336</v>
          </cell>
          <cell r="H118">
            <v>38922.333333333336</v>
          </cell>
          <cell r="I118" t="str">
            <v>NA</v>
          </cell>
          <cell r="J118">
            <v>38923.729166666664</v>
          </cell>
          <cell r="K118">
            <v>38923.729166666664</v>
          </cell>
          <cell r="L118">
            <v>0.08</v>
          </cell>
          <cell r="M118">
            <v>1.88</v>
          </cell>
          <cell r="N118">
            <v>1.88</v>
          </cell>
          <cell r="O118">
            <v>100</v>
          </cell>
          <cell r="P118">
            <v>100</v>
          </cell>
          <cell r="T118">
            <v>38923</v>
          </cell>
        </row>
        <row r="119">
          <cell r="B119" t="str">
            <v>BP.220.FD.01</v>
          </cell>
          <cell r="D119" t="str">
            <v>Folha De Dados - Britador Cônico</v>
          </cell>
          <cell r="E119" t="str">
            <v>2 dias</v>
          </cell>
          <cell r="F119" t="str">
            <v>NA</v>
          </cell>
          <cell r="G119">
            <v>38922.333333333336</v>
          </cell>
          <cell r="H119">
            <v>38922.333333333336</v>
          </cell>
          <cell r="I119" t="str">
            <v>NA</v>
          </cell>
          <cell r="J119">
            <v>38923.729166666664</v>
          </cell>
          <cell r="K119">
            <v>38923.729166666664</v>
          </cell>
          <cell r="L119">
            <v>0.08</v>
          </cell>
          <cell r="M119">
            <v>1.88</v>
          </cell>
          <cell r="N119">
            <v>1.88</v>
          </cell>
          <cell r="O119">
            <v>100</v>
          </cell>
          <cell r="P119">
            <v>100</v>
          </cell>
          <cell r="Q119" t="str">
            <v>14II</v>
          </cell>
          <cell r="S119" t="str">
            <v>EQUIPE PRO</v>
          </cell>
          <cell r="T119">
            <v>38923</v>
          </cell>
        </row>
        <row r="120">
          <cell r="D120" t="str">
            <v>Mecânica</v>
          </cell>
          <cell r="E120" t="str">
            <v>31 dias</v>
          </cell>
          <cell r="F120">
            <v>38814.333333333336</v>
          </cell>
          <cell r="G120">
            <v>38905.333333333336</v>
          </cell>
          <cell r="H120">
            <v>38905.333333333336</v>
          </cell>
          <cell r="I120">
            <v>38846.729166666664</v>
          </cell>
          <cell r="J120">
            <v>38951.729166666664</v>
          </cell>
          <cell r="K120" t="str">
            <v>NA</v>
          </cell>
          <cell r="L120">
            <v>0.47</v>
          </cell>
          <cell r="M120">
            <v>10.75</v>
          </cell>
          <cell r="N120">
            <v>7.88</v>
          </cell>
          <cell r="O120">
            <v>73.260000000000005</v>
          </cell>
          <cell r="P120">
            <v>73.260000000000005</v>
          </cell>
          <cell r="T120">
            <v>38951</v>
          </cell>
        </row>
        <row r="121">
          <cell r="B121" t="str">
            <v>BB.220.DB.01</v>
          </cell>
          <cell r="D121" t="str">
            <v>Desenho Básico - Britagem e Pereiramento Secundário</v>
          </cell>
          <cell r="E121" t="str">
            <v>18 dias</v>
          </cell>
          <cell r="F121">
            <v>38814.333333333336</v>
          </cell>
          <cell r="G121">
            <v>38905.333333333336</v>
          </cell>
          <cell r="H121">
            <v>38905.333333333336</v>
          </cell>
          <cell r="I121">
            <v>38846.729166666664</v>
          </cell>
          <cell r="J121">
            <v>38930.729166666664</v>
          </cell>
          <cell r="K121" t="str">
            <v>NA</v>
          </cell>
          <cell r="L121">
            <v>0.1</v>
          </cell>
          <cell r="M121">
            <v>2.25</v>
          </cell>
          <cell r="N121">
            <v>2.0299999999999998</v>
          </cell>
          <cell r="O121">
            <v>90</v>
          </cell>
          <cell r="P121">
            <v>90</v>
          </cell>
          <cell r="Q121" t="str">
            <v>90II</v>
          </cell>
          <cell r="R121" t="str">
            <v>121II;123;126;128;140II;211II</v>
          </cell>
          <cell r="S121" t="str">
            <v>EQUIPE MEC</v>
          </cell>
          <cell r="T121">
            <v>38930</v>
          </cell>
        </row>
        <row r="122">
          <cell r="B122" t="str">
            <v>BB.220.DB.02</v>
          </cell>
          <cell r="D122" t="str">
            <v>Desenho Básico - Transports. e Alimentadores</v>
          </cell>
          <cell r="E122" t="str">
            <v>6 dias</v>
          </cell>
          <cell r="F122" t="str">
            <v>NA</v>
          </cell>
          <cell r="G122">
            <v>38940.333333333336</v>
          </cell>
          <cell r="H122">
            <v>38940.333333333336</v>
          </cell>
          <cell r="I122" t="str">
            <v>NA</v>
          </cell>
          <cell r="J122">
            <v>38951.729166666664</v>
          </cell>
          <cell r="K122" t="str">
            <v>NA</v>
          </cell>
          <cell r="L122">
            <v>0.13</v>
          </cell>
          <cell r="M122">
            <v>3</v>
          </cell>
          <cell r="N122">
            <v>0.9</v>
          </cell>
          <cell r="O122">
            <v>30</v>
          </cell>
          <cell r="P122">
            <v>30</v>
          </cell>
          <cell r="Q122">
            <v>91</v>
          </cell>
          <cell r="R122" t="str">
            <v>126;141II</v>
          </cell>
          <cell r="S122" t="str">
            <v>EQUIPE MEC</v>
          </cell>
          <cell r="T122">
            <v>38951</v>
          </cell>
        </row>
        <row r="123">
          <cell r="B123" t="str">
            <v>BB.220.FD.01</v>
          </cell>
          <cell r="D123" t="str">
            <v>Folha De Dados - Transportadores</v>
          </cell>
          <cell r="E123" t="str">
            <v>5 dias</v>
          </cell>
          <cell r="F123" t="str">
            <v>NA</v>
          </cell>
          <cell r="G123">
            <v>38911.333333333336</v>
          </cell>
          <cell r="H123">
            <v>38911.333333333336</v>
          </cell>
          <cell r="I123" t="str">
            <v>NA</v>
          </cell>
          <cell r="J123">
            <v>38917.729166666664</v>
          </cell>
          <cell r="K123" t="str">
            <v>NA</v>
          </cell>
          <cell r="L123">
            <v>0.24</v>
          </cell>
          <cell r="M123">
            <v>5.5</v>
          </cell>
          <cell r="N123">
            <v>4.95</v>
          </cell>
          <cell r="O123">
            <v>90</v>
          </cell>
          <cell r="P123">
            <v>90</v>
          </cell>
          <cell r="Q123" t="str">
            <v>119II</v>
          </cell>
          <cell r="S123" t="str">
            <v>EQUIPE MEC</v>
          </cell>
          <cell r="T123">
            <v>38917</v>
          </cell>
        </row>
        <row r="124">
          <cell r="D124" t="str">
            <v>Estrutura Metálica</v>
          </cell>
          <cell r="E124" t="str">
            <v>10 dias</v>
          </cell>
          <cell r="F124" t="str">
            <v>NA</v>
          </cell>
          <cell r="G124">
            <v>38931.333333333336</v>
          </cell>
          <cell r="H124">
            <v>38931.333333333336</v>
          </cell>
          <cell r="I124" t="str">
            <v>NA</v>
          </cell>
          <cell r="J124">
            <v>38946.729166666664</v>
          </cell>
          <cell r="K124" t="str">
            <v>NA</v>
          </cell>
          <cell r="L124">
            <v>0.46</v>
          </cell>
          <cell r="M124">
            <v>10.63</v>
          </cell>
          <cell r="N124">
            <v>7.44</v>
          </cell>
          <cell r="O124">
            <v>70</v>
          </cell>
          <cell r="P124">
            <v>70</v>
          </cell>
          <cell r="T124">
            <v>38946</v>
          </cell>
        </row>
        <row r="125">
          <cell r="B125" t="str">
            <v>BD.220.MC.01</v>
          </cell>
          <cell r="D125" t="str">
            <v>Memória De Cálculo - Britagem</v>
          </cell>
          <cell r="E125" t="str">
            <v>10 dias</v>
          </cell>
          <cell r="F125" t="str">
            <v>NA</v>
          </cell>
          <cell r="G125">
            <v>38931.333333333336</v>
          </cell>
          <cell r="H125">
            <v>38931.333333333336</v>
          </cell>
          <cell r="I125" t="str">
            <v>NA</v>
          </cell>
          <cell r="J125">
            <v>38946.729166666664</v>
          </cell>
          <cell r="K125" t="str">
            <v>NA</v>
          </cell>
          <cell r="L125">
            <v>0.46</v>
          </cell>
          <cell r="M125">
            <v>10.63</v>
          </cell>
          <cell r="N125">
            <v>7.44</v>
          </cell>
          <cell r="O125">
            <v>70</v>
          </cell>
          <cell r="P125">
            <v>70</v>
          </cell>
          <cell r="Q125">
            <v>119</v>
          </cell>
          <cell r="R125" t="str">
            <v>128II</v>
          </cell>
          <cell r="S125" t="str">
            <v>EQUIPE MET</v>
          </cell>
          <cell r="T125">
            <v>38946</v>
          </cell>
        </row>
        <row r="126">
          <cell r="D126" t="str">
            <v>Projeto Detalhado</v>
          </cell>
          <cell r="E126" t="str">
            <v>57 dias</v>
          </cell>
          <cell r="F126" t="str">
            <v>NA</v>
          </cell>
          <cell r="G126">
            <v>38931.333333333336</v>
          </cell>
          <cell r="H126" t="str">
            <v>NA</v>
          </cell>
          <cell r="I126" t="str">
            <v>NA</v>
          </cell>
          <cell r="J126">
            <v>39017.729166666664</v>
          </cell>
          <cell r="K126" t="str">
            <v>NA</v>
          </cell>
          <cell r="L126">
            <v>3.51</v>
          </cell>
          <cell r="M126">
            <v>80.25</v>
          </cell>
          <cell r="N126">
            <v>0</v>
          </cell>
          <cell r="O126">
            <v>0</v>
          </cell>
          <cell r="P126">
            <v>0</v>
          </cell>
          <cell r="T126">
            <v>39017</v>
          </cell>
        </row>
        <row r="127">
          <cell r="D127" t="str">
            <v>Mecânica</v>
          </cell>
          <cell r="E127" t="str">
            <v>17 dias</v>
          </cell>
          <cell r="F127" t="str">
            <v>NA</v>
          </cell>
          <cell r="G127">
            <v>38952.333333333336</v>
          </cell>
          <cell r="H127" t="str">
            <v>NA</v>
          </cell>
          <cell r="I127" t="str">
            <v>NA</v>
          </cell>
          <cell r="J127">
            <v>38978.729166666664</v>
          </cell>
          <cell r="K127" t="str">
            <v>NA</v>
          </cell>
          <cell r="L127">
            <v>0.56999999999999995</v>
          </cell>
          <cell r="M127">
            <v>13</v>
          </cell>
          <cell r="N127">
            <v>0</v>
          </cell>
          <cell r="O127">
            <v>0</v>
          </cell>
          <cell r="P127">
            <v>0</v>
          </cell>
          <cell r="T127">
            <v>38978</v>
          </cell>
        </row>
        <row r="128">
          <cell r="B128" t="str">
            <v>DB.220.DD.01</v>
          </cell>
          <cell r="D128" t="str">
            <v>Desenho Detalhamento - Silo/ Chutes</v>
          </cell>
          <cell r="E128" t="str">
            <v>17 dias</v>
          </cell>
          <cell r="F128" t="str">
            <v>NA</v>
          </cell>
          <cell r="G128">
            <v>38952.333333333336</v>
          </cell>
          <cell r="H128" t="str">
            <v>NA</v>
          </cell>
          <cell r="I128" t="str">
            <v>NA</v>
          </cell>
          <cell r="J128">
            <v>38978.729166666664</v>
          </cell>
          <cell r="K128" t="str">
            <v>NA</v>
          </cell>
          <cell r="L128">
            <v>0.56999999999999995</v>
          </cell>
          <cell r="M128">
            <v>13</v>
          </cell>
          <cell r="N128">
            <v>0</v>
          </cell>
          <cell r="O128">
            <v>0</v>
          </cell>
          <cell r="P128">
            <v>0</v>
          </cell>
          <cell r="Q128" t="str">
            <v>30TI+10 dias;119;120</v>
          </cell>
          <cell r="R128">
            <v>130</v>
          </cell>
          <cell r="S128" t="str">
            <v>EQUIPE MEC</v>
          </cell>
          <cell r="T128">
            <v>38978</v>
          </cell>
        </row>
        <row r="129">
          <cell r="D129" t="str">
            <v>Civil</v>
          </cell>
          <cell r="E129" t="str">
            <v>16 dias</v>
          </cell>
          <cell r="F129" t="str">
            <v>NA</v>
          </cell>
          <cell r="G129">
            <v>38931.333333333336</v>
          </cell>
          <cell r="H129" t="str">
            <v>NA</v>
          </cell>
          <cell r="I129" t="str">
            <v>NA</v>
          </cell>
          <cell r="J129">
            <v>38954.729166666664</v>
          </cell>
          <cell r="K129" t="str">
            <v>NA</v>
          </cell>
          <cell r="L129">
            <v>0.39</v>
          </cell>
          <cell r="M129">
            <v>9</v>
          </cell>
          <cell r="N129">
            <v>0</v>
          </cell>
          <cell r="O129">
            <v>0</v>
          </cell>
          <cell r="P129">
            <v>0</v>
          </cell>
          <cell r="T129">
            <v>38954</v>
          </cell>
        </row>
        <row r="130">
          <cell r="B130" t="str">
            <v>DC.220.DD.01</v>
          </cell>
          <cell r="D130" t="str">
            <v>Desenho De Detalhamento - Peneiramento/ Britagem</v>
          </cell>
          <cell r="E130" t="str">
            <v>16 dias</v>
          </cell>
          <cell r="F130" t="str">
            <v>NA</v>
          </cell>
          <cell r="G130">
            <v>38931.333333333336</v>
          </cell>
          <cell r="H130" t="str">
            <v>NA</v>
          </cell>
          <cell r="I130" t="str">
            <v>NA</v>
          </cell>
          <cell r="J130">
            <v>38954.729166666664</v>
          </cell>
          <cell r="K130" t="str">
            <v>NA</v>
          </cell>
          <cell r="L130">
            <v>0.39</v>
          </cell>
          <cell r="M130">
            <v>9</v>
          </cell>
          <cell r="N130">
            <v>0</v>
          </cell>
          <cell r="O130">
            <v>0</v>
          </cell>
          <cell r="P130">
            <v>0</v>
          </cell>
          <cell r="Q130" t="str">
            <v>119;123II</v>
          </cell>
          <cell r="S130" t="str">
            <v>EQUIPE CIV</v>
          </cell>
          <cell r="T130">
            <v>38954</v>
          </cell>
        </row>
        <row r="131">
          <cell r="D131" t="str">
            <v>Estrutura Metálica</v>
          </cell>
          <cell r="E131" t="str">
            <v>26 dias</v>
          </cell>
          <cell r="F131" t="str">
            <v>NA</v>
          </cell>
          <cell r="G131">
            <v>38979.333333333336</v>
          </cell>
          <cell r="H131" t="str">
            <v>NA</v>
          </cell>
          <cell r="I131" t="str">
            <v>NA</v>
          </cell>
          <cell r="J131">
            <v>39016.729166666664</v>
          </cell>
          <cell r="K131" t="str">
            <v>NA</v>
          </cell>
          <cell r="L131">
            <v>2.5</v>
          </cell>
          <cell r="M131">
            <v>57.25</v>
          </cell>
          <cell r="N131">
            <v>0</v>
          </cell>
          <cell r="O131">
            <v>0</v>
          </cell>
          <cell r="P131">
            <v>0</v>
          </cell>
          <cell r="T131">
            <v>39016</v>
          </cell>
        </row>
        <row r="132">
          <cell r="B132" t="str">
            <v>DD.220.DP.01</v>
          </cell>
          <cell r="D132" t="str">
            <v>Desenho De Projeto</v>
          </cell>
          <cell r="E132" t="str">
            <v>16 dias</v>
          </cell>
          <cell r="F132" t="str">
            <v>NA</v>
          </cell>
          <cell r="G132">
            <v>38979.333333333336</v>
          </cell>
          <cell r="H132" t="str">
            <v>NA</v>
          </cell>
          <cell r="I132" t="str">
            <v>NA</v>
          </cell>
          <cell r="J132">
            <v>39000.729166666664</v>
          </cell>
          <cell r="K132" t="str">
            <v>NA</v>
          </cell>
          <cell r="L132">
            <v>0.61</v>
          </cell>
          <cell r="M132">
            <v>14</v>
          </cell>
          <cell r="N132">
            <v>0</v>
          </cell>
          <cell r="O132">
            <v>0</v>
          </cell>
          <cell r="P132">
            <v>0</v>
          </cell>
          <cell r="Q132">
            <v>126</v>
          </cell>
          <cell r="R132" t="str">
            <v>131;132;149</v>
          </cell>
          <cell r="S132" t="str">
            <v>EQUIPE MET</v>
          </cell>
          <cell r="T132">
            <v>39000</v>
          </cell>
        </row>
        <row r="133">
          <cell r="B133" t="str">
            <v>DD.220.LM.01</v>
          </cell>
          <cell r="D133" t="str">
            <v>Lista De Materiais</v>
          </cell>
          <cell r="E133" t="str">
            <v>1 dia</v>
          </cell>
          <cell r="F133" t="str">
            <v>NA</v>
          </cell>
          <cell r="G133">
            <v>39001.333333333336</v>
          </cell>
          <cell r="H133" t="str">
            <v>NA</v>
          </cell>
          <cell r="I133" t="str">
            <v>NA</v>
          </cell>
          <cell r="J133">
            <v>39001.729166666664</v>
          </cell>
          <cell r="K133" t="str">
            <v>NA</v>
          </cell>
          <cell r="L133">
            <v>0.01</v>
          </cell>
          <cell r="M133">
            <v>0.25</v>
          </cell>
          <cell r="N133">
            <v>0</v>
          </cell>
          <cell r="O133">
            <v>0</v>
          </cell>
          <cell r="P133">
            <v>0</v>
          </cell>
          <cell r="Q133">
            <v>130</v>
          </cell>
          <cell r="S133" t="str">
            <v>EQUIPE MET</v>
          </cell>
          <cell r="T133">
            <v>39001</v>
          </cell>
        </row>
        <row r="134">
          <cell r="B134" t="str">
            <v>DD.220.MC.01</v>
          </cell>
          <cell r="D134" t="str">
            <v>Memória De Cálculo</v>
          </cell>
          <cell r="E134" t="str">
            <v>10 dias</v>
          </cell>
          <cell r="F134" t="str">
            <v>NA</v>
          </cell>
          <cell r="G134">
            <v>39001.333333333336</v>
          </cell>
          <cell r="H134" t="str">
            <v>NA</v>
          </cell>
          <cell r="I134" t="str">
            <v>NA</v>
          </cell>
          <cell r="J134">
            <v>39016.729166666664</v>
          </cell>
          <cell r="K134" t="str">
            <v>NA</v>
          </cell>
          <cell r="L134">
            <v>1.88</v>
          </cell>
          <cell r="M134">
            <v>43</v>
          </cell>
          <cell r="N134">
            <v>0</v>
          </cell>
          <cell r="O134">
            <v>0</v>
          </cell>
          <cell r="P134">
            <v>0</v>
          </cell>
          <cell r="Q134">
            <v>130</v>
          </cell>
          <cell r="S134" t="str">
            <v>EQUIPE MET</v>
          </cell>
          <cell r="T134">
            <v>39016</v>
          </cell>
        </row>
        <row r="135">
          <cell r="D135" t="str">
            <v>Instrumentação</v>
          </cell>
          <cell r="E135" t="str">
            <v>5 dias</v>
          </cell>
          <cell r="F135" t="str">
            <v>NA</v>
          </cell>
          <cell r="G135">
            <v>39013.333333333336</v>
          </cell>
          <cell r="H135" t="str">
            <v>NA</v>
          </cell>
          <cell r="I135" t="str">
            <v>NA</v>
          </cell>
          <cell r="J135">
            <v>39017.729166666664</v>
          </cell>
          <cell r="K135" t="str">
            <v>NA</v>
          </cell>
          <cell r="L135">
            <v>0.04</v>
          </cell>
          <cell r="M135">
            <v>1</v>
          </cell>
          <cell r="N135">
            <v>0</v>
          </cell>
          <cell r="O135">
            <v>0</v>
          </cell>
          <cell r="P135">
            <v>0</v>
          </cell>
          <cell r="T135">
            <v>39017</v>
          </cell>
        </row>
        <row r="136">
          <cell r="B136" t="str">
            <v>DT.220.AJ.01</v>
          </cell>
          <cell r="D136" t="str">
            <v>Arranjos/ Layout’s/ Plano Diretor - Locação De Instrumentos</v>
          </cell>
          <cell r="E136" t="str">
            <v>5 dias</v>
          </cell>
          <cell r="F136" t="str">
            <v>NA</v>
          </cell>
          <cell r="G136">
            <v>39013.333333333336</v>
          </cell>
          <cell r="H136" t="str">
            <v>NA</v>
          </cell>
          <cell r="I136" t="str">
            <v>NA</v>
          </cell>
          <cell r="J136">
            <v>39017.729166666664</v>
          </cell>
          <cell r="K136" t="str">
            <v>NA</v>
          </cell>
          <cell r="L136">
            <v>0.04</v>
          </cell>
          <cell r="M136">
            <v>1</v>
          </cell>
          <cell r="N136">
            <v>0</v>
          </cell>
          <cell r="O136">
            <v>0</v>
          </cell>
          <cell r="P136">
            <v>0</v>
          </cell>
          <cell r="Q136">
            <v>82</v>
          </cell>
          <cell r="R136">
            <v>331</v>
          </cell>
          <cell r="S136" t="str">
            <v>EQUIPE TSA</v>
          </cell>
          <cell r="T136">
            <v>39017</v>
          </cell>
        </row>
        <row r="137">
          <cell r="B137" t="str">
            <v>1.1.4</v>
          </cell>
          <cell r="C137" t="str">
            <v>225A</v>
          </cell>
          <cell r="D137" t="str">
            <v>Britagem Terciária (1C)</v>
          </cell>
          <cell r="E137" t="str">
            <v>83 dias</v>
          </cell>
          <cell r="F137">
            <v>38814.333333333336</v>
          </cell>
          <cell r="G137">
            <v>38905.333333333336</v>
          </cell>
          <cell r="H137">
            <v>38905.333333333336</v>
          </cell>
          <cell r="I137">
            <v>38846.729166666664</v>
          </cell>
          <cell r="J137">
            <v>39031.729166666664</v>
          </cell>
          <cell r="K137" t="str">
            <v>NA</v>
          </cell>
          <cell r="L137">
            <v>2.59</v>
          </cell>
          <cell r="M137">
            <v>59.25</v>
          </cell>
          <cell r="N137">
            <v>14.05</v>
          </cell>
          <cell r="O137">
            <v>23.71</v>
          </cell>
          <cell r="P137">
            <v>23.71</v>
          </cell>
          <cell r="T137">
            <v>39031</v>
          </cell>
        </row>
        <row r="138">
          <cell r="D138" t="str">
            <v>Projeto Básico</v>
          </cell>
          <cell r="E138" t="str">
            <v>35 dias</v>
          </cell>
          <cell r="F138">
            <v>38814.333333333336</v>
          </cell>
          <cell r="G138">
            <v>38905.333333333336</v>
          </cell>
          <cell r="H138">
            <v>38905.333333333336</v>
          </cell>
          <cell r="I138">
            <v>38846.729166666664</v>
          </cell>
          <cell r="J138">
            <v>38957.729166666664</v>
          </cell>
          <cell r="K138" t="str">
            <v>NA</v>
          </cell>
          <cell r="L138">
            <v>1.05</v>
          </cell>
          <cell r="M138">
            <v>24</v>
          </cell>
          <cell r="N138">
            <v>14.05</v>
          </cell>
          <cell r="O138">
            <v>58.54</v>
          </cell>
          <cell r="P138">
            <v>58.54</v>
          </cell>
          <cell r="T138">
            <v>38957</v>
          </cell>
        </row>
        <row r="139">
          <cell r="D139" t="str">
            <v>Processo</v>
          </cell>
          <cell r="E139" t="str">
            <v>4 dias</v>
          </cell>
          <cell r="F139" t="str">
            <v>NA</v>
          </cell>
          <cell r="G139">
            <v>38922.333333333336</v>
          </cell>
          <cell r="H139">
            <v>38922.333333333336</v>
          </cell>
          <cell r="I139" t="str">
            <v>NA</v>
          </cell>
          <cell r="J139">
            <v>38925.729166666664</v>
          </cell>
          <cell r="K139" t="str">
            <v>NA</v>
          </cell>
          <cell r="L139">
            <v>0.17</v>
          </cell>
          <cell r="M139">
            <v>4</v>
          </cell>
          <cell r="N139">
            <v>3.78</v>
          </cell>
          <cell r="O139">
            <v>94.38</v>
          </cell>
          <cell r="P139">
            <v>94.38</v>
          </cell>
          <cell r="T139">
            <v>38925</v>
          </cell>
        </row>
        <row r="140">
          <cell r="B140" t="str">
            <v>BP.225.FD.01</v>
          </cell>
          <cell r="D140" t="str">
            <v>Folha De Dados - Britador Cônico/ Peneiras</v>
          </cell>
          <cell r="E140" t="str">
            <v>4 dias</v>
          </cell>
          <cell r="F140" t="str">
            <v>NA</v>
          </cell>
          <cell r="G140">
            <v>38922.333333333336</v>
          </cell>
          <cell r="H140">
            <v>38922.333333333336</v>
          </cell>
          <cell r="I140" t="str">
            <v>NA</v>
          </cell>
          <cell r="J140">
            <v>38925.729166666664</v>
          </cell>
          <cell r="K140" t="str">
            <v>NA</v>
          </cell>
          <cell r="L140">
            <v>0.17</v>
          </cell>
          <cell r="M140">
            <v>4</v>
          </cell>
          <cell r="N140">
            <v>3.78</v>
          </cell>
          <cell r="O140">
            <v>94.38</v>
          </cell>
          <cell r="P140">
            <v>94.38</v>
          </cell>
          <cell r="Q140" t="str">
            <v>14II</v>
          </cell>
          <cell r="S140" t="str">
            <v>EQUIPE PRO</v>
          </cell>
          <cell r="T140">
            <v>38925</v>
          </cell>
        </row>
        <row r="141">
          <cell r="D141" t="str">
            <v>Mecânica</v>
          </cell>
          <cell r="E141" t="str">
            <v>35 dias</v>
          </cell>
          <cell r="F141">
            <v>38814.333333333336</v>
          </cell>
          <cell r="G141">
            <v>38905.333333333336</v>
          </cell>
          <cell r="H141">
            <v>38905.333333333336</v>
          </cell>
          <cell r="I141">
            <v>38846.729166666664</v>
          </cell>
          <cell r="J141">
            <v>38957.729166666664</v>
          </cell>
          <cell r="K141" t="str">
            <v>NA</v>
          </cell>
          <cell r="L141">
            <v>0.56999999999999995</v>
          </cell>
          <cell r="M141">
            <v>13</v>
          </cell>
          <cell r="N141">
            <v>8.18</v>
          </cell>
          <cell r="O141">
            <v>62.88</v>
          </cell>
          <cell r="P141">
            <v>62.88</v>
          </cell>
          <cell r="T141">
            <v>38957</v>
          </cell>
        </row>
        <row r="142">
          <cell r="B142" t="str">
            <v>BB.225.DB.01</v>
          </cell>
          <cell r="D142" t="str">
            <v>Desenho Básico - Britagem</v>
          </cell>
          <cell r="E142" t="str">
            <v>7 dias</v>
          </cell>
          <cell r="F142">
            <v>38814.333333333336</v>
          </cell>
          <cell r="G142">
            <v>38905.333333333336</v>
          </cell>
          <cell r="H142">
            <v>38905.333333333336</v>
          </cell>
          <cell r="I142">
            <v>38846.729166666664</v>
          </cell>
          <cell r="J142">
            <v>38915.729166666664</v>
          </cell>
          <cell r="K142" t="str">
            <v>NA</v>
          </cell>
          <cell r="L142">
            <v>0.1</v>
          </cell>
          <cell r="M142">
            <v>2.25</v>
          </cell>
          <cell r="N142">
            <v>2.0299999999999998</v>
          </cell>
          <cell r="O142">
            <v>90</v>
          </cell>
          <cell r="P142">
            <v>90</v>
          </cell>
          <cell r="Q142" t="str">
            <v>119II</v>
          </cell>
          <cell r="R142" t="str">
            <v>142II;144;147</v>
          </cell>
          <cell r="S142" t="str">
            <v>EQUIPE MEC</v>
          </cell>
          <cell r="T142">
            <v>38915</v>
          </cell>
        </row>
        <row r="143">
          <cell r="B143" t="str">
            <v>BB.225.DB.02</v>
          </cell>
          <cell r="D143" t="str">
            <v>Desenho Básico - Transports. e Alimentadores</v>
          </cell>
          <cell r="E143" t="str">
            <v>10 dias</v>
          </cell>
          <cell r="F143" t="str">
            <v>NA</v>
          </cell>
          <cell r="G143">
            <v>38940.333333333336</v>
          </cell>
          <cell r="H143">
            <v>38940.333333333336</v>
          </cell>
          <cell r="I143" t="str">
            <v>NA</v>
          </cell>
          <cell r="J143">
            <v>38957.729166666664</v>
          </cell>
          <cell r="K143" t="str">
            <v>NA</v>
          </cell>
          <cell r="L143">
            <v>0.17</v>
          </cell>
          <cell r="M143">
            <v>4</v>
          </cell>
          <cell r="N143">
            <v>1.2</v>
          </cell>
          <cell r="O143">
            <v>30</v>
          </cell>
          <cell r="P143">
            <v>30</v>
          </cell>
          <cell r="Q143" t="str">
            <v>120II</v>
          </cell>
          <cell r="R143" t="str">
            <v>162II;163II;164II</v>
          </cell>
          <cell r="S143" t="str">
            <v>EQUIPE MEC</v>
          </cell>
          <cell r="T143">
            <v>38957</v>
          </cell>
        </row>
        <row r="144">
          <cell r="B144" t="str">
            <v>BB.225.FD.01</v>
          </cell>
          <cell r="D144" t="str">
            <v>Folha De Dados - Transports. e Alimentadores</v>
          </cell>
          <cell r="E144" t="str">
            <v>6 dias</v>
          </cell>
          <cell r="F144" t="str">
            <v>NA</v>
          </cell>
          <cell r="G144">
            <v>38910.333333333336</v>
          </cell>
          <cell r="H144">
            <v>38910.333333333336</v>
          </cell>
          <cell r="I144" t="str">
            <v>NA</v>
          </cell>
          <cell r="J144">
            <v>38917.729166666664</v>
          </cell>
          <cell r="K144" t="str">
            <v>NA</v>
          </cell>
          <cell r="L144">
            <v>0.3</v>
          </cell>
          <cell r="M144">
            <v>6.75</v>
          </cell>
          <cell r="N144">
            <v>4.95</v>
          </cell>
          <cell r="O144">
            <v>73.33</v>
          </cell>
          <cell r="P144">
            <v>73.33</v>
          </cell>
          <cell r="Q144" t="str">
            <v>140II</v>
          </cell>
          <cell r="S144" t="str">
            <v>EQUIPE MEC</v>
          </cell>
          <cell r="T144">
            <v>38917</v>
          </cell>
        </row>
        <row r="145">
          <cell r="D145" t="str">
            <v>Estrutura Metálica</v>
          </cell>
          <cell r="E145" t="str">
            <v>7 dias</v>
          </cell>
          <cell r="F145" t="str">
            <v>NA</v>
          </cell>
          <cell r="G145">
            <v>38930.333333333336</v>
          </cell>
          <cell r="H145">
            <v>38930.333333333336</v>
          </cell>
          <cell r="I145" t="str">
            <v>NA</v>
          </cell>
          <cell r="J145">
            <v>38938.729166666664</v>
          </cell>
          <cell r="K145" t="str">
            <v>NA</v>
          </cell>
          <cell r="L145">
            <v>0.31</v>
          </cell>
          <cell r="M145">
            <v>7</v>
          </cell>
          <cell r="N145">
            <v>2.1</v>
          </cell>
          <cell r="O145">
            <v>30</v>
          </cell>
          <cell r="P145">
            <v>30</v>
          </cell>
          <cell r="T145">
            <v>38938</v>
          </cell>
        </row>
        <row r="146">
          <cell r="B146" t="str">
            <v>BD.225.MC.01</v>
          </cell>
          <cell r="D146" t="str">
            <v>Memória De Cálculo - Britagem</v>
          </cell>
          <cell r="E146" t="str">
            <v>7 dias</v>
          </cell>
          <cell r="F146" t="str">
            <v>NA</v>
          </cell>
          <cell r="G146">
            <v>38930.333333333336</v>
          </cell>
          <cell r="H146">
            <v>38930.333333333336</v>
          </cell>
          <cell r="I146" t="str">
            <v>NA</v>
          </cell>
          <cell r="J146">
            <v>38938.729166666664</v>
          </cell>
          <cell r="K146" t="str">
            <v>NA</v>
          </cell>
          <cell r="L146">
            <v>0.31</v>
          </cell>
          <cell r="M146">
            <v>7</v>
          </cell>
          <cell r="N146">
            <v>2.1</v>
          </cell>
          <cell r="O146">
            <v>30</v>
          </cell>
          <cell r="P146">
            <v>30</v>
          </cell>
          <cell r="Q146">
            <v>140</v>
          </cell>
          <cell r="R146" t="str">
            <v>147II</v>
          </cell>
          <cell r="S146" t="str">
            <v>EQUIPE MET</v>
          </cell>
          <cell r="T146">
            <v>38938</v>
          </cell>
        </row>
        <row r="147">
          <cell r="D147" t="str">
            <v>Projeto Detalhado</v>
          </cell>
          <cell r="E147" t="str">
            <v>66 dias</v>
          </cell>
          <cell r="F147" t="str">
            <v>NA</v>
          </cell>
          <cell r="G147">
            <v>38930.333333333336</v>
          </cell>
          <cell r="H147" t="str">
            <v>NA</v>
          </cell>
          <cell r="I147" t="str">
            <v>NA</v>
          </cell>
          <cell r="J147">
            <v>39031.729166666664</v>
          </cell>
          <cell r="K147" t="str">
            <v>NA</v>
          </cell>
          <cell r="L147">
            <v>1.54</v>
          </cell>
          <cell r="M147">
            <v>35.25</v>
          </cell>
          <cell r="N147">
            <v>0</v>
          </cell>
          <cell r="O147">
            <v>0</v>
          </cell>
          <cell r="P147">
            <v>0</v>
          </cell>
          <cell r="T147">
            <v>39031</v>
          </cell>
        </row>
        <row r="148">
          <cell r="D148" t="str">
            <v>Civil</v>
          </cell>
          <cell r="E148" t="str">
            <v>20 dias</v>
          </cell>
          <cell r="F148" t="str">
            <v>NA</v>
          </cell>
          <cell r="G148">
            <v>38930.333333333336</v>
          </cell>
          <cell r="H148" t="str">
            <v>NA</v>
          </cell>
          <cell r="I148" t="str">
            <v>NA</v>
          </cell>
          <cell r="J148">
            <v>38959.729166666664</v>
          </cell>
          <cell r="K148" t="str">
            <v>NA</v>
          </cell>
          <cell r="L148">
            <v>0.35</v>
          </cell>
          <cell r="M148">
            <v>8</v>
          </cell>
          <cell r="N148">
            <v>0</v>
          </cell>
          <cell r="O148">
            <v>0</v>
          </cell>
          <cell r="P148">
            <v>0</v>
          </cell>
          <cell r="T148">
            <v>38959</v>
          </cell>
        </row>
        <row r="149">
          <cell r="B149" t="str">
            <v>DC.225.DD.01</v>
          </cell>
          <cell r="D149" t="str">
            <v>Desenho De Detalhamento - Britagem</v>
          </cell>
          <cell r="E149" t="str">
            <v>20 dias</v>
          </cell>
          <cell r="F149" t="str">
            <v>NA</v>
          </cell>
          <cell r="G149">
            <v>38930.333333333336</v>
          </cell>
          <cell r="H149" t="str">
            <v>NA</v>
          </cell>
          <cell r="I149" t="str">
            <v>NA</v>
          </cell>
          <cell r="J149">
            <v>38959.729166666664</v>
          </cell>
          <cell r="K149" t="str">
            <v>NA</v>
          </cell>
          <cell r="L149">
            <v>0.35</v>
          </cell>
          <cell r="M149">
            <v>8</v>
          </cell>
          <cell r="N149">
            <v>0</v>
          </cell>
          <cell r="O149">
            <v>0</v>
          </cell>
          <cell r="P149">
            <v>0</v>
          </cell>
          <cell r="Q149" t="str">
            <v>140;144II</v>
          </cell>
          <cell r="R149">
            <v>154</v>
          </cell>
          <cell r="S149" t="str">
            <v>EQUIPE CIV[60%]</v>
          </cell>
          <cell r="T149">
            <v>38959</v>
          </cell>
        </row>
        <row r="150">
          <cell r="D150" t="str">
            <v>Estrutura Metálica</v>
          </cell>
          <cell r="E150" t="str">
            <v>19 dias</v>
          </cell>
          <cell r="F150" t="str">
            <v>NA</v>
          </cell>
          <cell r="G150">
            <v>39001.333333333336</v>
          </cell>
          <cell r="H150" t="str">
            <v>NA</v>
          </cell>
          <cell r="I150" t="str">
            <v>NA</v>
          </cell>
          <cell r="J150">
            <v>39031.729166666664</v>
          </cell>
          <cell r="K150" t="str">
            <v>NA</v>
          </cell>
          <cell r="L150">
            <v>0.75</v>
          </cell>
          <cell r="M150">
            <v>17.25</v>
          </cell>
          <cell r="N150">
            <v>0</v>
          </cell>
          <cell r="O150">
            <v>0</v>
          </cell>
          <cell r="P150">
            <v>0</v>
          </cell>
          <cell r="T150">
            <v>39031</v>
          </cell>
        </row>
        <row r="151">
          <cell r="B151" t="str">
            <v>DD.225.DP.01</v>
          </cell>
          <cell r="D151" t="str">
            <v>Desenho De Projeto</v>
          </cell>
          <cell r="E151" t="str">
            <v>5 dias</v>
          </cell>
          <cell r="F151" t="str">
            <v>NA</v>
          </cell>
          <cell r="G151">
            <v>39001.333333333336</v>
          </cell>
          <cell r="H151" t="str">
            <v>NA</v>
          </cell>
          <cell r="I151" t="str">
            <v>NA</v>
          </cell>
          <cell r="J151">
            <v>39009.729166666664</v>
          </cell>
          <cell r="K151" t="str">
            <v>NA</v>
          </cell>
          <cell r="L151">
            <v>0.13</v>
          </cell>
          <cell r="M151">
            <v>3</v>
          </cell>
          <cell r="N151">
            <v>0</v>
          </cell>
          <cell r="O151">
            <v>0</v>
          </cell>
          <cell r="P151">
            <v>0</v>
          </cell>
          <cell r="Q151">
            <v>130</v>
          </cell>
          <cell r="R151" t="str">
            <v>150;151</v>
          </cell>
          <cell r="S151" t="str">
            <v>EQUIPE MET</v>
          </cell>
          <cell r="T151">
            <v>39009</v>
          </cell>
        </row>
        <row r="152">
          <cell r="B152" t="str">
            <v>DD.225.LM.01</v>
          </cell>
          <cell r="D152" t="str">
            <v>Lista De Materiais</v>
          </cell>
          <cell r="E152" t="str">
            <v>1 dia</v>
          </cell>
          <cell r="F152" t="str">
            <v>NA</v>
          </cell>
          <cell r="G152">
            <v>39010.333333333336</v>
          </cell>
          <cell r="H152" t="str">
            <v>NA</v>
          </cell>
          <cell r="I152" t="str">
            <v>NA</v>
          </cell>
          <cell r="J152">
            <v>39010.729166666664</v>
          </cell>
          <cell r="K152" t="str">
            <v>NA</v>
          </cell>
          <cell r="L152">
            <v>0.01</v>
          </cell>
          <cell r="M152">
            <v>0.25</v>
          </cell>
          <cell r="N152">
            <v>0</v>
          </cell>
          <cell r="O152">
            <v>0</v>
          </cell>
          <cell r="P152">
            <v>0</v>
          </cell>
          <cell r="Q152">
            <v>149</v>
          </cell>
          <cell r="S152" t="str">
            <v>EQUIPE MET</v>
          </cell>
          <cell r="T152">
            <v>39010</v>
          </cell>
        </row>
        <row r="153">
          <cell r="B153" t="str">
            <v>DD.225.MC.01</v>
          </cell>
          <cell r="D153" t="str">
            <v>Memória De Cálculo</v>
          </cell>
          <cell r="E153" t="str">
            <v>14 dias</v>
          </cell>
          <cell r="F153" t="str">
            <v>NA</v>
          </cell>
          <cell r="G153">
            <v>39010.333333333336</v>
          </cell>
          <cell r="H153" t="str">
            <v>NA</v>
          </cell>
          <cell r="I153" t="str">
            <v>NA</v>
          </cell>
          <cell r="J153">
            <v>39031.729166666664</v>
          </cell>
          <cell r="K153" t="str">
            <v>NA</v>
          </cell>
          <cell r="L153">
            <v>0.61</v>
          </cell>
          <cell r="M153">
            <v>14</v>
          </cell>
          <cell r="N153">
            <v>0</v>
          </cell>
          <cell r="O153">
            <v>0</v>
          </cell>
          <cell r="P153">
            <v>0</v>
          </cell>
          <cell r="Q153">
            <v>149</v>
          </cell>
          <cell r="S153" t="str">
            <v>EQUIPE MET</v>
          </cell>
          <cell r="T153">
            <v>39031</v>
          </cell>
        </row>
        <row r="154">
          <cell r="D154" t="str">
            <v>Elétrica</v>
          </cell>
          <cell r="E154" t="str">
            <v>20 dias</v>
          </cell>
          <cell r="F154" t="str">
            <v>NA</v>
          </cell>
          <cell r="G154">
            <v>38960.333333333336</v>
          </cell>
          <cell r="H154" t="str">
            <v>NA</v>
          </cell>
          <cell r="I154" t="str">
            <v>NA</v>
          </cell>
          <cell r="J154">
            <v>38989.729166666664</v>
          </cell>
          <cell r="K154" t="str">
            <v>NA</v>
          </cell>
          <cell r="L154">
            <v>0.39</v>
          </cell>
          <cell r="M154">
            <v>9</v>
          </cell>
          <cell r="N154">
            <v>0</v>
          </cell>
          <cell r="O154">
            <v>0</v>
          </cell>
          <cell r="P154">
            <v>0</v>
          </cell>
          <cell r="T154">
            <v>38989</v>
          </cell>
        </row>
        <row r="155">
          <cell r="D155" t="str">
            <v>Desenho De Detalhamento</v>
          </cell>
          <cell r="E155" t="str">
            <v>20 dias</v>
          </cell>
          <cell r="F155" t="str">
            <v>NA</v>
          </cell>
          <cell r="G155">
            <v>38960.333333333336</v>
          </cell>
          <cell r="H155" t="str">
            <v>NA</v>
          </cell>
          <cell r="I155" t="str">
            <v>NA</v>
          </cell>
          <cell r="J155">
            <v>38989.729166666664</v>
          </cell>
          <cell r="K155" t="str">
            <v>NA</v>
          </cell>
          <cell r="L155">
            <v>0.39</v>
          </cell>
          <cell r="M155">
            <v>9</v>
          </cell>
          <cell r="N155">
            <v>0</v>
          </cell>
          <cell r="O155">
            <v>0</v>
          </cell>
          <cell r="P155">
            <v>0</v>
          </cell>
          <cell r="T155">
            <v>38989</v>
          </cell>
        </row>
        <row r="156">
          <cell r="B156" t="str">
            <v>DE.225.DD.01</v>
          </cell>
          <cell r="D156" t="str">
            <v>Eletrodutos e Bandejas</v>
          </cell>
          <cell r="E156" t="str">
            <v>11 dias</v>
          </cell>
          <cell r="F156" t="str">
            <v>NA</v>
          </cell>
          <cell r="G156">
            <v>38960.333333333336</v>
          </cell>
          <cell r="H156" t="str">
            <v>NA</v>
          </cell>
          <cell r="I156" t="str">
            <v>NA</v>
          </cell>
          <cell r="J156">
            <v>38978.729166666664</v>
          </cell>
          <cell r="K156" t="str">
            <v>NA</v>
          </cell>
          <cell r="L156">
            <v>0.22</v>
          </cell>
          <cell r="M156">
            <v>5</v>
          </cell>
          <cell r="N156">
            <v>0</v>
          </cell>
          <cell r="O156">
            <v>0</v>
          </cell>
          <cell r="P156">
            <v>0</v>
          </cell>
          <cell r="Q156">
            <v>147</v>
          </cell>
          <cell r="R156">
            <v>155</v>
          </cell>
          <cell r="S156" t="str">
            <v>EQUIPE ELE</v>
          </cell>
          <cell r="T156">
            <v>38978</v>
          </cell>
        </row>
        <row r="157">
          <cell r="B157" t="str">
            <v>DE.225.DD.02</v>
          </cell>
          <cell r="D157" t="str">
            <v>Iluminação</v>
          </cell>
          <cell r="E157" t="str">
            <v>9 dias</v>
          </cell>
          <cell r="F157" t="str">
            <v>NA</v>
          </cell>
          <cell r="G157">
            <v>38979.333333333336</v>
          </cell>
          <cell r="H157" t="str">
            <v>NA</v>
          </cell>
          <cell r="I157" t="str">
            <v>NA</v>
          </cell>
          <cell r="J157">
            <v>38989.729166666664</v>
          </cell>
          <cell r="K157" t="str">
            <v>NA</v>
          </cell>
          <cell r="L157">
            <v>0.17</v>
          </cell>
          <cell r="M157">
            <v>4</v>
          </cell>
          <cell r="N157">
            <v>0</v>
          </cell>
          <cell r="O157">
            <v>0</v>
          </cell>
          <cell r="P157">
            <v>0</v>
          </cell>
          <cell r="Q157">
            <v>154</v>
          </cell>
          <cell r="S157" t="str">
            <v>EQUIPE ELE</v>
          </cell>
          <cell r="T157">
            <v>38989</v>
          </cell>
        </row>
        <row r="158">
          <cell r="D158" t="str">
            <v>Instrumentação</v>
          </cell>
          <cell r="E158" t="str">
            <v>5 dias</v>
          </cell>
          <cell r="F158" t="str">
            <v>NA</v>
          </cell>
          <cell r="G158">
            <v>39013.333333333336</v>
          </cell>
          <cell r="H158" t="str">
            <v>NA</v>
          </cell>
          <cell r="I158" t="str">
            <v>NA</v>
          </cell>
          <cell r="J158">
            <v>39017.729166666664</v>
          </cell>
          <cell r="K158" t="str">
            <v>NA</v>
          </cell>
          <cell r="L158">
            <v>0.04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T158">
            <v>39017</v>
          </cell>
        </row>
        <row r="159">
          <cell r="B159" t="str">
            <v>DT.225.AJ.01</v>
          </cell>
          <cell r="D159" t="str">
            <v>Arranjos/ Layout’s/ Plano Diretor - Locação De Instrumentos</v>
          </cell>
          <cell r="E159" t="str">
            <v>5 dias</v>
          </cell>
          <cell r="F159" t="str">
            <v>NA</v>
          </cell>
          <cell r="G159">
            <v>39013.333333333336</v>
          </cell>
          <cell r="H159" t="str">
            <v>NA</v>
          </cell>
          <cell r="I159" t="str">
            <v>NA</v>
          </cell>
          <cell r="J159">
            <v>39017.729166666664</v>
          </cell>
          <cell r="K159" t="str">
            <v>NA</v>
          </cell>
          <cell r="L159">
            <v>0.04</v>
          </cell>
          <cell r="M159">
            <v>1</v>
          </cell>
          <cell r="N159">
            <v>0</v>
          </cell>
          <cell r="O159">
            <v>0</v>
          </cell>
          <cell r="P159">
            <v>0</v>
          </cell>
          <cell r="Q159">
            <v>82</v>
          </cell>
          <cell r="S159" t="str">
            <v>EQUIPE TSA</v>
          </cell>
          <cell r="T159">
            <v>39017</v>
          </cell>
        </row>
        <row r="160">
          <cell r="B160" t="str">
            <v>1.1.5</v>
          </cell>
          <cell r="C160" t="str">
            <v>230A</v>
          </cell>
          <cell r="D160" t="str">
            <v>Pátio de Homogeneização (1D)</v>
          </cell>
          <cell r="E160" t="str">
            <v>130 dias</v>
          </cell>
          <cell r="F160">
            <v>38814.333333333336</v>
          </cell>
          <cell r="G160">
            <v>38853.333333333336</v>
          </cell>
          <cell r="H160">
            <v>38853.333333333336</v>
          </cell>
          <cell r="I160">
            <v>38846.729166666664</v>
          </cell>
          <cell r="J160">
            <v>39049.729166666664</v>
          </cell>
          <cell r="K160" t="str">
            <v>NA</v>
          </cell>
          <cell r="L160">
            <v>4.3499999999999996</v>
          </cell>
          <cell r="M160">
            <v>99.5</v>
          </cell>
          <cell r="N160">
            <v>17.100000000000001</v>
          </cell>
          <cell r="O160">
            <v>17.190000000000001</v>
          </cell>
          <cell r="P160">
            <v>17.190000000000001</v>
          </cell>
          <cell r="T160">
            <v>39049</v>
          </cell>
        </row>
        <row r="161">
          <cell r="D161" t="str">
            <v>Projeto Básico</v>
          </cell>
          <cell r="E161" t="str">
            <v>77 dias</v>
          </cell>
          <cell r="F161">
            <v>38814.333333333336</v>
          </cell>
          <cell r="G161">
            <v>38853.333333333336</v>
          </cell>
          <cell r="H161">
            <v>38853.333333333336</v>
          </cell>
          <cell r="I161">
            <v>38846.729166666664</v>
          </cell>
          <cell r="J161">
            <v>38965.729166666664</v>
          </cell>
          <cell r="K161" t="str">
            <v>NA</v>
          </cell>
          <cell r="L161">
            <v>1.35</v>
          </cell>
          <cell r="M161">
            <v>31</v>
          </cell>
          <cell r="N161">
            <v>17.100000000000001</v>
          </cell>
          <cell r="O161">
            <v>55.16</v>
          </cell>
          <cell r="P161">
            <v>55.16</v>
          </cell>
          <cell r="T161">
            <v>38965</v>
          </cell>
        </row>
        <row r="162">
          <cell r="D162" t="str">
            <v>Mecânica</v>
          </cell>
          <cell r="E162" t="str">
            <v>77 dias</v>
          </cell>
          <cell r="F162">
            <v>38814.333333333336</v>
          </cell>
          <cell r="G162">
            <v>38853.333333333336</v>
          </cell>
          <cell r="H162">
            <v>38853.333333333336</v>
          </cell>
          <cell r="I162">
            <v>38846.729166666664</v>
          </cell>
          <cell r="J162">
            <v>38965.729166666664</v>
          </cell>
          <cell r="K162" t="str">
            <v>NA</v>
          </cell>
          <cell r="L162">
            <v>1.35</v>
          </cell>
          <cell r="M162">
            <v>31</v>
          </cell>
          <cell r="N162">
            <v>17.100000000000001</v>
          </cell>
          <cell r="O162">
            <v>55.16</v>
          </cell>
          <cell r="P162">
            <v>55.16</v>
          </cell>
          <cell r="T162">
            <v>38965</v>
          </cell>
        </row>
        <row r="163">
          <cell r="D163" t="str">
            <v>Desenho Básico</v>
          </cell>
          <cell r="E163" t="str">
            <v>16 dias</v>
          </cell>
          <cell r="F163">
            <v>38814.333333333336</v>
          </cell>
          <cell r="G163">
            <v>38940.333333333336</v>
          </cell>
          <cell r="H163" t="str">
            <v>NA</v>
          </cell>
          <cell r="I163">
            <v>38846.729166666664</v>
          </cell>
          <cell r="J163">
            <v>38965.729166666664</v>
          </cell>
          <cell r="K163" t="str">
            <v>NA</v>
          </cell>
          <cell r="L163">
            <v>0.52</v>
          </cell>
          <cell r="M163">
            <v>12</v>
          </cell>
          <cell r="N163">
            <v>0</v>
          </cell>
          <cell r="O163">
            <v>0</v>
          </cell>
          <cell r="P163">
            <v>0</v>
          </cell>
          <cell r="Q163" t="str">
            <v>90II</v>
          </cell>
          <cell r="R163" t="str">
            <v>173TI+15 dias</v>
          </cell>
          <cell r="S163" t="str">
            <v>EQUIPE MEC</v>
          </cell>
          <cell r="T163">
            <v>38965</v>
          </cell>
        </row>
        <row r="164">
          <cell r="B164" t="str">
            <v>BB.230.DB.01</v>
          </cell>
          <cell r="D164" t="str">
            <v>Planta e Cortes</v>
          </cell>
          <cell r="E164" t="str">
            <v>8 dias</v>
          </cell>
          <cell r="F164" t="str">
            <v>NA</v>
          </cell>
          <cell r="G164">
            <v>38940.333333333336</v>
          </cell>
          <cell r="H164" t="str">
            <v>NA</v>
          </cell>
          <cell r="I164" t="str">
            <v>NA</v>
          </cell>
          <cell r="J164">
            <v>38953.729166666664</v>
          </cell>
          <cell r="K164" t="str">
            <v>NA</v>
          </cell>
          <cell r="L164">
            <v>0.13</v>
          </cell>
          <cell r="M164">
            <v>3</v>
          </cell>
          <cell r="N164">
            <v>0</v>
          </cell>
          <cell r="O164">
            <v>0</v>
          </cell>
          <cell r="P164">
            <v>0</v>
          </cell>
          <cell r="Q164" t="str">
            <v>141II</v>
          </cell>
          <cell r="R164" t="str">
            <v>424II</v>
          </cell>
          <cell r="S164" t="str">
            <v>EQUIPE MEC</v>
          </cell>
          <cell r="T164">
            <v>38953</v>
          </cell>
        </row>
        <row r="165">
          <cell r="B165" t="str">
            <v>BB.230.DB.02</v>
          </cell>
          <cell r="D165" t="str">
            <v>By-Pass do Pátio</v>
          </cell>
          <cell r="E165" t="str">
            <v>8 dias</v>
          </cell>
          <cell r="F165" t="str">
            <v>NA</v>
          </cell>
          <cell r="G165">
            <v>38940.333333333336</v>
          </cell>
          <cell r="H165" t="str">
            <v>NA</v>
          </cell>
          <cell r="I165" t="str">
            <v>NA</v>
          </cell>
          <cell r="J165">
            <v>38953.729166666664</v>
          </cell>
          <cell r="K165" t="str">
            <v>NA</v>
          </cell>
          <cell r="L165">
            <v>0.13</v>
          </cell>
          <cell r="M165">
            <v>3</v>
          </cell>
          <cell r="N165">
            <v>0</v>
          </cell>
          <cell r="O165">
            <v>0</v>
          </cell>
          <cell r="P165">
            <v>0</v>
          </cell>
          <cell r="Q165" t="str">
            <v>141II</v>
          </cell>
          <cell r="R165">
            <v>170</v>
          </cell>
          <cell r="S165" t="str">
            <v>EQUIPE MEC</v>
          </cell>
          <cell r="T165">
            <v>38953</v>
          </cell>
        </row>
        <row r="166">
          <cell r="B166" t="str">
            <v>BB.230.DB.03</v>
          </cell>
          <cell r="D166" t="str">
            <v>Recuperadora e Empilhadeira</v>
          </cell>
          <cell r="E166" t="str">
            <v>10 dias</v>
          </cell>
          <cell r="F166" t="str">
            <v>NA</v>
          </cell>
          <cell r="G166">
            <v>38940.333333333336</v>
          </cell>
          <cell r="H166" t="str">
            <v>NA</v>
          </cell>
          <cell r="I166" t="str">
            <v>NA</v>
          </cell>
          <cell r="J166">
            <v>38957.729166666664</v>
          </cell>
          <cell r="K166" t="str">
            <v>NA</v>
          </cell>
          <cell r="L166">
            <v>0.17</v>
          </cell>
          <cell r="M166">
            <v>4</v>
          </cell>
          <cell r="N166">
            <v>0</v>
          </cell>
          <cell r="O166">
            <v>0</v>
          </cell>
          <cell r="P166">
            <v>0</v>
          </cell>
          <cell r="Q166" t="str">
            <v>141II</v>
          </cell>
          <cell r="R166">
            <v>165</v>
          </cell>
          <cell r="S166" t="str">
            <v>EQUIPE MEC</v>
          </cell>
          <cell r="T166">
            <v>38957</v>
          </cell>
        </row>
        <row r="167">
          <cell r="B167" t="str">
            <v>BB.230.DB.04</v>
          </cell>
          <cell r="D167" t="str">
            <v>Transportadores</v>
          </cell>
          <cell r="E167" t="str">
            <v>6 dias</v>
          </cell>
          <cell r="F167" t="str">
            <v>NA</v>
          </cell>
          <cell r="G167">
            <v>38958.333333333336</v>
          </cell>
          <cell r="H167" t="str">
            <v>NA</v>
          </cell>
          <cell r="I167" t="str">
            <v>NA</v>
          </cell>
          <cell r="J167">
            <v>38965.729166666664</v>
          </cell>
          <cell r="K167" t="str">
            <v>NA</v>
          </cell>
          <cell r="L167">
            <v>0.09</v>
          </cell>
          <cell r="M167">
            <v>2</v>
          </cell>
          <cell r="N167">
            <v>0</v>
          </cell>
          <cell r="O167">
            <v>0</v>
          </cell>
          <cell r="P167">
            <v>0</v>
          </cell>
          <cell r="Q167">
            <v>164</v>
          </cell>
          <cell r="S167" t="str">
            <v>EQUIPE MEC</v>
          </cell>
          <cell r="T167">
            <v>38965</v>
          </cell>
        </row>
        <row r="168">
          <cell r="B168" t="str">
            <v>BB.230.ET.01</v>
          </cell>
          <cell r="D168" t="str">
            <v>Especificação Técnica - Empilhadeira e Retomadora</v>
          </cell>
          <cell r="E168" t="str">
            <v>40 dias</v>
          </cell>
          <cell r="F168" t="str">
            <v>NA</v>
          </cell>
          <cell r="G168">
            <v>38853.333333333336</v>
          </cell>
          <cell r="H168">
            <v>38853.333333333336</v>
          </cell>
          <cell r="I168" t="str">
            <v>NA</v>
          </cell>
          <cell r="J168">
            <v>38910.729166666664</v>
          </cell>
          <cell r="K168" t="str">
            <v>NA</v>
          </cell>
          <cell r="L168">
            <v>0.71</v>
          </cell>
          <cell r="M168">
            <v>16.25</v>
          </cell>
          <cell r="N168">
            <v>14.63</v>
          </cell>
          <cell r="O168">
            <v>90</v>
          </cell>
          <cell r="P168">
            <v>90</v>
          </cell>
          <cell r="Q168" t="str">
            <v>14II</v>
          </cell>
          <cell r="R168" t="str">
            <v>171TI+60 dias</v>
          </cell>
          <cell r="S168" t="str">
            <v>EQUIPE MEC</v>
          </cell>
          <cell r="T168">
            <v>38910</v>
          </cell>
        </row>
        <row r="169">
          <cell r="B169" t="str">
            <v>BB.230.FD.01</v>
          </cell>
          <cell r="D169" t="str">
            <v>Folha De Dados - Transportadores</v>
          </cell>
          <cell r="E169" t="str">
            <v>2 dias</v>
          </cell>
          <cell r="F169" t="str">
            <v>NA</v>
          </cell>
          <cell r="G169">
            <v>38916.333333333336</v>
          </cell>
          <cell r="H169">
            <v>38916.333333333336</v>
          </cell>
          <cell r="I169" t="str">
            <v>NA</v>
          </cell>
          <cell r="J169">
            <v>38917.729166666664</v>
          </cell>
          <cell r="K169" t="str">
            <v>NA</v>
          </cell>
          <cell r="L169">
            <v>0.12</v>
          </cell>
          <cell r="M169">
            <v>2.75</v>
          </cell>
          <cell r="N169">
            <v>2.48</v>
          </cell>
          <cell r="O169">
            <v>90</v>
          </cell>
          <cell r="P169">
            <v>90</v>
          </cell>
          <cell r="Q169" t="str">
            <v>14II</v>
          </cell>
          <cell r="S169" t="str">
            <v>EQUIPE MEC</v>
          </cell>
          <cell r="T169">
            <v>38917</v>
          </cell>
        </row>
        <row r="170">
          <cell r="D170" t="str">
            <v>Projeto Detalhado</v>
          </cell>
          <cell r="E170" t="str">
            <v>43 dias</v>
          </cell>
          <cell r="F170" t="str">
            <v>NA</v>
          </cell>
          <cell r="G170">
            <v>38982.333333333336</v>
          </cell>
          <cell r="H170" t="str">
            <v>NA</v>
          </cell>
          <cell r="I170" t="str">
            <v>NA</v>
          </cell>
          <cell r="J170">
            <v>39049.729166666664</v>
          </cell>
          <cell r="K170" t="str">
            <v>NA</v>
          </cell>
          <cell r="L170">
            <v>2.99</v>
          </cell>
          <cell r="M170">
            <v>68.5</v>
          </cell>
          <cell r="N170">
            <v>0</v>
          </cell>
          <cell r="O170">
            <v>0</v>
          </cell>
          <cell r="P170">
            <v>0</v>
          </cell>
          <cell r="T170">
            <v>39049</v>
          </cell>
        </row>
        <row r="171">
          <cell r="D171" t="str">
            <v>Mecânica</v>
          </cell>
          <cell r="E171" t="str">
            <v>15 dias</v>
          </cell>
          <cell r="F171" t="str">
            <v>NA</v>
          </cell>
          <cell r="G171">
            <v>38982.333333333336</v>
          </cell>
          <cell r="H171" t="str">
            <v>NA</v>
          </cell>
          <cell r="I171" t="str">
            <v>NA</v>
          </cell>
          <cell r="J171">
            <v>39006.729166666664</v>
          </cell>
          <cell r="K171" t="str">
            <v>NA</v>
          </cell>
          <cell r="L171">
            <v>0.22</v>
          </cell>
          <cell r="M171">
            <v>5</v>
          </cell>
          <cell r="N171">
            <v>0</v>
          </cell>
          <cell r="O171">
            <v>0</v>
          </cell>
          <cell r="P171">
            <v>0</v>
          </cell>
          <cell r="T171">
            <v>39006</v>
          </cell>
        </row>
        <row r="172">
          <cell r="B172" t="str">
            <v>DB.230.DD.01</v>
          </cell>
          <cell r="D172" t="str">
            <v>Desenho De Detalhamento - Chute Para By-Pass</v>
          </cell>
          <cell r="E172" t="str">
            <v>7 dias</v>
          </cell>
          <cell r="F172" t="str">
            <v>NA</v>
          </cell>
          <cell r="G172">
            <v>38982.333333333336</v>
          </cell>
          <cell r="H172" t="str">
            <v>NA</v>
          </cell>
          <cell r="I172" t="str">
            <v>NA</v>
          </cell>
          <cell r="J172">
            <v>38992.729166666664</v>
          </cell>
          <cell r="K172" t="str">
            <v>NA</v>
          </cell>
          <cell r="L172">
            <v>0.17</v>
          </cell>
          <cell r="M172">
            <v>4</v>
          </cell>
          <cell r="N172">
            <v>0</v>
          </cell>
          <cell r="O172">
            <v>0</v>
          </cell>
          <cell r="P172">
            <v>0</v>
          </cell>
          <cell r="Q172" t="str">
            <v>30TI+30 dias;163</v>
          </cell>
          <cell r="R172">
            <v>436</v>
          </cell>
          <cell r="S172" t="str">
            <v>EQUIPE MEC</v>
          </cell>
          <cell r="T172">
            <v>38992</v>
          </cell>
        </row>
        <row r="173">
          <cell r="B173" t="str">
            <v>DB.230.PT.01</v>
          </cell>
          <cell r="D173" t="str">
            <v>Parecer Técnico - Empilhadeira e Retomadora</v>
          </cell>
          <cell r="E173" t="str">
            <v>2 dias</v>
          </cell>
          <cell r="F173" t="str">
            <v>NA</v>
          </cell>
          <cell r="G173">
            <v>39001.333333333336</v>
          </cell>
          <cell r="H173" t="str">
            <v>NA</v>
          </cell>
          <cell r="I173" t="str">
            <v>NA</v>
          </cell>
          <cell r="J173">
            <v>39006.729166666664</v>
          </cell>
          <cell r="K173" t="str">
            <v>NA</v>
          </cell>
          <cell r="L173">
            <v>0.04</v>
          </cell>
          <cell r="M173">
            <v>1</v>
          </cell>
          <cell r="N173">
            <v>0</v>
          </cell>
          <cell r="O173">
            <v>0</v>
          </cell>
          <cell r="P173">
            <v>0</v>
          </cell>
          <cell r="Q173" t="str">
            <v>166TI+60 dias</v>
          </cell>
          <cell r="S173" t="str">
            <v>EQUIPE MEC</v>
          </cell>
          <cell r="T173">
            <v>39006</v>
          </cell>
        </row>
        <row r="174">
          <cell r="D174" t="str">
            <v>Civil</v>
          </cell>
          <cell r="E174" t="str">
            <v>25 dias</v>
          </cell>
          <cell r="F174" t="str">
            <v>NA</v>
          </cell>
          <cell r="G174">
            <v>38989.333333333336</v>
          </cell>
          <cell r="H174" t="str">
            <v>NA</v>
          </cell>
          <cell r="I174" t="str">
            <v>NA</v>
          </cell>
          <cell r="J174">
            <v>39029.729166666664</v>
          </cell>
          <cell r="K174" t="str">
            <v>NA</v>
          </cell>
          <cell r="L174">
            <v>0.87</v>
          </cell>
          <cell r="M174">
            <v>20</v>
          </cell>
          <cell r="N174">
            <v>0</v>
          </cell>
          <cell r="O174">
            <v>0</v>
          </cell>
          <cell r="P174">
            <v>0</v>
          </cell>
          <cell r="T174">
            <v>39029</v>
          </cell>
        </row>
        <row r="175">
          <cell r="B175" t="str">
            <v>DC.230.DD.01</v>
          </cell>
          <cell r="D175" t="str">
            <v>Des. Det. - Fundação, Forma, Armação e Inseridos Metálicos</v>
          </cell>
          <cell r="E175" t="str">
            <v>25 dias</v>
          </cell>
          <cell r="F175" t="str">
            <v>NA</v>
          </cell>
          <cell r="G175">
            <v>38989.333333333336</v>
          </cell>
          <cell r="H175" t="str">
            <v>NA</v>
          </cell>
          <cell r="I175" t="str">
            <v>NA</v>
          </cell>
          <cell r="J175">
            <v>39029.729166666664</v>
          </cell>
          <cell r="K175" t="str">
            <v>NA</v>
          </cell>
          <cell r="L175">
            <v>0.87</v>
          </cell>
          <cell r="M175">
            <v>20</v>
          </cell>
          <cell r="N175">
            <v>0</v>
          </cell>
          <cell r="O175">
            <v>0</v>
          </cell>
          <cell r="P175">
            <v>0</v>
          </cell>
          <cell r="Q175" t="str">
            <v>161TI+15 dias</v>
          </cell>
          <cell r="R175" t="str">
            <v>176II</v>
          </cell>
          <cell r="S175" t="str">
            <v>EQUIPE CIV</v>
          </cell>
          <cell r="T175">
            <v>39029</v>
          </cell>
        </row>
        <row r="176">
          <cell r="D176" t="str">
            <v>Elétrica</v>
          </cell>
          <cell r="E176" t="str">
            <v>38 dias</v>
          </cell>
          <cell r="F176" t="str">
            <v>NA</v>
          </cell>
          <cell r="G176">
            <v>38989.333333333336</v>
          </cell>
          <cell r="H176" t="str">
            <v>NA</v>
          </cell>
          <cell r="I176" t="str">
            <v>NA</v>
          </cell>
          <cell r="J176">
            <v>39049.729166666664</v>
          </cell>
          <cell r="K176" t="str">
            <v>NA</v>
          </cell>
          <cell r="L176">
            <v>1.86</v>
          </cell>
          <cell r="M176">
            <v>42.5</v>
          </cell>
          <cell r="N176">
            <v>0</v>
          </cell>
          <cell r="O176">
            <v>0</v>
          </cell>
          <cell r="P176">
            <v>0</v>
          </cell>
          <cell r="T176">
            <v>39049</v>
          </cell>
        </row>
        <row r="177">
          <cell r="D177" t="str">
            <v>Desenho De Detalhamento</v>
          </cell>
          <cell r="E177" t="str">
            <v>38 dias</v>
          </cell>
          <cell r="F177" t="str">
            <v>NA</v>
          </cell>
          <cell r="G177">
            <v>38989.333333333336</v>
          </cell>
          <cell r="H177" t="str">
            <v>NA</v>
          </cell>
          <cell r="I177" t="str">
            <v>NA</v>
          </cell>
          <cell r="J177">
            <v>39049.729166666664</v>
          </cell>
          <cell r="K177" t="str">
            <v>NA</v>
          </cell>
          <cell r="L177">
            <v>1.35</v>
          </cell>
          <cell r="M177">
            <v>31</v>
          </cell>
          <cell r="N177">
            <v>0</v>
          </cell>
          <cell r="O177">
            <v>0</v>
          </cell>
          <cell r="P177">
            <v>0</v>
          </cell>
          <cell r="T177">
            <v>39049</v>
          </cell>
        </row>
        <row r="178">
          <cell r="B178" t="str">
            <v>DE.230.DD.01</v>
          </cell>
          <cell r="D178" t="str">
            <v>Força e Controle/  Rede Dutos/ Subestação/ Aterramento</v>
          </cell>
          <cell r="E178" t="str">
            <v>20 dias</v>
          </cell>
          <cell r="F178" t="str">
            <v>NA</v>
          </cell>
          <cell r="G178">
            <v>38989.333333333336</v>
          </cell>
          <cell r="H178" t="str">
            <v>NA</v>
          </cell>
          <cell r="I178" t="str">
            <v>NA</v>
          </cell>
          <cell r="J178">
            <v>39020.729166666664</v>
          </cell>
          <cell r="K178" t="str">
            <v>NA</v>
          </cell>
          <cell r="L178">
            <v>0.7</v>
          </cell>
          <cell r="M178">
            <v>16</v>
          </cell>
          <cell r="N178">
            <v>0</v>
          </cell>
          <cell r="O178">
            <v>0</v>
          </cell>
          <cell r="P178">
            <v>0</v>
          </cell>
          <cell r="Q178" t="str">
            <v>173II</v>
          </cell>
          <cell r="R178" t="str">
            <v>177;178</v>
          </cell>
          <cell r="S178" t="str">
            <v>EQUIPE ELE</v>
          </cell>
          <cell r="T178">
            <v>39020</v>
          </cell>
        </row>
        <row r="179">
          <cell r="B179" t="str">
            <v>DE.230.DD.02</v>
          </cell>
          <cell r="D179" t="str">
            <v>Iluminação</v>
          </cell>
          <cell r="E179" t="str">
            <v>18 dias</v>
          </cell>
          <cell r="F179" t="str">
            <v>NA</v>
          </cell>
          <cell r="G179">
            <v>39021.333333333336</v>
          </cell>
          <cell r="H179" t="str">
            <v>NA</v>
          </cell>
          <cell r="I179" t="str">
            <v>NA</v>
          </cell>
          <cell r="J179">
            <v>39049.729166666664</v>
          </cell>
          <cell r="K179" t="str">
            <v>NA</v>
          </cell>
          <cell r="L179">
            <v>0.66</v>
          </cell>
          <cell r="M179">
            <v>15</v>
          </cell>
          <cell r="N179">
            <v>0</v>
          </cell>
          <cell r="O179">
            <v>0</v>
          </cell>
          <cell r="P179">
            <v>0</v>
          </cell>
          <cell r="Q179">
            <v>176</v>
          </cell>
          <cell r="S179" t="str">
            <v>EQUIPE ELE</v>
          </cell>
          <cell r="T179">
            <v>39049</v>
          </cell>
        </row>
        <row r="180">
          <cell r="B180" t="str">
            <v>DE.230.ET.01</v>
          </cell>
          <cell r="D180" t="str">
            <v>Especificação Técnica</v>
          </cell>
          <cell r="E180" t="str">
            <v>15 dias</v>
          </cell>
          <cell r="F180" t="str">
            <v>NA</v>
          </cell>
          <cell r="G180">
            <v>39021.333333333336</v>
          </cell>
          <cell r="H180" t="str">
            <v>NA</v>
          </cell>
          <cell r="I180" t="str">
            <v>NA</v>
          </cell>
          <cell r="J180">
            <v>39044.729166666664</v>
          </cell>
          <cell r="K180" t="str">
            <v>NA</v>
          </cell>
          <cell r="L180">
            <v>0.5</v>
          </cell>
          <cell r="M180">
            <v>11.5</v>
          </cell>
          <cell r="N180">
            <v>0</v>
          </cell>
          <cell r="O180">
            <v>0</v>
          </cell>
          <cell r="P180">
            <v>0</v>
          </cell>
          <cell r="Q180">
            <v>176</v>
          </cell>
          <cell r="S180" t="str">
            <v>EQUIPE ELE</v>
          </cell>
          <cell r="T180">
            <v>39044</v>
          </cell>
        </row>
        <row r="181">
          <cell r="D181" t="str">
            <v>Instrumentação</v>
          </cell>
          <cell r="E181" t="str">
            <v>5 dias</v>
          </cell>
          <cell r="F181" t="str">
            <v>NA</v>
          </cell>
          <cell r="G181">
            <v>39038.333333333336</v>
          </cell>
          <cell r="H181" t="str">
            <v>NA</v>
          </cell>
          <cell r="I181" t="str">
            <v>NA</v>
          </cell>
          <cell r="J181">
            <v>39044.729166666664</v>
          </cell>
          <cell r="K181" t="str">
            <v>NA</v>
          </cell>
          <cell r="L181">
            <v>0.04</v>
          </cell>
          <cell r="M181">
            <v>1</v>
          </cell>
          <cell r="N181">
            <v>0</v>
          </cell>
          <cell r="O181">
            <v>0</v>
          </cell>
          <cell r="P181">
            <v>0</v>
          </cell>
          <cell r="T181">
            <v>39044</v>
          </cell>
        </row>
        <row r="182">
          <cell r="B182" t="str">
            <v>DT.230.AJ.01</v>
          </cell>
          <cell r="D182" t="str">
            <v>Arranjos/ Layout’s/ Plano Diretor - Locação De Instrumentos</v>
          </cell>
          <cell r="E182" t="str">
            <v>5 dias</v>
          </cell>
          <cell r="F182" t="str">
            <v>NA</v>
          </cell>
          <cell r="G182">
            <v>39038.333333333336</v>
          </cell>
          <cell r="H182" t="str">
            <v>NA</v>
          </cell>
          <cell r="I182" t="str">
            <v>NA</v>
          </cell>
          <cell r="J182">
            <v>39044.729166666664</v>
          </cell>
          <cell r="K182" t="str">
            <v>NA</v>
          </cell>
          <cell r="L182">
            <v>0.04</v>
          </cell>
          <cell r="M182">
            <v>1</v>
          </cell>
          <cell r="N182">
            <v>0</v>
          </cell>
          <cell r="O182">
            <v>0</v>
          </cell>
          <cell r="P182">
            <v>0</v>
          </cell>
          <cell r="Q182">
            <v>302</v>
          </cell>
          <cell r="S182" t="str">
            <v>EQUIPE TSA</v>
          </cell>
          <cell r="T182">
            <v>39044</v>
          </cell>
        </row>
        <row r="183">
          <cell r="B183" t="str">
            <v>1.1.6</v>
          </cell>
          <cell r="C183" t="str">
            <v>240A</v>
          </cell>
          <cell r="D183" t="str">
            <v>Separação Magnética de Grossos (2D)</v>
          </cell>
          <cell r="E183" t="str">
            <v>138 dias</v>
          </cell>
          <cell r="F183">
            <v>38853.333333333336</v>
          </cell>
          <cell r="G183">
            <v>38827.333333333336</v>
          </cell>
          <cell r="H183">
            <v>38827.333333333336</v>
          </cell>
          <cell r="I183">
            <v>38961.729166666664</v>
          </cell>
          <cell r="J183">
            <v>39037.729166666664</v>
          </cell>
          <cell r="K183" t="str">
            <v>NA</v>
          </cell>
          <cell r="L183">
            <v>4.3499999999999996</v>
          </cell>
          <cell r="M183">
            <v>99.63</v>
          </cell>
          <cell r="N183">
            <v>8.89</v>
          </cell>
          <cell r="O183">
            <v>8.92</v>
          </cell>
          <cell r="P183">
            <v>8.92</v>
          </cell>
          <cell r="T183">
            <v>39037</v>
          </cell>
        </row>
        <row r="184">
          <cell r="D184" t="str">
            <v>Projeto Básico</v>
          </cell>
          <cell r="E184" t="str">
            <v>77 dias</v>
          </cell>
          <cell r="F184">
            <v>38853.333333333336</v>
          </cell>
          <cell r="G184">
            <v>38827.333333333336</v>
          </cell>
          <cell r="H184">
            <v>38827.333333333336</v>
          </cell>
          <cell r="I184">
            <v>38870.729166666664</v>
          </cell>
          <cell r="J184">
            <v>38939.729166666664</v>
          </cell>
          <cell r="K184" t="str">
            <v>NA</v>
          </cell>
          <cell r="L184">
            <v>0.72</v>
          </cell>
          <cell r="M184">
            <v>16.38</v>
          </cell>
          <cell r="N184">
            <v>8.89</v>
          </cell>
          <cell r="O184">
            <v>54.27</v>
          </cell>
          <cell r="P184">
            <v>54.27</v>
          </cell>
          <cell r="T184">
            <v>38939</v>
          </cell>
        </row>
        <row r="185">
          <cell r="D185" t="str">
            <v>Processo</v>
          </cell>
          <cell r="E185" t="str">
            <v>67 dias</v>
          </cell>
          <cell r="F185">
            <v>38853.333333333336</v>
          </cell>
          <cell r="G185">
            <v>38827.333333333336</v>
          </cell>
          <cell r="H185">
            <v>38827.333333333336</v>
          </cell>
          <cell r="I185">
            <v>38859.729166666664</v>
          </cell>
          <cell r="J185">
            <v>38925.729166666664</v>
          </cell>
          <cell r="K185" t="str">
            <v>NA</v>
          </cell>
          <cell r="L185">
            <v>0.22</v>
          </cell>
          <cell r="M185">
            <v>5</v>
          </cell>
          <cell r="N185">
            <v>4.5</v>
          </cell>
          <cell r="O185">
            <v>90</v>
          </cell>
          <cell r="P185">
            <v>90</v>
          </cell>
          <cell r="T185">
            <v>38925</v>
          </cell>
        </row>
        <row r="186">
          <cell r="B186" t="str">
            <v>BP.240.FD.01</v>
          </cell>
          <cell r="D186" t="str">
            <v>FD's - Separ. Magnét. WDRE e Peneiras Desaguadoras</v>
          </cell>
          <cell r="E186" t="str">
            <v>67 dias</v>
          </cell>
          <cell r="F186">
            <v>38853.333333333336</v>
          </cell>
          <cell r="G186">
            <v>38827.333333333336</v>
          </cell>
          <cell r="H186">
            <v>38827.333333333336</v>
          </cell>
          <cell r="I186">
            <v>38859.729166666664</v>
          </cell>
          <cell r="J186">
            <v>38925.729166666664</v>
          </cell>
          <cell r="K186" t="str">
            <v>NA</v>
          </cell>
          <cell r="L186">
            <v>0.22</v>
          </cell>
          <cell r="M186">
            <v>5</v>
          </cell>
          <cell r="N186">
            <v>4.5</v>
          </cell>
          <cell r="O186">
            <v>90</v>
          </cell>
          <cell r="P186">
            <v>90</v>
          </cell>
          <cell r="Q186" t="str">
            <v>14II</v>
          </cell>
          <cell r="S186" t="str">
            <v>EQUIPE PRO</v>
          </cell>
          <cell r="T186">
            <v>38925</v>
          </cell>
        </row>
        <row r="187">
          <cell r="D187" t="str">
            <v>Mecânica</v>
          </cell>
          <cell r="E187" t="str">
            <v>74 dias</v>
          </cell>
          <cell r="F187">
            <v>38853.333333333336</v>
          </cell>
          <cell r="G187">
            <v>38833.333333333336</v>
          </cell>
          <cell r="H187">
            <v>38833.333333333336</v>
          </cell>
          <cell r="I187">
            <v>38870.729166666664</v>
          </cell>
          <cell r="J187">
            <v>38939.729166666664</v>
          </cell>
          <cell r="K187" t="str">
            <v>NA</v>
          </cell>
          <cell r="L187">
            <v>0.5</v>
          </cell>
          <cell r="M187">
            <v>11.38</v>
          </cell>
          <cell r="N187">
            <v>4.3899999999999997</v>
          </cell>
          <cell r="O187">
            <v>38.57</v>
          </cell>
          <cell r="P187">
            <v>38.57</v>
          </cell>
          <cell r="T187">
            <v>38939</v>
          </cell>
        </row>
        <row r="188">
          <cell r="B188" t="str">
            <v>BB.240.DB.01</v>
          </cell>
          <cell r="D188" t="str">
            <v>Desenho Básico - Plantas</v>
          </cell>
          <cell r="E188" t="str">
            <v>64 dias</v>
          </cell>
          <cell r="F188">
            <v>38853.333333333336</v>
          </cell>
          <cell r="G188">
            <v>38833.333333333336</v>
          </cell>
          <cell r="H188">
            <v>38833.333333333336</v>
          </cell>
          <cell r="I188">
            <v>38859.729166666664</v>
          </cell>
          <cell r="J188">
            <v>38925.729166666664</v>
          </cell>
          <cell r="K188" t="str">
            <v>NA</v>
          </cell>
          <cell r="L188">
            <v>0.15</v>
          </cell>
          <cell r="M188">
            <v>3.5</v>
          </cell>
          <cell r="N188">
            <v>3.15</v>
          </cell>
          <cell r="O188">
            <v>90</v>
          </cell>
          <cell r="P188">
            <v>90</v>
          </cell>
          <cell r="Q188" t="str">
            <v>14II</v>
          </cell>
          <cell r="R188" t="str">
            <v>187;191;194;275</v>
          </cell>
          <cell r="S188" t="str">
            <v>EQUIPE MEC[6%]</v>
          </cell>
          <cell r="T188">
            <v>38925</v>
          </cell>
        </row>
        <row r="189">
          <cell r="B189" t="str">
            <v>BB.240.DB.02</v>
          </cell>
          <cell r="D189" t="str">
            <v>Desenho Básico - Transportadores</v>
          </cell>
          <cell r="E189" t="str">
            <v>10 dias</v>
          </cell>
          <cell r="F189">
            <v>38860.333333333336</v>
          </cell>
          <cell r="G189">
            <v>38926.333333333336</v>
          </cell>
          <cell r="H189" t="str">
            <v>NA</v>
          </cell>
          <cell r="I189">
            <v>38867.729166666664</v>
          </cell>
          <cell r="J189">
            <v>38939.729166666664</v>
          </cell>
          <cell r="K189" t="str">
            <v>NA</v>
          </cell>
          <cell r="L189">
            <v>0.17</v>
          </cell>
          <cell r="M189">
            <v>4</v>
          </cell>
          <cell r="N189">
            <v>0</v>
          </cell>
          <cell r="O189">
            <v>0</v>
          </cell>
          <cell r="P189">
            <v>0</v>
          </cell>
          <cell r="Q189">
            <v>186</v>
          </cell>
          <cell r="R189" t="str">
            <v>188II;191</v>
          </cell>
          <cell r="S189" t="str">
            <v>EQUIPE MEC</v>
          </cell>
          <cell r="T189">
            <v>38939</v>
          </cell>
        </row>
        <row r="190">
          <cell r="B190" t="str">
            <v>BB.240.FD.01</v>
          </cell>
          <cell r="D190" t="str">
            <v>Folha De Dados - Transportadores</v>
          </cell>
          <cell r="E190" t="str">
            <v>4 dias</v>
          </cell>
          <cell r="F190">
            <v>38860.333333333336</v>
          </cell>
          <cell r="G190">
            <v>38936.333333333336</v>
          </cell>
          <cell r="H190">
            <v>38936.333333333336</v>
          </cell>
          <cell r="I190">
            <v>38870.729166666664</v>
          </cell>
          <cell r="J190">
            <v>38939.729166666664</v>
          </cell>
          <cell r="K190" t="str">
            <v>NA</v>
          </cell>
          <cell r="L190">
            <v>0.17</v>
          </cell>
          <cell r="M190">
            <v>3.88</v>
          </cell>
          <cell r="N190">
            <v>1.24</v>
          </cell>
          <cell r="O190">
            <v>31.94</v>
          </cell>
          <cell r="P190">
            <v>31.94</v>
          </cell>
          <cell r="Q190" t="str">
            <v>187II</v>
          </cell>
          <cell r="S190" t="str">
            <v>EQUIPE MEC</v>
          </cell>
          <cell r="T190">
            <v>38939</v>
          </cell>
        </row>
        <row r="191">
          <cell r="D191" t="str">
            <v>Projeto Detalhado</v>
          </cell>
          <cell r="E191" t="str">
            <v>71 dias</v>
          </cell>
          <cell r="F191">
            <v>38895.333333333336</v>
          </cell>
          <cell r="G191">
            <v>38926.333333333336</v>
          </cell>
          <cell r="H191" t="str">
            <v>NA</v>
          </cell>
          <cell r="I191">
            <v>38961.729166666664</v>
          </cell>
          <cell r="J191">
            <v>39037.729166666664</v>
          </cell>
          <cell r="K191" t="str">
            <v>NA</v>
          </cell>
          <cell r="L191">
            <v>3.64</v>
          </cell>
          <cell r="M191">
            <v>83.25</v>
          </cell>
          <cell r="N191">
            <v>0</v>
          </cell>
          <cell r="O191">
            <v>0</v>
          </cell>
          <cell r="P191">
            <v>0</v>
          </cell>
          <cell r="T191">
            <v>39037</v>
          </cell>
        </row>
        <row r="192">
          <cell r="D192" t="str">
            <v>Mecânica</v>
          </cell>
          <cell r="E192" t="str">
            <v>21 dias</v>
          </cell>
          <cell r="F192">
            <v>38895.333333333336</v>
          </cell>
          <cell r="G192">
            <v>38952.333333333336</v>
          </cell>
          <cell r="H192" t="str">
            <v>NA</v>
          </cell>
          <cell r="I192">
            <v>38937.729166666664</v>
          </cell>
          <cell r="J192">
            <v>38982.729166666664</v>
          </cell>
          <cell r="K192" t="str">
            <v>NA</v>
          </cell>
          <cell r="L192">
            <v>0.92</v>
          </cell>
          <cell r="M192">
            <v>21</v>
          </cell>
          <cell r="N192">
            <v>0</v>
          </cell>
          <cell r="O192">
            <v>0</v>
          </cell>
          <cell r="P192">
            <v>0</v>
          </cell>
          <cell r="T192">
            <v>38982</v>
          </cell>
        </row>
        <row r="193">
          <cell r="B193" t="str">
            <v>DB.240.DD.02</v>
          </cell>
          <cell r="D193" t="str">
            <v xml:space="preserve">Desenho De Detalhamento - Caldeiraria/ Chutes/ Apoio Peneiras  </v>
          </cell>
          <cell r="E193" t="str">
            <v>21 dias</v>
          </cell>
          <cell r="F193">
            <v>38895.333333333336</v>
          </cell>
          <cell r="G193">
            <v>38952.333333333336</v>
          </cell>
          <cell r="H193" t="str">
            <v>NA</v>
          </cell>
          <cell r="I193">
            <v>38923.729166666664</v>
          </cell>
          <cell r="J193">
            <v>38982.729166666664</v>
          </cell>
          <cell r="K193" t="str">
            <v>NA</v>
          </cell>
          <cell r="L193">
            <v>0.7</v>
          </cell>
          <cell r="M193">
            <v>16</v>
          </cell>
          <cell r="N193">
            <v>0</v>
          </cell>
          <cell r="O193">
            <v>0</v>
          </cell>
          <cell r="P193">
            <v>0</v>
          </cell>
          <cell r="Q193" t="str">
            <v>30TI+10 dias;186;187</v>
          </cell>
          <cell r="R193" t="str">
            <v>192TT</v>
          </cell>
          <cell r="S193" t="str">
            <v>EQUIPE MEC</v>
          </cell>
          <cell r="T193">
            <v>38982</v>
          </cell>
        </row>
        <row r="194">
          <cell r="B194" t="str">
            <v>DB.240.DM.01</v>
          </cell>
          <cell r="D194" t="str">
            <v>Diagrama De Montagem</v>
          </cell>
          <cell r="E194" t="str">
            <v>9 dias</v>
          </cell>
          <cell r="F194">
            <v>38924.333333333336</v>
          </cell>
          <cell r="G194">
            <v>38972.333333333336</v>
          </cell>
          <cell r="H194" t="str">
            <v>NA</v>
          </cell>
          <cell r="I194">
            <v>38937.729166666664</v>
          </cell>
          <cell r="J194">
            <v>38982.729166666664</v>
          </cell>
          <cell r="K194" t="str">
            <v>NA</v>
          </cell>
          <cell r="L194">
            <v>0.22</v>
          </cell>
          <cell r="M194">
            <v>5</v>
          </cell>
          <cell r="N194">
            <v>0</v>
          </cell>
          <cell r="O194">
            <v>0</v>
          </cell>
          <cell r="P194">
            <v>0</v>
          </cell>
          <cell r="Q194" t="str">
            <v>191TT</v>
          </cell>
          <cell r="R194">
            <v>196</v>
          </cell>
          <cell r="S194" t="str">
            <v>EQUIPE MEC</v>
          </cell>
          <cell r="T194">
            <v>38982</v>
          </cell>
        </row>
        <row r="195">
          <cell r="D195" t="str">
            <v>Civil</v>
          </cell>
          <cell r="E195" t="str">
            <v>30 dias</v>
          </cell>
          <cell r="F195">
            <v>38924.333333333336</v>
          </cell>
          <cell r="G195">
            <v>38926.333333333336</v>
          </cell>
          <cell r="H195" t="str">
            <v>NA</v>
          </cell>
          <cell r="I195">
            <v>38933.729166666664</v>
          </cell>
          <cell r="J195">
            <v>38973.729166666664</v>
          </cell>
          <cell r="K195" t="str">
            <v>NA</v>
          </cell>
          <cell r="L195">
            <v>0.17</v>
          </cell>
          <cell r="M195">
            <v>4</v>
          </cell>
          <cell r="N195">
            <v>0</v>
          </cell>
          <cell r="O195">
            <v>0</v>
          </cell>
          <cell r="P195">
            <v>0</v>
          </cell>
          <cell r="T195">
            <v>38973</v>
          </cell>
        </row>
        <row r="196">
          <cell r="B196" t="str">
            <v>DC.240.DD.01</v>
          </cell>
          <cell r="D196" t="str">
            <v>Desenho De Detalhamento - Fundação, Forma, Armação e Piso</v>
          </cell>
          <cell r="E196" t="str">
            <v>30 dias</v>
          </cell>
          <cell r="F196">
            <v>38924.333333333336</v>
          </cell>
          <cell r="G196">
            <v>38926.333333333336</v>
          </cell>
          <cell r="H196" t="str">
            <v>NA</v>
          </cell>
          <cell r="I196">
            <v>38933.729166666664</v>
          </cell>
          <cell r="J196">
            <v>38973.729166666664</v>
          </cell>
          <cell r="K196" t="str">
            <v>NA</v>
          </cell>
          <cell r="L196">
            <v>0.17</v>
          </cell>
          <cell r="M196">
            <v>4</v>
          </cell>
          <cell r="N196">
            <v>0</v>
          </cell>
          <cell r="O196">
            <v>0</v>
          </cell>
          <cell r="P196">
            <v>0</v>
          </cell>
          <cell r="Q196">
            <v>186</v>
          </cell>
          <cell r="R196">
            <v>201</v>
          </cell>
          <cell r="S196" t="str">
            <v>EQUIPE CIV[23%]</v>
          </cell>
          <cell r="T196">
            <v>38973</v>
          </cell>
        </row>
        <row r="197">
          <cell r="D197" t="str">
            <v>Estrutura Metálica</v>
          </cell>
          <cell r="E197" t="str">
            <v>25 dias</v>
          </cell>
          <cell r="F197">
            <v>38924.333333333336</v>
          </cell>
          <cell r="G197">
            <v>38985.333333333336</v>
          </cell>
          <cell r="H197" t="str">
            <v>NA</v>
          </cell>
          <cell r="I197">
            <v>38961.729166666664</v>
          </cell>
          <cell r="J197">
            <v>39021.729166666664</v>
          </cell>
          <cell r="K197" t="str">
            <v>NA</v>
          </cell>
          <cell r="L197">
            <v>1.89</v>
          </cell>
          <cell r="M197">
            <v>43.25</v>
          </cell>
          <cell r="N197">
            <v>0</v>
          </cell>
          <cell r="O197">
            <v>0</v>
          </cell>
          <cell r="P197">
            <v>0</v>
          </cell>
          <cell r="T197">
            <v>39021</v>
          </cell>
        </row>
        <row r="198">
          <cell r="B198" t="str">
            <v>DD.240.DP.01</v>
          </cell>
          <cell r="D198" t="str">
            <v>Desenho De Projeto - Peneiramento</v>
          </cell>
          <cell r="E198" t="str">
            <v>20 dias</v>
          </cell>
          <cell r="F198">
            <v>38924.333333333336</v>
          </cell>
          <cell r="G198">
            <v>38985.333333333336</v>
          </cell>
          <cell r="H198" t="str">
            <v>NA</v>
          </cell>
          <cell r="I198">
            <v>38953.729166666664</v>
          </cell>
          <cell r="J198">
            <v>39014.729166666664</v>
          </cell>
          <cell r="K198" t="str">
            <v>NA</v>
          </cell>
          <cell r="L198">
            <v>0.79</v>
          </cell>
          <cell r="M198">
            <v>18</v>
          </cell>
          <cell r="N198">
            <v>0</v>
          </cell>
          <cell r="O198">
            <v>0</v>
          </cell>
          <cell r="P198">
            <v>0</v>
          </cell>
          <cell r="Q198">
            <v>192</v>
          </cell>
          <cell r="R198" t="str">
            <v>197;198II</v>
          </cell>
          <cell r="S198" t="str">
            <v>EQUIPE MET</v>
          </cell>
          <cell r="T198">
            <v>39014</v>
          </cell>
        </row>
        <row r="199">
          <cell r="B199" t="str">
            <v>DD.240.LM.01</v>
          </cell>
          <cell r="D199" t="str">
            <v>Lista De Materiais - Peneiramento</v>
          </cell>
          <cell r="E199" t="str">
            <v>1 dia</v>
          </cell>
          <cell r="F199">
            <v>38954.333333333336</v>
          </cell>
          <cell r="G199">
            <v>39015.333333333336</v>
          </cell>
          <cell r="H199" t="str">
            <v>NA</v>
          </cell>
          <cell r="I199">
            <v>38957.729166666664</v>
          </cell>
          <cell r="J199">
            <v>39015.729166666664</v>
          </cell>
          <cell r="K199" t="str">
            <v>NA</v>
          </cell>
          <cell r="L199">
            <v>0.01</v>
          </cell>
          <cell r="M199">
            <v>0.25</v>
          </cell>
          <cell r="N199">
            <v>0</v>
          </cell>
          <cell r="O199">
            <v>0</v>
          </cell>
          <cell r="P199">
            <v>0</v>
          </cell>
          <cell r="Q199">
            <v>196</v>
          </cell>
          <cell r="S199" t="str">
            <v>EQUIPE MET</v>
          </cell>
          <cell r="T199">
            <v>39015</v>
          </cell>
        </row>
        <row r="200">
          <cell r="B200" t="str">
            <v>DD.240.MC.01</v>
          </cell>
          <cell r="D200" t="str">
            <v>Memória De Cálculo - Peneiramento</v>
          </cell>
          <cell r="E200" t="str">
            <v>25 dias</v>
          </cell>
          <cell r="F200">
            <v>38924.333333333336</v>
          </cell>
          <cell r="G200">
            <v>38985.333333333336</v>
          </cell>
          <cell r="H200" t="str">
            <v>NA</v>
          </cell>
          <cell r="I200">
            <v>38961.729166666664</v>
          </cell>
          <cell r="J200">
            <v>39021.729166666664</v>
          </cell>
          <cell r="K200" t="str">
            <v>NA</v>
          </cell>
          <cell r="L200">
            <v>1.0900000000000001</v>
          </cell>
          <cell r="M200">
            <v>25</v>
          </cell>
          <cell r="N200">
            <v>0</v>
          </cell>
          <cell r="O200">
            <v>0</v>
          </cell>
          <cell r="P200">
            <v>0</v>
          </cell>
          <cell r="Q200" t="str">
            <v>196II</v>
          </cell>
          <cell r="S200" t="str">
            <v>EQUIPE MET</v>
          </cell>
          <cell r="T200">
            <v>39021</v>
          </cell>
        </row>
        <row r="201">
          <cell r="D201" t="str">
            <v>Elétrica</v>
          </cell>
          <cell r="E201" t="str">
            <v>29 dias</v>
          </cell>
          <cell r="F201">
            <v>38933.333333333336</v>
          </cell>
          <cell r="G201">
            <v>38974.333333333336</v>
          </cell>
          <cell r="H201" t="str">
            <v>NA</v>
          </cell>
          <cell r="I201">
            <v>38961.729166666664</v>
          </cell>
          <cell r="J201">
            <v>39016.729166666664</v>
          </cell>
          <cell r="K201" t="str">
            <v>NA</v>
          </cell>
          <cell r="L201">
            <v>0.56999999999999995</v>
          </cell>
          <cell r="M201">
            <v>13</v>
          </cell>
          <cell r="N201">
            <v>0</v>
          </cell>
          <cell r="O201">
            <v>0</v>
          </cell>
          <cell r="P201">
            <v>0</v>
          </cell>
          <cell r="T201">
            <v>39016</v>
          </cell>
        </row>
        <row r="202">
          <cell r="D202" t="str">
            <v>Desenho De Detalhamento</v>
          </cell>
          <cell r="E202" t="str">
            <v>22 dias</v>
          </cell>
          <cell r="F202">
            <v>38933.333333333336</v>
          </cell>
          <cell r="G202">
            <v>38974.333333333336</v>
          </cell>
          <cell r="H202" t="str">
            <v>NA</v>
          </cell>
          <cell r="I202">
            <v>38951.729166666664</v>
          </cell>
          <cell r="J202">
            <v>39007.729166666664</v>
          </cell>
          <cell r="K202" t="str">
            <v>NA</v>
          </cell>
          <cell r="L202">
            <v>0.44</v>
          </cell>
          <cell r="M202">
            <v>10</v>
          </cell>
          <cell r="N202">
            <v>0</v>
          </cell>
          <cell r="O202">
            <v>0</v>
          </cell>
          <cell r="P202">
            <v>0</v>
          </cell>
          <cell r="R202">
            <v>203</v>
          </cell>
          <cell r="T202">
            <v>39007</v>
          </cell>
        </row>
        <row r="203">
          <cell r="B203" t="str">
            <v>DE.240.DD.01</v>
          </cell>
          <cell r="D203" t="str">
            <v>Disposição De Força, Controle e Aterramento</v>
          </cell>
          <cell r="E203" t="str">
            <v>11 dias</v>
          </cell>
          <cell r="F203">
            <v>38933.333333333336</v>
          </cell>
          <cell r="G203">
            <v>38974.333333333336</v>
          </cell>
          <cell r="H203" t="str">
            <v>NA</v>
          </cell>
          <cell r="I203">
            <v>38951.729166666664</v>
          </cell>
          <cell r="J203">
            <v>38988.729166666664</v>
          </cell>
          <cell r="K203" t="str">
            <v>NA</v>
          </cell>
          <cell r="L203">
            <v>0.22</v>
          </cell>
          <cell r="M203">
            <v>5</v>
          </cell>
          <cell r="N203">
            <v>0</v>
          </cell>
          <cell r="O203">
            <v>0</v>
          </cell>
          <cell r="P203">
            <v>0</v>
          </cell>
          <cell r="Q203">
            <v>194</v>
          </cell>
          <cell r="R203">
            <v>202</v>
          </cell>
          <cell r="S203" t="str">
            <v>EQUIPE ELE</v>
          </cell>
          <cell r="T203">
            <v>38988</v>
          </cell>
        </row>
        <row r="204">
          <cell r="B204" t="str">
            <v>DE.240.DD.02</v>
          </cell>
          <cell r="D204" t="str">
            <v>Iluminação</v>
          </cell>
          <cell r="E204" t="str">
            <v>11 dias</v>
          </cell>
          <cell r="F204">
            <v>38933.333333333336</v>
          </cell>
          <cell r="G204">
            <v>38989.333333333336</v>
          </cell>
          <cell r="H204" t="str">
            <v>NA</v>
          </cell>
          <cell r="I204">
            <v>38951.729166666664</v>
          </cell>
          <cell r="J204">
            <v>39007.729166666664</v>
          </cell>
          <cell r="K204" t="str">
            <v>NA</v>
          </cell>
          <cell r="L204">
            <v>0.22</v>
          </cell>
          <cell r="M204">
            <v>5</v>
          </cell>
          <cell r="N204">
            <v>0</v>
          </cell>
          <cell r="O204">
            <v>0</v>
          </cell>
          <cell r="P204">
            <v>0</v>
          </cell>
          <cell r="Q204">
            <v>201</v>
          </cell>
          <cell r="S204" t="str">
            <v>EQUIPE ELE</v>
          </cell>
          <cell r="T204">
            <v>39007</v>
          </cell>
        </row>
        <row r="205">
          <cell r="B205" t="str">
            <v>DE.240.LC.01</v>
          </cell>
          <cell r="D205" t="str">
            <v>Lista De Linhas/ Cabos</v>
          </cell>
          <cell r="E205" t="str">
            <v>7 dias</v>
          </cell>
          <cell r="F205">
            <v>38952.333333333336</v>
          </cell>
          <cell r="G205">
            <v>39008.333333333336</v>
          </cell>
          <cell r="H205" t="str">
            <v>NA</v>
          </cell>
          <cell r="I205">
            <v>38961.729166666664</v>
          </cell>
          <cell r="J205">
            <v>39016.729166666664</v>
          </cell>
          <cell r="K205" t="str">
            <v>NA</v>
          </cell>
          <cell r="L205">
            <v>0.13</v>
          </cell>
          <cell r="M205">
            <v>3</v>
          </cell>
          <cell r="N205">
            <v>0</v>
          </cell>
          <cell r="O205">
            <v>0</v>
          </cell>
          <cell r="P205">
            <v>0</v>
          </cell>
          <cell r="Q205">
            <v>200</v>
          </cell>
          <cell r="S205" t="str">
            <v>EQUIPE ELE</v>
          </cell>
          <cell r="T205">
            <v>39016</v>
          </cell>
        </row>
        <row r="206">
          <cell r="D206" t="str">
            <v>Instrumentação</v>
          </cell>
          <cell r="E206" t="str">
            <v>8 dias</v>
          </cell>
          <cell r="F206">
            <v>38924.333333333336</v>
          </cell>
          <cell r="G206">
            <v>39027.333333333336</v>
          </cell>
          <cell r="H206" t="str">
            <v>NA</v>
          </cell>
          <cell r="I206">
            <v>38936.729166666664</v>
          </cell>
          <cell r="J206">
            <v>39037.729166666664</v>
          </cell>
          <cell r="K206" t="str">
            <v>NA</v>
          </cell>
          <cell r="L206">
            <v>0.09</v>
          </cell>
          <cell r="M206">
            <v>2</v>
          </cell>
          <cell r="N206">
            <v>0</v>
          </cell>
          <cell r="O206">
            <v>0</v>
          </cell>
          <cell r="P206">
            <v>0</v>
          </cell>
          <cell r="T206">
            <v>39037</v>
          </cell>
        </row>
        <row r="207">
          <cell r="B207" t="str">
            <v>DT.240.AJ.01</v>
          </cell>
          <cell r="D207" t="str">
            <v>Arranjos/ Layout’s/ Plano Diretor - Locação De Instrumentos</v>
          </cell>
          <cell r="E207" t="str">
            <v>8 dias</v>
          </cell>
          <cell r="F207">
            <v>38924.333333333336</v>
          </cell>
          <cell r="G207">
            <v>39027.333333333336</v>
          </cell>
          <cell r="H207" t="str">
            <v>NA</v>
          </cell>
          <cell r="I207">
            <v>38936.729166666664</v>
          </cell>
          <cell r="J207">
            <v>39037.729166666664</v>
          </cell>
          <cell r="K207" t="str">
            <v>NA</v>
          </cell>
          <cell r="L207">
            <v>0.09</v>
          </cell>
          <cell r="M207">
            <v>2</v>
          </cell>
          <cell r="N207">
            <v>0</v>
          </cell>
          <cell r="O207">
            <v>0</v>
          </cell>
          <cell r="P207">
            <v>0</v>
          </cell>
          <cell r="Q207">
            <v>417</v>
          </cell>
          <cell r="S207" t="str">
            <v>EQUIPE TSA</v>
          </cell>
          <cell r="T207">
            <v>39037</v>
          </cell>
        </row>
        <row r="208">
          <cell r="B208" t="str">
            <v>1.1.7</v>
          </cell>
          <cell r="C208" t="str">
            <v>245A</v>
          </cell>
          <cell r="D208" t="str">
            <v>Circuito de Espirais (1C)</v>
          </cell>
          <cell r="E208" t="str">
            <v>109 dias</v>
          </cell>
          <cell r="F208">
            <v>38833.333333333336</v>
          </cell>
          <cell r="G208">
            <v>38855.333333333336</v>
          </cell>
          <cell r="H208">
            <v>38855.333333333336</v>
          </cell>
          <cell r="I208">
            <v>38909.375</v>
          </cell>
          <cell r="J208">
            <v>39017.729166666664</v>
          </cell>
          <cell r="K208" t="str">
            <v>NA</v>
          </cell>
          <cell r="L208">
            <v>2.48</v>
          </cell>
          <cell r="M208">
            <v>56.63</v>
          </cell>
          <cell r="N208">
            <v>16.38</v>
          </cell>
          <cell r="O208">
            <v>28.92</v>
          </cell>
          <cell r="P208">
            <v>28.92</v>
          </cell>
          <cell r="T208">
            <v>39017</v>
          </cell>
        </row>
        <row r="209">
          <cell r="D209" t="str">
            <v>Projeto Básico</v>
          </cell>
          <cell r="E209" t="str">
            <v>65 dias</v>
          </cell>
          <cell r="F209">
            <v>38833.333333333336</v>
          </cell>
          <cell r="G209">
            <v>38855.333333333336</v>
          </cell>
          <cell r="H209">
            <v>38855.333333333336</v>
          </cell>
          <cell r="I209">
            <v>38853.729166666664</v>
          </cell>
          <cell r="J209">
            <v>38951.729166666664</v>
          </cell>
          <cell r="K209" t="str">
            <v>NA</v>
          </cell>
          <cell r="L209">
            <v>1.36</v>
          </cell>
          <cell r="M209">
            <v>31.13</v>
          </cell>
          <cell r="N209">
            <v>16.38</v>
          </cell>
          <cell r="O209">
            <v>52.61</v>
          </cell>
          <cell r="P209">
            <v>52.61</v>
          </cell>
          <cell r="T209">
            <v>38951</v>
          </cell>
        </row>
        <row r="210">
          <cell r="D210" t="str">
            <v>Processo</v>
          </cell>
          <cell r="E210" t="str">
            <v>3 dias</v>
          </cell>
          <cell r="F210">
            <v>38833.333333333336</v>
          </cell>
          <cell r="G210">
            <v>38929.333333333336</v>
          </cell>
          <cell r="H210">
            <v>38929.333333333336</v>
          </cell>
          <cell r="I210">
            <v>38839.729166666664</v>
          </cell>
          <cell r="J210">
            <v>38931.729166666664</v>
          </cell>
          <cell r="K210" t="str">
            <v>NA</v>
          </cell>
          <cell r="L210">
            <v>0.16</v>
          </cell>
          <cell r="M210">
            <v>3.75</v>
          </cell>
          <cell r="N210">
            <v>2.5299999999999998</v>
          </cell>
          <cell r="O210">
            <v>67.33</v>
          </cell>
          <cell r="P210">
            <v>67.33</v>
          </cell>
          <cell r="T210">
            <v>38931</v>
          </cell>
        </row>
        <row r="211">
          <cell r="B211" t="str">
            <v>BP.245.FD.01</v>
          </cell>
          <cell r="D211" t="str">
            <v>Folha De Dados - Espirais de Humphreys/ Hidrociclones</v>
          </cell>
          <cell r="E211" t="str">
            <v>3 dias</v>
          </cell>
          <cell r="F211">
            <v>38833.333333333336</v>
          </cell>
          <cell r="G211">
            <v>38929.333333333336</v>
          </cell>
          <cell r="H211">
            <v>38929.333333333336</v>
          </cell>
          <cell r="I211">
            <v>38839.729166666664</v>
          </cell>
          <cell r="J211">
            <v>38931.729166666664</v>
          </cell>
          <cell r="K211" t="str">
            <v>NA</v>
          </cell>
          <cell r="L211">
            <v>0.16</v>
          </cell>
          <cell r="M211">
            <v>3.75</v>
          </cell>
          <cell r="N211">
            <v>2.5299999999999998</v>
          </cell>
          <cell r="O211">
            <v>67.33</v>
          </cell>
          <cell r="P211">
            <v>67.33</v>
          </cell>
          <cell r="Q211" t="str">
            <v>14II</v>
          </cell>
          <cell r="S211" t="str">
            <v>EQUIPE PRO</v>
          </cell>
          <cell r="T211">
            <v>38931</v>
          </cell>
        </row>
        <row r="212">
          <cell r="D212" t="str">
            <v>Mecânica</v>
          </cell>
          <cell r="E212" t="str">
            <v>30 dias</v>
          </cell>
          <cell r="F212">
            <v>38839.333333333336</v>
          </cell>
          <cell r="G212">
            <v>38905.333333333336</v>
          </cell>
          <cell r="H212">
            <v>38905.333333333336</v>
          </cell>
          <cell r="I212">
            <v>38853.729166666664</v>
          </cell>
          <cell r="J212">
            <v>38950.729166666664</v>
          </cell>
          <cell r="K212" t="str">
            <v>NA</v>
          </cell>
          <cell r="L212">
            <v>0.28000000000000003</v>
          </cell>
          <cell r="M212">
            <v>6.5</v>
          </cell>
          <cell r="N212">
            <v>1.25</v>
          </cell>
          <cell r="O212">
            <v>19.23</v>
          </cell>
          <cell r="P212">
            <v>19.23</v>
          </cell>
          <cell r="T212">
            <v>38950</v>
          </cell>
        </row>
        <row r="213">
          <cell r="B213" t="str">
            <v>BB.245.DB.01</v>
          </cell>
          <cell r="D213" t="str">
            <v>Desenho Básico - Planta e Cortes</v>
          </cell>
          <cell r="E213" t="str">
            <v>25 dias</v>
          </cell>
          <cell r="F213">
            <v>38839.333333333336</v>
          </cell>
          <cell r="G213">
            <v>38905.333333333336</v>
          </cell>
          <cell r="H213" t="str">
            <v>NA</v>
          </cell>
          <cell r="I213">
            <v>38853.729166666664</v>
          </cell>
          <cell r="J213">
            <v>38939.729166666664</v>
          </cell>
          <cell r="K213" t="str">
            <v>NA</v>
          </cell>
          <cell r="L213">
            <v>0.22</v>
          </cell>
          <cell r="M213">
            <v>5</v>
          </cell>
          <cell r="N213">
            <v>0</v>
          </cell>
          <cell r="O213">
            <v>0</v>
          </cell>
          <cell r="P213">
            <v>0</v>
          </cell>
          <cell r="Q213" t="str">
            <v>119II</v>
          </cell>
          <cell r="R213" t="str">
            <v>212;216;220;223</v>
          </cell>
          <cell r="S213" t="str">
            <v>EQUIPE MEC[48%]</v>
          </cell>
          <cell r="T213">
            <v>38939</v>
          </cell>
        </row>
        <row r="214">
          <cell r="B214" t="str">
            <v>BB.245.DB.02</v>
          </cell>
          <cell r="D214" t="str">
            <v>Desenho Básico - Distribuidor Polpa</v>
          </cell>
          <cell r="E214" t="str">
            <v>5 dias</v>
          </cell>
          <cell r="F214" t="str">
            <v>NA</v>
          </cell>
          <cell r="G214">
            <v>38940.333333333336</v>
          </cell>
          <cell r="H214">
            <v>38940.333333333336</v>
          </cell>
          <cell r="I214" t="str">
            <v>NA</v>
          </cell>
          <cell r="J214">
            <v>38950.729166666664</v>
          </cell>
          <cell r="K214" t="str">
            <v>NA</v>
          </cell>
          <cell r="L214">
            <v>7.0000000000000007E-2</v>
          </cell>
          <cell r="M214">
            <v>1.5</v>
          </cell>
          <cell r="N214">
            <v>1.25</v>
          </cell>
          <cell r="O214">
            <v>83.33</v>
          </cell>
          <cell r="P214">
            <v>83.33</v>
          </cell>
          <cell r="Q214">
            <v>211</v>
          </cell>
          <cell r="R214">
            <v>220</v>
          </cell>
          <cell r="S214" t="str">
            <v>EQUIPE MEC</v>
          </cell>
          <cell r="T214">
            <v>38950</v>
          </cell>
        </row>
        <row r="215">
          <cell r="D215" t="str">
            <v>Tubulação</v>
          </cell>
          <cell r="E215" t="str">
            <v>28 dias</v>
          </cell>
          <cell r="F215" t="str">
            <v>NA</v>
          </cell>
          <cell r="G215">
            <v>38855.333333333336</v>
          </cell>
          <cell r="H215">
            <v>38855.333333333336</v>
          </cell>
          <cell r="I215" t="str">
            <v>NA</v>
          </cell>
          <cell r="J215">
            <v>38896.729166666664</v>
          </cell>
          <cell r="K215" t="str">
            <v>NA</v>
          </cell>
          <cell r="L215">
            <v>0.61</v>
          </cell>
          <cell r="M215">
            <v>14</v>
          </cell>
          <cell r="N215">
            <v>12.6</v>
          </cell>
          <cell r="O215">
            <v>90</v>
          </cell>
          <cell r="P215">
            <v>90</v>
          </cell>
          <cell r="T215">
            <v>38896</v>
          </cell>
        </row>
        <row r="216">
          <cell r="B216" t="str">
            <v>BH.245.MC.01</v>
          </cell>
          <cell r="D216" t="str">
            <v>Memória De Cálculo</v>
          </cell>
          <cell r="E216" t="str">
            <v>28 dias</v>
          </cell>
          <cell r="F216" t="str">
            <v>NA</v>
          </cell>
          <cell r="G216">
            <v>38855.333333333336</v>
          </cell>
          <cell r="H216">
            <v>38855.333333333336</v>
          </cell>
          <cell r="I216" t="str">
            <v>NA</v>
          </cell>
          <cell r="J216">
            <v>38896.729166666664</v>
          </cell>
          <cell r="K216" t="str">
            <v>NA</v>
          </cell>
          <cell r="L216">
            <v>0.61</v>
          </cell>
          <cell r="M216">
            <v>14</v>
          </cell>
          <cell r="N216">
            <v>12.6</v>
          </cell>
          <cell r="O216">
            <v>90</v>
          </cell>
          <cell r="P216">
            <v>90</v>
          </cell>
          <cell r="Q216" t="str">
            <v>39II</v>
          </cell>
          <cell r="T216">
            <v>38896</v>
          </cell>
        </row>
        <row r="217">
          <cell r="D217" t="str">
            <v>Estrutura Metálica</v>
          </cell>
          <cell r="E217" t="str">
            <v>6 dias</v>
          </cell>
          <cell r="F217" t="str">
            <v>NA</v>
          </cell>
          <cell r="G217">
            <v>38940.333333333336</v>
          </cell>
          <cell r="H217" t="str">
            <v>NA</v>
          </cell>
          <cell r="I217" t="str">
            <v>NA</v>
          </cell>
          <cell r="J217">
            <v>38951.729166666664</v>
          </cell>
          <cell r="K217" t="str">
            <v>NA</v>
          </cell>
          <cell r="L217">
            <v>0.3</v>
          </cell>
          <cell r="M217">
            <v>6.88</v>
          </cell>
          <cell r="N217">
            <v>0</v>
          </cell>
          <cell r="O217">
            <v>0</v>
          </cell>
          <cell r="P217">
            <v>0</v>
          </cell>
          <cell r="T217">
            <v>38951</v>
          </cell>
        </row>
        <row r="218">
          <cell r="B218" t="str">
            <v>BD.245.MC.01</v>
          </cell>
          <cell r="D218" t="str">
            <v>Memória De Cálculo</v>
          </cell>
          <cell r="E218" t="str">
            <v>6 dias</v>
          </cell>
          <cell r="F218" t="str">
            <v>NA</v>
          </cell>
          <cell r="G218">
            <v>38940.333333333336</v>
          </cell>
          <cell r="H218" t="str">
            <v>NA</v>
          </cell>
          <cell r="I218" t="str">
            <v>NA</v>
          </cell>
          <cell r="J218">
            <v>38951.729166666664</v>
          </cell>
          <cell r="K218" t="str">
            <v>NA</v>
          </cell>
          <cell r="L218">
            <v>0.3</v>
          </cell>
          <cell r="M218">
            <v>6.88</v>
          </cell>
          <cell r="N218">
            <v>0</v>
          </cell>
          <cell r="O218">
            <v>0</v>
          </cell>
          <cell r="P218">
            <v>0</v>
          </cell>
          <cell r="Q218">
            <v>211</v>
          </cell>
          <cell r="R218">
            <v>223</v>
          </cell>
          <cell r="S218" t="str">
            <v>EQUIPE MET</v>
          </cell>
          <cell r="T218">
            <v>38951</v>
          </cell>
        </row>
        <row r="219">
          <cell r="D219" t="str">
            <v>Projeto Detalhado</v>
          </cell>
          <cell r="E219" t="str">
            <v>44 dias</v>
          </cell>
          <cell r="F219">
            <v>38860.375</v>
          </cell>
          <cell r="G219">
            <v>38952.333333333336</v>
          </cell>
          <cell r="H219" t="str">
            <v>NA</v>
          </cell>
          <cell r="I219">
            <v>38897.729166666664</v>
          </cell>
          <cell r="J219">
            <v>39017.729166666664</v>
          </cell>
          <cell r="K219" t="str">
            <v>NA</v>
          </cell>
          <cell r="L219">
            <v>1.1100000000000001</v>
          </cell>
          <cell r="M219">
            <v>25.5</v>
          </cell>
          <cell r="N219">
            <v>0</v>
          </cell>
          <cell r="O219">
            <v>0</v>
          </cell>
          <cell r="P219">
            <v>0</v>
          </cell>
          <cell r="T219">
            <v>39017</v>
          </cell>
        </row>
        <row r="220">
          <cell r="D220" t="str">
            <v>Mecânica</v>
          </cell>
          <cell r="E220" t="str">
            <v>22 dias</v>
          </cell>
          <cell r="F220">
            <v>38860.333333333336</v>
          </cell>
          <cell r="G220">
            <v>38952.333333333336</v>
          </cell>
          <cell r="H220" t="str">
            <v>NA</v>
          </cell>
          <cell r="I220">
            <v>38888.729166666664</v>
          </cell>
          <cell r="J220">
            <v>38985.729166666664</v>
          </cell>
          <cell r="K220" t="str">
            <v>NA</v>
          </cell>
          <cell r="L220">
            <v>0.48</v>
          </cell>
          <cell r="M220">
            <v>11</v>
          </cell>
          <cell r="N220">
            <v>0</v>
          </cell>
          <cell r="O220">
            <v>0</v>
          </cell>
          <cell r="P220">
            <v>0</v>
          </cell>
          <cell r="T220">
            <v>38985</v>
          </cell>
        </row>
        <row r="221">
          <cell r="D221" t="str">
            <v>Desenho De Detalhamento</v>
          </cell>
          <cell r="E221" t="str">
            <v>22 dias</v>
          </cell>
          <cell r="F221">
            <v>38860.333333333336</v>
          </cell>
          <cell r="G221">
            <v>38952.333333333336</v>
          </cell>
          <cell r="H221" t="str">
            <v>NA</v>
          </cell>
          <cell r="I221">
            <v>38888.729166666664</v>
          </cell>
          <cell r="J221">
            <v>38985.729166666664</v>
          </cell>
          <cell r="K221" t="str">
            <v>NA</v>
          </cell>
          <cell r="L221">
            <v>0.48</v>
          </cell>
          <cell r="M221">
            <v>11</v>
          </cell>
          <cell r="N221">
            <v>0</v>
          </cell>
          <cell r="O221">
            <v>0</v>
          </cell>
          <cell r="P221">
            <v>0</v>
          </cell>
          <cell r="T221">
            <v>38985</v>
          </cell>
        </row>
        <row r="222">
          <cell r="B222" t="str">
            <v>DB.245.DD.01</v>
          </cell>
          <cell r="D222" t="str">
            <v>Caldeiraria</v>
          </cell>
          <cell r="E222" t="str">
            <v>10 dias</v>
          </cell>
          <cell r="F222">
            <v>38860.333333333336</v>
          </cell>
          <cell r="G222">
            <v>38952.333333333336</v>
          </cell>
          <cell r="H222" t="str">
            <v>NA</v>
          </cell>
          <cell r="I222">
            <v>38868.729166666664</v>
          </cell>
          <cell r="J222">
            <v>38965.729166666664</v>
          </cell>
          <cell r="K222" t="str">
            <v>NA</v>
          </cell>
          <cell r="L222">
            <v>0.13</v>
          </cell>
          <cell r="M222">
            <v>3</v>
          </cell>
          <cell r="N222">
            <v>0</v>
          </cell>
          <cell r="O222">
            <v>0</v>
          </cell>
          <cell r="P222">
            <v>0</v>
          </cell>
          <cell r="Q222" t="str">
            <v>30TI+10 dias;211;212</v>
          </cell>
          <cell r="R222">
            <v>221</v>
          </cell>
          <cell r="S222" t="str">
            <v>EQUIPE MEC[60%]</v>
          </cell>
          <cell r="T222">
            <v>38965</v>
          </cell>
        </row>
        <row r="223">
          <cell r="B223" t="str">
            <v>DB.245.DD.02</v>
          </cell>
          <cell r="D223" t="str">
            <v>Calhas</v>
          </cell>
          <cell r="E223" t="str">
            <v>12 dias</v>
          </cell>
          <cell r="F223">
            <v>38869.333333333336</v>
          </cell>
          <cell r="G223">
            <v>38966.333333333336</v>
          </cell>
          <cell r="H223" t="str">
            <v>NA</v>
          </cell>
          <cell r="I223">
            <v>38888.729166666664</v>
          </cell>
          <cell r="J223">
            <v>38985.729166666664</v>
          </cell>
          <cell r="K223" t="str">
            <v>NA</v>
          </cell>
          <cell r="L223">
            <v>0.35</v>
          </cell>
          <cell r="M223">
            <v>8</v>
          </cell>
          <cell r="N223">
            <v>0</v>
          </cell>
          <cell r="O223">
            <v>0</v>
          </cell>
          <cell r="P223">
            <v>0</v>
          </cell>
          <cell r="Q223">
            <v>220</v>
          </cell>
          <cell r="S223" t="str">
            <v>EQUIPE MEC</v>
          </cell>
          <cell r="T223">
            <v>38985</v>
          </cell>
        </row>
        <row r="224">
          <cell r="D224" t="str">
            <v>Civil</v>
          </cell>
          <cell r="E224" t="str">
            <v>11 dias</v>
          </cell>
          <cell r="F224">
            <v>38888.333333333336</v>
          </cell>
          <cell r="G224">
            <v>38952.333333333336</v>
          </cell>
          <cell r="H224" t="str">
            <v>NA</v>
          </cell>
          <cell r="I224">
            <v>38897.729166666664</v>
          </cell>
          <cell r="J224">
            <v>38966.729166666664</v>
          </cell>
          <cell r="K224" t="str">
            <v>NA</v>
          </cell>
          <cell r="L224">
            <v>0.17</v>
          </cell>
          <cell r="M224">
            <v>4</v>
          </cell>
          <cell r="N224">
            <v>0</v>
          </cell>
          <cell r="O224">
            <v>0</v>
          </cell>
          <cell r="P224">
            <v>0</v>
          </cell>
          <cell r="T224">
            <v>38966</v>
          </cell>
        </row>
        <row r="225">
          <cell r="B225" t="str">
            <v>DC.245.DD.01</v>
          </cell>
          <cell r="D225" t="str">
            <v>Desenho De Detalhamento - Fundação, Forma, Armação e Piso</v>
          </cell>
          <cell r="E225" t="str">
            <v>11 dias</v>
          </cell>
          <cell r="F225">
            <v>38888.333333333336</v>
          </cell>
          <cell r="G225">
            <v>38952.333333333336</v>
          </cell>
          <cell r="H225" t="str">
            <v>NA</v>
          </cell>
          <cell r="I225">
            <v>38897.729166666664</v>
          </cell>
          <cell r="J225">
            <v>38966.729166666664</v>
          </cell>
          <cell r="K225" t="str">
            <v>NA</v>
          </cell>
          <cell r="L225">
            <v>0.17</v>
          </cell>
          <cell r="M225">
            <v>4</v>
          </cell>
          <cell r="N225">
            <v>0</v>
          </cell>
          <cell r="O225">
            <v>0</v>
          </cell>
          <cell r="P225">
            <v>0</v>
          </cell>
          <cell r="Q225" t="str">
            <v>211;216</v>
          </cell>
          <cell r="R225">
            <v>226</v>
          </cell>
          <cell r="S225" t="str">
            <v>EQUIPE CIV</v>
          </cell>
          <cell r="T225">
            <v>38966</v>
          </cell>
        </row>
        <row r="226">
          <cell r="D226" t="str">
            <v>Elétrica</v>
          </cell>
          <cell r="E226" t="str">
            <v>22 dias</v>
          </cell>
          <cell r="F226">
            <v>38888.333333333336</v>
          </cell>
          <cell r="G226">
            <v>38971.333333333336</v>
          </cell>
          <cell r="H226" t="str">
            <v>NA</v>
          </cell>
          <cell r="I226">
            <v>38905.729166666664</v>
          </cell>
          <cell r="J226">
            <v>39000.729166666664</v>
          </cell>
          <cell r="K226" t="str">
            <v>NA</v>
          </cell>
          <cell r="L226">
            <v>0.42</v>
          </cell>
          <cell r="M226">
            <v>9.5</v>
          </cell>
          <cell r="N226">
            <v>0</v>
          </cell>
          <cell r="O226">
            <v>0</v>
          </cell>
          <cell r="P226">
            <v>0</v>
          </cell>
          <cell r="T226">
            <v>39000</v>
          </cell>
        </row>
        <row r="227">
          <cell r="D227" t="str">
            <v>Desenho De Detalhamento</v>
          </cell>
          <cell r="E227" t="str">
            <v>18 dias</v>
          </cell>
          <cell r="F227">
            <v>38888.333333333336</v>
          </cell>
          <cell r="G227">
            <v>38971.333333333336</v>
          </cell>
          <cell r="H227" t="str">
            <v>NA</v>
          </cell>
          <cell r="I227">
            <v>38905.729166666664</v>
          </cell>
          <cell r="J227">
            <v>38994.729166666664</v>
          </cell>
          <cell r="K227" t="str">
            <v>NA</v>
          </cell>
          <cell r="L227">
            <v>0.35</v>
          </cell>
          <cell r="M227">
            <v>8</v>
          </cell>
          <cell r="N227">
            <v>0</v>
          </cell>
          <cell r="O227">
            <v>0</v>
          </cell>
          <cell r="P227">
            <v>0</v>
          </cell>
          <cell r="R227">
            <v>228</v>
          </cell>
          <cell r="T227">
            <v>38994</v>
          </cell>
        </row>
        <row r="228">
          <cell r="B228" t="str">
            <v>DE.245.DD.01</v>
          </cell>
          <cell r="D228" t="str">
            <v>Disposição De Força, Controle e Aterramento</v>
          </cell>
          <cell r="E228" t="str">
            <v>9 dias</v>
          </cell>
          <cell r="F228">
            <v>38888.333333333336</v>
          </cell>
          <cell r="G228">
            <v>38971.333333333336</v>
          </cell>
          <cell r="H228" t="str">
            <v>NA</v>
          </cell>
          <cell r="I228">
            <v>38901.729166666664</v>
          </cell>
          <cell r="J228">
            <v>38981.729166666664</v>
          </cell>
          <cell r="K228" t="str">
            <v>NA</v>
          </cell>
          <cell r="L228">
            <v>0.17</v>
          </cell>
          <cell r="M228">
            <v>4</v>
          </cell>
          <cell r="N228">
            <v>0</v>
          </cell>
          <cell r="O228">
            <v>0</v>
          </cell>
          <cell r="P228">
            <v>0</v>
          </cell>
          <cell r="Q228">
            <v>223</v>
          </cell>
          <cell r="R228">
            <v>227</v>
          </cell>
          <cell r="S228" t="str">
            <v>EQUIPE ELE</v>
          </cell>
          <cell r="T228">
            <v>38981</v>
          </cell>
        </row>
        <row r="229">
          <cell r="B229" t="str">
            <v>DE.245.DD.02</v>
          </cell>
          <cell r="D229" t="str">
            <v>Iluminação</v>
          </cell>
          <cell r="E229" t="str">
            <v>9 dias</v>
          </cell>
          <cell r="F229">
            <v>38888.333333333336</v>
          </cell>
          <cell r="G229">
            <v>38982.333333333336</v>
          </cell>
          <cell r="H229" t="str">
            <v>NA</v>
          </cell>
          <cell r="I229">
            <v>38901.729166666664</v>
          </cell>
          <cell r="J229">
            <v>38994.729166666664</v>
          </cell>
          <cell r="K229" t="str">
            <v>NA</v>
          </cell>
          <cell r="L229">
            <v>0.17</v>
          </cell>
          <cell r="M229">
            <v>4</v>
          </cell>
          <cell r="N229">
            <v>0</v>
          </cell>
          <cell r="O229">
            <v>0</v>
          </cell>
          <cell r="P229">
            <v>0</v>
          </cell>
          <cell r="Q229">
            <v>226</v>
          </cell>
          <cell r="S229" t="str">
            <v>EQUIPE ELE</v>
          </cell>
          <cell r="T229">
            <v>38994</v>
          </cell>
        </row>
        <row r="230">
          <cell r="B230" t="str">
            <v>DE.245.LC.01</v>
          </cell>
          <cell r="D230" t="str">
            <v>Lista De Linhas/ Cabos</v>
          </cell>
          <cell r="E230" t="str">
            <v>4 dias</v>
          </cell>
          <cell r="F230">
            <v>38901.333333333336</v>
          </cell>
          <cell r="G230">
            <v>38995.333333333336</v>
          </cell>
          <cell r="H230" t="str">
            <v>NA</v>
          </cell>
          <cell r="I230">
            <v>38905.729166666664</v>
          </cell>
          <cell r="J230">
            <v>39000.729166666664</v>
          </cell>
          <cell r="K230" t="str">
            <v>NA</v>
          </cell>
          <cell r="L230">
            <v>7.0000000000000007E-2</v>
          </cell>
          <cell r="M230">
            <v>1.5</v>
          </cell>
          <cell r="N230">
            <v>0</v>
          </cell>
          <cell r="O230">
            <v>0</v>
          </cell>
          <cell r="P230">
            <v>0</v>
          </cell>
          <cell r="Q230">
            <v>225</v>
          </cell>
          <cell r="S230" t="str">
            <v>EQUIPE ELE</v>
          </cell>
          <cell r="T230">
            <v>39000</v>
          </cell>
        </row>
        <row r="231">
          <cell r="D231" t="str">
            <v>Instrumentação</v>
          </cell>
          <cell r="E231" t="str">
            <v>5 dias</v>
          </cell>
          <cell r="F231">
            <v>38888.333333333336</v>
          </cell>
          <cell r="G231">
            <v>39013.333333333336</v>
          </cell>
          <cell r="H231" t="str">
            <v>NA</v>
          </cell>
          <cell r="I231">
            <v>38895.729166666664</v>
          </cell>
          <cell r="J231">
            <v>39017.729166666664</v>
          </cell>
          <cell r="K231" t="str">
            <v>NA</v>
          </cell>
          <cell r="L231">
            <v>0.04</v>
          </cell>
          <cell r="M231">
            <v>1</v>
          </cell>
          <cell r="N231">
            <v>0</v>
          </cell>
          <cell r="O231">
            <v>0</v>
          </cell>
          <cell r="P231">
            <v>0</v>
          </cell>
          <cell r="T231">
            <v>39017</v>
          </cell>
        </row>
        <row r="232">
          <cell r="B232" t="str">
            <v>DT.245.AJ.01</v>
          </cell>
          <cell r="D232" t="str">
            <v>Arranjos/ Layout’s/ Plano Diretor - Locação De Instrumentos</v>
          </cell>
          <cell r="E232" t="str">
            <v>5 dias</v>
          </cell>
          <cell r="F232">
            <v>38888.333333333336</v>
          </cell>
          <cell r="G232">
            <v>39013.333333333336</v>
          </cell>
          <cell r="H232" t="str">
            <v>NA</v>
          </cell>
          <cell r="I232">
            <v>38895.729166666664</v>
          </cell>
          <cell r="J232">
            <v>39017.729166666664</v>
          </cell>
          <cell r="K232" t="str">
            <v>NA</v>
          </cell>
          <cell r="L232">
            <v>0.04</v>
          </cell>
          <cell r="M232">
            <v>1</v>
          </cell>
          <cell r="N232">
            <v>0</v>
          </cell>
          <cell r="O232">
            <v>0</v>
          </cell>
          <cell r="P232">
            <v>0</v>
          </cell>
          <cell r="Q232">
            <v>82</v>
          </cell>
          <cell r="S232" t="str">
            <v>EQUIPE TSA</v>
          </cell>
          <cell r="T232">
            <v>39017</v>
          </cell>
        </row>
        <row r="233">
          <cell r="B233" t="str">
            <v>1.1.8</v>
          </cell>
          <cell r="C233" t="str">
            <v>250A</v>
          </cell>
          <cell r="D233" t="str">
            <v>Moagem (2A)</v>
          </cell>
          <cell r="E233" t="str">
            <v>145 dias</v>
          </cell>
          <cell r="F233">
            <v>38805.333333333336</v>
          </cell>
          <cell r="G233">
            <v>38804.333333333336</v>
          </cell>
          <cell r="H233">
            <v>38804.333333333336</v>
          </cell>
          <cell r="I233">
            <v>38953.729166666664</v>
          </cell>
          <cell r="J233">
            <v>39022.729166666664</v>
          </cell>
          <cell r="K233" t="str">
            <v>NA</v>
          </cell>
          <cell r="L233">
            <v>8.31</v>
          </cell>
          <cell r="M233">
            <v>190.13</v>
          </cell>
          <cell r="N233">
            <v>14.68</v>
          </cell>
          <cell r="O233">
            <v>7.72</v>
          </cell>
          <cell r="P233">
            <v>7.72</v>
          </cell>
          <cell r="T233">
            <v>39022</v>
          </cell>
        </row>
        <row r="234">
          <cell r="D234" t="str">
            <v>Projeto Básico</v>
          </cell>
          <cell r="E234" t="str">
            <v>96 dias</v>
          </cell>
          <cell r="F234">
            <v>38805.333333333336</v>
          </cell>
          <cell r="G234">
            <v>38804.333333333336</v>
          </cell>
          <cell r="H234">
            <v>38804.333333333336</v>
          </cell>
          <cell r="I234">
            <v>38848.729166666664</v>
          </cell>
          <cell r="J234">
            <v>38947.729166666664</v>
          </cell>
          <cell r="K234" t="str">
            <v>NA</v>
          </cell>
          <cell r="L234">
            <v>1.29</v>
          </cell>
          <cell r="M234">
            <v>29.5</v>
          </cell>
          <cell r="N234">
            <v>14.68</v>
          </cell>
          <cell r="O234">
            <v>49.75</v>
          </cell>
          <cell r="P234">
            <v>49.75</v>
          </cell>
          <cell r="T234">
            <v>38947</v>
          </cell>
        </row>
        <row r="235">
          <cell r="D235" t="str">
            <v>Processo</v>
          </cell>
          <cell r="E235" t="str">
            <v>91 dias</v>
          </cell>
          <cell r="F235">
            <v>38805.333333333336</v>
          </cell>
          <cell r="G235">
            <v>38804.333333333336</v>
          </cell>
          <cell r="H235">
            <v>38804.333333333336</v>
          </cell>
          <cell r="I235">
            <v>38807.729166666664</v>
          </cell>
          <cell r="J235">
            <v>38938.729166666664</v>
          </cell>
          <cell r="K235" t="str">
            <v>NA</v>
          </cell>
          <cell r="L235">
            <v>0.62</v>
          </cell>
          <cell r="M235">
            <v>14.13</v>
          </cell>
          <cell r="N235">
            <v>12.4</v>
          </cell>
          <cell r="O235">
            <v>87.79</v>
          </cell>
          <cell r="P235">
            <v>87.79</v>
          </cell>
          <cell r="T235">
            <v>38938</v>
          </cell>
        </row>
        <row r="236">
          <cell r="D236" t="str">
            <v>Folha De Dados</v>
          </cell>
          <cell r="E236" t="str">
            <v>91 dias</v>
          </cell>
          <cell r="F236">
            <v>38805.333333333336</v>
          </cell>
          <cell r="G236">
            <v>38804.333333333336</v>
          </cell>
          <cell r="H236">
            <v>38804.333333333336</v>
          </cell>
          <cell r="I236">
            <v>38807.729166666664</v>
          </cell>
          <cell r="J236">
            <v>38938.729166666664</v>
          </cell>
          <cell r="K236" t="str">
            <v>NA</v>
          </cell>
          <cell r="L236">
            <v>0.37</v>
          </cell>
          <cell r="M236">
            <v>8.5</v>
          </cell>
          <cell r="N236">
            <v>7</v>
          </cell>
          <cell r="O236">
            <v>82.35</v>
          </cell>
          <cell r="P236">
            <v>82.35</v>
          </cell>
          <cell r="T236">
            <v>38938</v>
          </cell>
        </row>
        <row r="237">
          <cell r="B237" t="str">
            <v>BP.250.FD.01</v>
          </cell>
          <cell r="D237" t="str">
            <v>Moinho de Bolas</v>
          </cell>
          <cell r="E237" t="str">
            <v>4 dias</v>
          </cell>
          <cell r="F237">
            <v>38805.333333333336</v>
          </cell>
          <cell r="G237">
            <v>38804.333333333336</v>
          </cell>
          <cell r="H237">
            <v>38804.333333333336</v>
          </cell>
          <cell r="I237">
            <v>38807.729166666664</v>
          </cell>
          <cell r="J237">
            <v>38807.729166666664</v>
          </cell>
          <cell r="K237" t="str">
            <v>NA</v>
          </cell>
          <cell r="L237">
            <v>0.3</v>
          </cell>
          <cell r="M237">
            <v>6.88</v>
          </cell>
          <cell r="N237">
            <v>6.19</v>
          </cell>
          <cell r="O237">
            <v>90</v>
          </cell>
          <cell r="P237">
            <v>90</v>
          </cell>
          <cell r="Q237" t="str">
            <v>14II</v>
          </cell>
          <cell r="R237" t="str">
            <v>236;237</v>
          </cell>
          <cell r="S237" t="str">
            <v>EQUIPE PRO</v>
          </cell>
          <cell r="T237">
            <v>38807</v>
          </cell>
        </row>
        <row r="238">
          <cell r="B238" t="str">
            <v>BP.250.FD.02</v>
          </cell>
          <cell r="D238" t="str">
            <v>Hidrociclones de Classificação</v>
          </cell>
          <cell r="E238" t="str">
            <v>2 dias</v>
          </cell>
          <cell r="F238" t="str">
            <v>NA</v>
          </cell>
          <cell r="G238">
            <v>38937.333333333336</v>
          </cell>
          <cell r="H238">
            <v>38937.333333333336</v>
          </cell>
          <cell r="I238" t="str">
            <v>NA</v>
          </cell>
          <cell r="J238">
            <v>38938.729166666664</v>
          </cell>
          <cell r="K238" t="str">
            <v>NA</v>
          </cell>
          <cell r="L238">
            <v>7.0000000000000007E-2</v>
          </cell>
          <cell r="M238">
            <v>1.63</v>
          </cell>
          <cell r="N238">
            <v>0.81</v>
          </cell>
          <cell r="O238">
            <v>50</v>
          </cell>
          <cell r="P238">
            <v>50</v>
          </cell>
          <cell r="Q238">
            <v>235</v>
          </cell>
          <cell r="S238" t="str">
            <v>EQUIPE PRO</v>
          </cell>
          <cell r="T238">
            <v>38938</v>
          </cell>
        </row>
        <row r="239">
          <cell r="B239" t="str">
            <v>BP.250.MC.01</v>
          </cell>
          <cell r="D239" t="str">
            <v>Memória De Cálculo - Moinho de Bolas</v>
          </cell>
          <cell r="E239" t="str">
            <v>1 dia</v>
          </cell>
          <cell r="F239" t="str">
            <v>NA</v>
          </cell>
          <cell r="G239">
            <v>38856.333333333336</v>
          </cell>
          <cell r="H239">
            <v>38856.333333333336</v>
          </cell>
          <cell r="I239" t="str">
            <v>NA</v>
          </cell>
          <cell r="J239">
            <v>38856.729166666664</v>
          </cell>
          <cell r="K239" t="str">
            <v>NA</v>
          </cell>
          <cell r="L239">
            <v>0.04</v>
          </cell>
          <cell r="M239">
            <v>1</v>
          </cell>
          <cell r="N239">
            <v>0.9</v>
          </cell>
          <cell r="O239">
            <v>90</v>
          </cell>
          <cell r="P239">
            <v>90</v>
          </cell>
          <cell r="Q239">
            <v>235</v>
          </cell>
          <cell r="R239" t="str">
            <v>238II</v>
          </cell>
          <cell r="S239" t="str">
            <v>EQUIPE PRO</v>
          </cell>
          <cell r="T239">
            <v>38856</v>
          </cell>
        </row>
        <row r="240">
          <cell r="B240" t="str">
            <v>BP.250.RT.01</v>
          </cell>
          <cell r="D240" t="str">
            <v>Relatório Técnico - Moinho de Bolas</v>
          </cell>
          <cell r="E240" t="str">
            <v>5 dias</v>
          </cell>
          <cell r="F240" t="str">
            <v>NA</v>
          </cell>
          <cell r="G240">
            <v>38856.333333333336</v>
          </cell>
          <cell r="H240">
            <v>38856.333333333336</v>
          </cell>
          <cell r="I240" t="str">
            <v>NA</v>
          </cell>
          <cell r="J240">
            <v>38862.729166666664</v>
          </cell>
          <cell r="K240" t="str">
            <v>NA</v>
          </cell>
          <cell r="L240">
            <v>0.2</v>
          </cell>
          <cell r="M240">
            <v>4.63</v>
          </cell>
          <cell r="N240">
            <v>4.5</v>
          </cell>
          <cell r="O240">
            <v>97.3</v>
          </cell>
          <cell r="P240">
            <v>97.3</v>
          </cell>
          <cell r="Q240" t="str">
            <v>237II</v>
          </cell>
          <cell r="S240" t="str">
            <v>EQUIPE PRO[120%]</v>
          </cell>
          <cell r="T240">
            <v>38862</v>
          </cell>
        </row>
        <row r="241">
          <cell r="D241" t="str">
            <v>Mecânica</v>
          </cell>
          <cell r="E241" t="str">
            <v>13 dias</v>
          </cell>
          <cell r="F241">
            <v>38807.333333333336</v>
          </cell>
          <cell r="G241">
            <v>38926.333333333336</v>
          </cell>
          <cell r="H241">
            <v>38926.333333333336</v>
          </cell>
          <cell r="I241">
            <v>38827.729166666664</v>
          </cell>
          <cell r="J241">
            <v>38946.729166666664</v>
          </cell>
          <cell r="K241" t="str">
            <v>NA</v>
          </cell>
          <cell r="L241">
            <v>0.16</v>
          </cell>
          <cell r="M241">
            <v>3.75</v>
          </cell>
          <cell r="N241">
            <v>0.7</v>
          </cell>
          <cell r="O241">
            <v>18.670000000000002</v>
          </cell>
          <cell r="P241">
            <v>18.670000000000002</v>
          </cell>
          <cell r="T241">
            <v>38946</v>
          </cell>
        </row>
        <row r="242">
          <cell r="B242" t="str">
            <v>BB.250.DB.01</v>
          </cell>
          <cell r="D242" t="str">
            <v>Desenho Básico - Arranjo 2 Moinho + 1 Futuro</v>
          </cell>
          <cell r="E242" t="str">
            <v>6 dias</v>
          </cell>
          <cell r="F242">
            <v>38807.333333333336</v>
          </cell>
          <cell r="G242">
            <v>38926.333333333336</v>
          </cell>
          <cell r="H242">
            <v>38926.333333333336</v>
          </cell>
          <cell r="I242">
            <v>38817.729166666664</v>
          </cell>
          <cell r="J242">
            <v>38933.729166666664</v>
          </cell>
          <cell r="K242" t="str">
            <v>NA</v>
          </cell>
          <cell r="L242">
            <v>0.04</v>
          </cell>
          <cell r="M242">
            <v>1</v>
          </cell>
          <cell r="N242">
            <v>0.7</v>
          </cell>
          <cell r="O242">
            <v>70</v>
          </cell>
          <cell r="P242">
            <v>70</v>
          </cell>
          <cell r="Q242" t="str">
            <v>14II</v>
          </cell>
          <cell r="R242" t="str">
            <v>241;247;244;250;257;338</v>
          </cell>
          <cell r="S242" t="str">
            <v>EQUIPE MEC</v>
          </cell>
          <cell r="T242">
            <v>38933</v>
          </cell>
        </row>
        <row r="243">
          <cell r="B243" t="str">
            <v>BB.250.DB.02</v>
          </cell>
          <cell r="D243" t="str">
            <v>Desenho Básico - Transportador/ Caixa Polpa</v>
          </cell>
          <cell r="E243" t="str">
            <v>6 dias</v>
          </cell>
          <cell r="F243">
            <v>38817.333333333336</v>
          </cell>
          <cell r="G243">
            <v>38936.333333333336</v>
          </cell>
          <cell r="H243" t="str">
            <v>NA</v>
          </cell>
          <cell r="I243">
            <v>38826.729166666664</v>
          </cell>
          <cell r="J243">
            <v>38945.729166666664</v>
          </cell>
          <cell r="K243" t="str">
            <v>NA</v>
          </cell>
          <cell r="L243">
            <v>7.0000000000000007E-2</v>
          </cell>
          <cell r="M243">
            <v>1.5</v>
          </cell>
          <cell r="N243">
            <v>0</v>
          </cell>
          <cell r="O243">
            <v>0</v>
          </cell>
          <cell r="P243">
            <v>0</v>
          </cell>
          <cell r="Q243">
            <v>240</v>
          </cell>
          <cell r="R243" t="str">
            <v>242;250</v>
          </cell>
          <cell r="S243" t="str">
            <v>EQUIPE MEC</v>
          </cell>
          <cell r="T243">
            <v>38945</v>
          </cell>
        </row>
        <row r="244">
          <cell r="B244" t="str">
            <v>BB.250.FD.01</v>
          </cell>
          <cell r="D244" t="str">
            <v>Folha De Dados - Transportador</v>
          </cell>
          <cell r="E244" t="str">
            <v>1 dia</v>
          </cell>
          <cell r="F244">
            <v>38827.333333333336</v>
          </cell>
          <cell r="G244">
            <v>38946.333333333336</v>
          </cell>
          <cell r="H244" t="str">
            <v>NA</v>
          </cell>
          <cell r="I244">
            <v>38827.729166666664</v>
          </cell>
          <cell r="J244">
            <v>38946.729166666664</v>
          </cell>
          <cell r="K244" t="str">
            <v>NA</v>
          </cell>
          <cell r="L244">
            <v>0.05</v>
          </cell>
          <cell r="M244">
            <v>1.25</v>
          </cell>
          <cell r="N244">
            <v>0</v>
          </cell>
          <cell r="O244">
            <v>0</v>
          </cell>
          <cell r="P244">
            <v>0</v>
          </cell>
          <cell r="Q244">
            <v>241</v>
          </cell>
          <cell r="S244" t="str">
            <v>EQUIPE MEC</v>
          </cell>
          <cell r="T244">
            <v>38946</v>
          </cell>
        </row>
        <row r="245">
          <cell r="D245" t="str">
            <v>Tubulação</v>
          </cell>
          <cell r="E245" t="str">
            <v>38 dias</v>
          </cell>
          <cell r="F245">
            <v>38817.333333333336</v>
          </cell>
          <cell r="G245">
            <v>38894.333333333336</v>
          </cell>
          <cell r="H245">
            <v>38894.333333333336</v>
          </cell>
          <cell r="I245">
            <v>38848.729166666664</v>
          </cell>
          <cell r="J245">
            <v>38947.729166666664</v>
          </cell>
          <cell r="K245" t="str">
            <v>NA</v>
          </cell>
          <cell r="L245">
            <v>0.21</v>
          </cell>
          <cell r="M245">
            <v>4.75</v>
          </cell>
          <cell r="N245">
            <v>1.58</v>
          </cell>
          <cell r="O245">
            <v>33.159999999999997</v>
          </cell>
          <cell r="P245">
            <v>33.159999999999997</v>
          </cell>
          <cell r="T245">
            <v>38947</v>
          </cell>
        </row>
        <row r="246">
          <cell r="B246" t="str">
            <v>BH.250.DB.01</v>
          </cell>
          <cell r="D246" t="str">
            <v>Desenho Básico - Planta/ Cortes</v>
          </cell>
          <cell r="E246" t="str">
            <v>8 dias</v>
          </cell>
          <cell r="F246">
            <v>38817.333333333336</v>
          </cell>
          <cell r="G246">
            <v>38936.333333333336</v>
          </cell>
          <cell r="H246" t="str">
            <v>NA</v>
          </cell>
          <cell r="I246">
            <v>38841.729166666664</v>
          </cell>
          <cell r="J246">
            <v>38947.729166666664</v>
          </cell>
          <cell r="K246" t="str">
            <v>NA</v>
          </cell>
          <cell r="L246">
            <v>0.13</v>
          </cell>
          <cell r="M246">
            <v>3</v>
          </cell>
          <cell r="N246">
            <v>0</v>
          </cell>
          <cell r="O246">
            <v>0</v>
          </cell>
          <cell r="P246">
            <v>0</v>
          </cell>
          <cell r="Q246" t="str">
            <v>39II;240</v>
          </cell>
          <cell r="R246" t="str">
            <v>311II;252</v>
          </cell>
          <cell r="S246" t="str">
            <v>EQUIPE TUB</v>
          </cell>
          <cell r="T246">
            <v>38947</v>
          </cell>
        </row>
        <row r="247">
          <cell r="B247" t="str">
            <v>BH.250.MC.01</v>
          </cell>
          <cell r="D247" t="str">
            <v>Memória De Cálculo - Bombas</v>
          </cell>
          <cell r="E247" t="str">
            <v>3 dias</v>
          </cell>
          <cell r="F247">
            <v>38841.333333333336</v>
          </cell>
          <cell r="G247">
            <v>38894.333333333336</v>
          </cell>
          <cell r="H247">
            <v>38894.333333333336</v>
          </cell>
          <cell r="I247">
            <v>38848.729166666664</v>
          </cell>
          <cell r="J247">
            <v>38896.729166666664</v>
          </cell>
          <cell r="K247" t="str">
            <v>NA</v>
          </cell>
          <cell r="L247">
            <v>0.08</v>
          </cell>
          <cell r="M247">
            <v>1.75</v>
          </cell>
          <cell r="N247">
            <v>1.58</v>
          </cell>
          <cell r="O247">
            <v>90</v>
          </cell>
          <cell r="P247">
            <v>90</v>
          </cell>
          <cell r="Q247" t="str">
            <v>39II</v>
          </cell>
          <cell r="S247" t="str">
            <v>EQUIPE TUB</v>
          </cell>
          <cell r="T247">
            <v>38896</v>
          </cell>
        </row>
        <row r="248">
          <cell r="D248" t="str">
            <v>Estrutura Metálica</v>
          </cell>
          <cell r="E248" t="str">
            <v>6 dias</v>
          </cell>
          <cell r="F248">
            <v>38817.333333333336</v>
          </cell>
          <cell r="G248">
            <v>38936.333333333336</v>
          </cell>
          <cell r="H248" t="str">
            <v>NA</v>
          </cell>
          <cell r="I248">
            <v>38834.729166666664</v>
          </cell>
          <cell r="J248">
            <v>38945.729166666664</v>
          </cell>
          <cell r="K248" t="str">
            <v>NA</v>
          </cell>
          <cell r="L248">
            <v>0.3</v>
          </cell>
          <cell r="M248">
            <v>6.88</v>
          </cell>
          <cell r="N248">
            <v>0</v>
          </cell>
          <cell r="O248">
            <v>0</v>
          </cell>
          <cell r="P248">
            <v>0</v>
          </cell>
          <cell r="T248">
            <v>38945</v>
          </cell>
        </row>
        <row r="249">
          <cell r="B249" t="str">
            <v>BD.250.MC.01</v>
          </cell>
          <cell r="D249" t="str">
            <v>Memória De Cálculo</v>
          </cell>
          <cell r="E249" t="str">
            <v>6 dias</v>
          </cell>
          <cell r="F249">
            <v>38817.333333333336</v>
          </cell>
          <cell r="G249">
            <v>38936.333333333336</v>
          </cell>
          <cell r="H249" t="str">
            <v>NA</v>
          </cell>
          <cell r="I249">
            <v>38834.729166666664</v>
          </cell>
          <cell r="J249">
            <v>38945.729166666664</v>
          </cell>
          <cell r="K249" t="str">
            <v>NA</v>
          </cell>
          <cell r="L249">
            <v>0.3</v>
          </cell>
          <cell r="M249">
            <v>6.88</v>
          </cell>
          <cell r="N249">
            <v>0</v>
          </cell>
          <cell r="O249">
            <v>0</v>
          </cell>
          <cell r="P249">
            <v>0</v>
          </cell>
          <cell r="Q249">
            <v>240</v>
          </cell>
          <cell r="R249" t="str">
            <v>257II</v>
          </cell>
          <cell r="S249" t="str">
            <v>EQUIPE MET</v>
          </cell>
          <cell r="T249">
            <v>38945</v>
          </cell>
        </row>
        <row r="250">
          <cell r="D250" t="str">
            <v>Projeto Detalhado</v>
          </cell>
          <cell r="E250" t="str">
            <v>57 dias</v>
          </cell>
          <cell r="F250">
            <v>38860.333333333336</v>
          </cell>
          <cell r="G250">
            <v>38936.333333333336</v>
          </cell>
          <cell r="H250" t="str">
            <v>NA</v>
          </cell>
          <cell r="I250">
            <v>38953.729166666664</v>
          </cell>
          <cell r="J250">
            <v>39022.729166666664</v>
          </cell>
          <cell r="K250" t="str">
            <v>NA</v>
          </cell>
          <cell r="L250">
            <v>7.02</v>
          </cell>
          <cell r="M250">
            <v>160.63</v>
          </cell>
          <cell r="N250">
            <v>0</v>
          </cell>
          <cell r="O250">
            <v>0</v>
          </cell>
          <cell r="P250">
            <v>0</v>
          </cell>
          <cell r="T250">
            <v>39022</v>
          </cell>
        </row>
        <row r="251">
          <cell r="D251" t="str">
            <v>Mecânica</v>
          </cell>
          <cell r="E251" t="str">
            <v>10 dias</v>
          </cell>
          <cell r="F251">
            <v>38860.333333333336</v>
          </cell>
          <cell r="G251">
            <v>38952.333333333336</v>
          </cell>
          <cell r="H251" t="str">
            <v>NA</v>
          </cell>
          <cell r="I251">
            <v>38869.729166666664</v>
          </cell>
          <cell r="J251">
            <v>38965.729166666664</v>
          </cell>
          <cell r="K251" t="str">
            <v>NA</v>
          </cell>
          <cell r="L251">
            <v>0.17</v>
          </cell>
          <cell r="M251">
            <v>4</v>
          </cell>
          <cell r="N251">
            <v>0</v>
          </cell>
          <cell r="O251">
            <v>0</v>
          </cell>
          <cell r="P251">
            <v>0</v>
          </cell>
          <cell r="T251">
            <v>38965</v>
          </cell>
        </row>
        <row r="252">
          <cell r="B252" t="str">
            <v>DB.250.DD.01</v>
          </cell>
          <cell r="D252" t="str">
            <v>Desenho De Detalhamento - Distribuidor e Calha</v>
          </cell>
          <cell r="E252" t="str">
            <v>10 dias</v>
          </cell>
          <cell r="F252">
            <v>38860.333333333336</v>
          </cell>
          <cell r="G252">
            <v>38952.333333333336</v>
          </cell>
          <cell r="H252" t="str">
            <v>NA</v>
          </cell>
          <cell r="I252">
            <v>38869.729166666664</v>
          </cell>
          <cell r="J252">
            <v>38965.729166666664</v>
          </cell>
          <cell r="K252" t="str">
            <v>NA</v>
          </cell>
          <cell r="L252">
            <v>0.17</v>
          </cell>
          <cell r="M252">
            <v>4</v>
          </cell>
          <cell r="N252">
            <v>0</v>
          </cell>
          <cell r="O252">
            <v>0</v>
          </cell>
          <cell r="P252">
            <v>0</v>
          </cell>
          <cell r="Q252" t="str">
            <v>30TI+10 dias;240;241</v>
          </cell>
          <cell r="S252" t="str">
            <v>EQUIPE MEC[70%]</v>
          </cell>
          <cell r="T252">
            <v>38965</v>
          </cell>
        </row>
        <row r="253">
          <cell r="D253" t="str">
            <v>Tubulação</v>
          </cell>
          <cell r="E253" t="str">
            <v>48 dias</v>
          </cell>
          <cell r="F253">
            <v>38869.333333333336</v>
          </cell>
          <cell r="G253">
            <v>38950.333333333336</v>
          </cell>
          <cell r="H253" t="str">
            <v>NA</v>
          </cell>
          <cell r="I253">
            <v>38953.729166666664</v>
          </cell>
          <cell r="J253">
            <v>39021.729166666664</v>
          </cell>
          <cell r="K253" t="str">
            <v>NA</v>
          </cell>
          <cell r="L253">
            <v>3.06</v>
          </cell>
          <cell r="M253">
            <v>70</v>
          </cell>
          <cell r="N253">
            <v>0</v>
          </cell>
          <cell r="O253">
            <v>0</v>
          </cell>
          <cell r="P253">
            <v>0</v>
          </cell>
          <cell r="T253">
            <v>39021</v>
          </cell>
        </row>
        <row r="254">
          <cell r="B254" t="str">
            <v>DH.250.DD.01</v>
          </cell>
          <cell r="D254" t="str">
            <v>Desenho De Detalhamento - Planta de Tubulação</v>
          </cell>
          <cell r="E254" t="str">
            <v>20 dias</v>
          </cell>
          <cell r="F254">
            <v>38869.333333333336</v>
          </cell>
          <cell r="G254">
            <v>38950.333333333336</v>
          </cell>
          <cell r="H254" t="str">
            <v>NA</v>
          </cell>
          <cell r="I254">
            <v>38904.729166666664</v>
          </cell>
          <cell r="J254">
            <v>38979.729166666664</v>
          </cell>
          <cell r="K254" t="str">
            <v>NA</v>
          </cell>
          <cell r="L254">
            <v>1.84</v>
          </cell>
          <cell r="M254">
            <v>42</v>
          </cell>
          <cell r="N254">
            <v>0</v>
          </cell>
          <cell r="O254">
            <v>0</v>
          </cell>
          <cell r="P254">
            <v>0</v>
          </cell>
          <cell r="Q254" t="str">
            <v>39II;244</v>
          </cell>
          <cell r="R254" t="str">
            <v>253;259</v>
          </cell>
          <cell r="S254" t="str">
            <v>EQUIPE TUB</v>
          </cell>
          <cell r="T254">
            <v>38979</v>
          </cell>
        </row>
        <row r="255">
          <cell r="B255" t="str">
            <v>DH.250.DE.01</v>
          </cell>
          <cell r="D255" t="str">
            <v>Detalhes Típicos - Suporte</v>
          </cell>
          <cell r="E255" t="str">
            <v>6 dias</v>
          </cell>
          <cell r="F255">
            <v>38905.333333333336</v>
          </cell>
          <cell r="G255">
            <v>38980.333333333336</v>
          </cell>
          <cell r="H255" t="str">
            <v>NA</v>
          </cell>
          <cell r="I255">
            <v>38914.729166666664</v>
          </cell>
          <cell r="J255">
            <v>38987.729166666664</v>
          </cell>
          <cell r="K255" t="str">
            <v>NA</v>
          </cell>
          <cell r="L255">
            <v>0.17</v>
          </cell>
          <cell r="M255">
            <v>4</v>
          </cell>
          <cell r="N255">
            <v>0</v>
          </cell>
          <cell r="O255">
            <v>0</v>
          </cell>
          <cell r="P255">
            <v>0</v>
          </cell>
          <cell r="Q255">
            <v>252</v>
          </cell>
          <cell r="R255">
            <v>254</v>
          </cell>
          <cell r="S255" t="str">
            <v>EQUIPE TUB</v>
          </cell>
          <cell r="T255">
            <v>38987</v>
          </cell>
        </row>
        <row r="256">
          <cell r="B256" t="str">
            <v>DH.250.IS.01</v>
          </cell>
          <cell r="D256" t="str">
            <v>Isométrico</v>
          </cell>
          <cell r="E256" t="str">
            <v>20 dias</v>
          </cell>
          <cell r="F256">
            <v>38915.333333333336</v>
          </cell>
          <cell r="G256">
            <v>38988.333333333336</v>
          </cell>
          <cell r="H256" t="str">
            <v>NA</v>
          </cell>
          <cell r="I256">
            <v>38919.729166666664</v>
          </cell>
          <cell r="J256">
            <v>39017.729166666664</v>
          </cell>
          <cell r="K256" t="str">
            <v>NA</v>
          </cell>
          <cell r="L256">
            <v>0.87</v>
          </cell>
          <cell r="M256">
            <v>20</v>
          </cell>
          <cell r="N256">
            <v>0</v>
          </cell>
          <cell r="O256">
            <v>0</v>
          </cell>
          <cell r="P256">
            <v>0</v>
          </cell>
          <cell r="Q256">
            <v>253</v>
          </cell>
          <cell r="R256">
            <v>255</v>
          </cell>
          <cell r="S256" t="str">
            <v>EQUIPE TUB</v>
          </cell>
          <cell r="T256">
            <v>39017</v>
          </cell>
        </row>
        <row r="257">
          <cell r="B257" t="str">
            <v>DH.250.LM.01</v>
          </cell>
          <cell r="D257" t="str">
            <v>Lista De Materiais</v>
          </cell>
          <cell r="E257" t="str">
            <v>2 dias</v>
          </cell>
          <cell r="F257">
            <v>38951.333333333336</v>
          </cell>
          <cell r="G257">
            <v>39020.333333333336</v>
          </cell>
          <cell r="H257" t="str">
            <v>NA</v>
          </cell>
          <cell r="I257">
            <v>38953.729166666664</v>
          </cell>
          <cell r="J257">
            <v>39021.729166666664</v>
          </cell>
          <cell r="K257" t="str">
            <v>NA</v>
          </cell>
          <cell r="L257">
            <v>0.17</v>
          </cell>
          <cell r="M257">
            <v>4</v>
          </cell>
          <cell r="N257">
            <v>0</v>
          </cell>
          <cell r="O257">
            <v>0</v>
          </cell>
          <cell r="P257">
            <v>0</v>
          </cell>
          <cell r="Q257">
            <v>254</v>
          </cell>
          <cell r="S257" t="str">
            <v>EQUIPE TUB</v>
          </cell>
          <cell r="T257">
            <v>39021</v>
          </cell>
        </row>
        <row r="258">
          <cell r="D258" t="str">
            <v>Civil</v>
          </cell>
          <cell r="E258" t="str">
            <v>18 dias</v>
          </cell>
          <cell r="F258">
            <v>38869.333333333336</v>
          </cell>
          <cell r="G258">
            <v>38936.333333333336</v>
          </cell>
          <cell r="H258" t="str">
            <v>NA</v>
          </cell>
          <cell r="I258">
            <v>38888.729166666664</v>
          </cell>
          <cell r="J258">
            <v>38961.729166666664</v>
          </cell>
          <cell r="K258" t="str">
            <v>NA</v>
          </cell>
          <cell r="L258">
            <v>0.56999999999999995</v>
          </cell>
          <cell r="M258">
            <v>13</v>
          </cell>
          <cell r="N258">
            <v>0</v>
          </cell>
          <cell r="O258">
            <v>0</v>
          </cell>
          <cell r="P258">
            <v>0</v>
          </cell>
          <cell r="T258">
            <v>38961</v>
          </cell>
        </row>
        <row r="259">
          <cell r="B259" t="str">
            <v>DC.250.DD.01</v>
          </cell>
          <cell r="D259" t="str">
            <v>Desenho De Detalhamento - Fundação, Forma, Armação, Bases e Piso</v>
          </cell>
          <cell r="E259" t="str">
            <v>18 dias</v>
          </cell>
          <cell r="F259">
            <v>38869.333333333336</v>
          </cell>
          <cell r="G259">
            <v>38936.333333333336</v>
          </cell>
          <cell r="H259" t="str">
            <v>NA</v>
          </cell>
          <cell r="I259">
            <v>38888.729166666664</v>
          </cell>
          <cell r="J259">
            <v>38961.729166666664</v>
          </cell>
          <cell r="K259" t="str">
            <v>NA</v>
          </cell>
          <cell r="L259">
            <v>0.56999999999999995</v>
          </cell>
          <cell r="M259">
            <v>13</v>
          </cell>
          <cell r="N259">
            <v>0</v>
          </cell>
          <cell r="O259">
            <v>0</v>
          </cell>
          <cell r="P259">
            <v>0</v>
          </cell>
          <cell r="Q259" t="str">
            <v>240;247II</v>
          </cell>
          <cell r="R259">
            <v>264</v>
          </cell>
          <cell r="S259" t="str">
            <v>EQUIPE CIV</v>
          </cell>
          <cell r="T259">
            <v>38961</v>
          </cell>
        </row>
        <row r="260">
          <cell r="D260" t="str">
            <v>Estrutura Metálica</v>
          </cell>
          <cell r="E260" t="str">
            <v>25 dias</v>
          </cell>
          <cell r="F260">
            <v>38905.333333333336</v>
          </cell>
          <cell r="G260">
            <v>38980.333333333336</v>
          </cell>
          <cell r="H260" t="str">
            <v>NA</v>
          </cell>
          <cell r="I260">
            <v>38931.729166666664</v>
          </cell>
          <cell r="J260">
            <v>39016.729166666664</v>
          </cell>
          <cell r="K260" t="str">
            <v>NA</v>
          </cell>
          <cell r="L260">
            <v>2.41</v>
          </cell>
          <cell r="M260">
            <v>55.25</v>
          </cell>
          <cell r="N260">
            <v>0</v>
          </cell>
          <cell r="O260">
            <v>0</v>
          </cell>
          <cell r="P260">
            <v>0</v>
          </cell>
          <cell r="T260">
            <v>39016</v>
          </cell>
        </row>
        <row r="261">
          <cell r="B261" t="str">
            <v>DD.250.DP.01</v>
          </cell>
          <cell r="D261" t="str">
            <v>Desenho De Projeto</v>
          </cell>
          <cell r="E261" t="str">
            <v>22 dias</v>
          </cell>
          <cell r="F261">
            <v>38905.333333333336</v>
          </cell>
          <cell r="G261">
            <v>38980.333333333336</v>
          </cell>
          <cell r="H261" t="str">
            <v>NA</v>
          </cell>
          <cell r="I261">
            <v>38930.729166666664</v>
          </cell>
          <cell r="J261">
            <v>39013.729166666664</v>
          </cell>
          <cell r="K261" t="str">
            <v>NA</v>
          </cell>
          <cell r="L261">
            <v>0.87</v>
          </cell>
          <cell r="M261">
            <v>20</v>
          </cell>
          <cell r="N261">
            <v>0</v>
          </cell>
          <cell r="O261">
            <v>0</v>
          </cell>
          <cell r="P261">
            <v>0</v>
          </cell>
          <cell r="Q261">
            <v>252</v>
          </cell>
          <cell r="R261" t="str">
            <v>260;261II</v>
          </cell>
          <cell r="S261" t="str">
            <v>EQUIPE MET</v>
          </cell>
          <cell r="T261">
            <v>39013</v>
          </cell>
        </row>
        <row r="262">
          <cell r="B262" t="str">
            <v>DD.250.LM.01</v>
          </cell>
          <cell r="D262" t="str">
            <v>Lista De Materiais</v>
          </cell>
          <cell r="E262" t="str">
            <v>1 dia</v>
          </cell>
          <cell r="F262">
            <v>38931.333333333336</v>
          </cell>
          <cell r="G262">
            <v>39014.333333333336</v>
          </cell>
          <cell r="H262" t="str">
            <v>NA</v>
          </cell>
          <cell r="I262">
            <v>38931.729166666664</v>
          </cell>
          <cell r="J262">
            <v>39014.729166666664</v>
          </cell>
          <cell r="K262" t="str">
            <v>NA</v>
          </cell>
          <cell r="L262">
            <v>0.02</v>
          </cell>
          <cell r="M262">
            <v>0.5</v>
          </cell>
          <cell r="N262">
            <v>0</v>
          </cell>
          <cell r="O262">
            <v>0</v>
          </cell>
          <cell r="P262">
            <v>0</v>
          </cell>
          <cell r="Q262">
            <v>259</v>
          </cell>
          <cell r="S262" t="str">
            <v>EQUIPE MET</v>
          </cell>
          <cell r="T262">
            <v>39014</v>
          </cell>
        </row>
        <row r="263">
          <cell r="B263" t="str">
            <v>DD.250.MC.01</v>
          </cell>
          <cell r="D263" t="str">
            <v>Memória De Cálculo</v>
          </cell>
          <cell r="E263" t="str">
            <v>25 dias</v>
          </cell>
          <cell r="F263">
            <v>38905.333333333336</v>
          </cell>
          <cell r="G263">
            <v>38980.333333333336</v>
          </cell>
          <cell r="H263" t="str">
            <v>NA</v>
          </cell>
          <cell r="I263">
            <v>38931.729166666664</v>
          </cell>
          <cell r="J263">
            <v>39016.729166666664</v>
          </cell>
          <cell r="K263" t="str">
            <v>NA</v>
          </cell>
          <cell r="L263">
            <v>1.52</v>
          </cell>
          <cell r="M263">
            <v>34.75</v>
          </cell>
          <cell r="N263">
            <v>0</v>
          </cell>
          <cell r="O263">
            <v>0</v>
          </cell>
          <cell r="P263">
            <v>0</v>
          </cell>
          <cell r="Q263" t="str">
            <v>259II</v>
          </cell>
          <cell r="S263" t="str">
            <v>EQUIPE MET</v>
          </cell>
          <cell r="T263">
            <v>39016</v>
          </cell>
        </row>
        <row r="264">
          <cell r="D264" t="str">
            <v>Elétrica</v>
          </cell>
          <cell r="E264" t="str">
            <v>32 dias</v>
          </cell>
          <cell r="F264">
            <v>38887.333333333336</v>
          </cell>
          <cell r="G264">
            <v>38964.333333333336</v>
          </cell>
          <cell r="H264" t="str">
            <v>NA</v>
          </cell>
          <cell r="I264">
            <v>38917.729166666664</v>
          </cell>
          <cell r="J264">
            <v>39013.729166666664</v>
          </cell>
          <cell r="K264" t="str">
            <v>NA</v>
          </cell>
          <cell r="L264">
            <v>0.72</v>
          </cell>
          <cell r="M264">
            <v>16.38</v>
          </cell>
          <cell r="N264">
            <v>0</v>
          </cell>
          <cell r="O264">
            <v>0</v>
          </cell>
          <cell r="P264">
            <v>0</v>
          </cell>
          <cell r="T264">
            <v>39013</v>
          </cell>
        </row>
        <row r="265">
          <cell r="D265" t="str">
            <v>Desenho De Detalhamento</v>
          </cell>
          <cell r="E265" t="str">
            <v>24 dias</v>
          </cell>
          <cell r="F265">
            <v>38887.333333333336</v>
          </cell>
          <cell r="G265">
            <v>38964.333333333336</v>
          </cell>
          <cell r="H265" t="str">
            <v>NA</v>
          </cell>
          <cell r="I265">
            <v>38910.729166666664</v>
          </cell>
          <cell r="J265">
            <v>38999.729166666664</v>
          </cell>
          <cell r="K265" t="str">
            <v>NA</v>
          </cell>
          <cell r="L265">
            <v>0.56999999999999995</v>
          </cell>
          <cell r="M265">
            <v>13</v>
          </cell>
          <cell r="N265">
            <v>0</v>
          </cell>
          <cell r="O265">
            <v>0</v>
          </cell>
          <cell r="P265">
            <v>0</v>
          </cell>
          <cell r="R265">
            <v>266</v>
          </cell>
          <cell r="T265">
            <v>38999</v>
          </cell>
        </row>
        <row r="266">
          <cell r="B266" t="str">
            <v>DE.250.DD.01</v>
          </cell>
          <cell r="D266" t="str">
            <v>Disposição De Força, Controle e Aterramento</v>
          </cell>
          <cell r="E266" t="str">
            <v>9 dias</v>
          </cell>
          <cell r="F266">
            <v>38887.333333333336</v>
          </cell>
          <cell r="G266">
            <v>38964.333333333336</v>
          </cell>
          <cell r="H266" t="str">
            <v>NA</v>
          </cell>
          <cell r="I266">
            <v>38897.729166666664</v>
          </cell>
          <cell r="J266">
            <v>38978.729166666664</v>
          </cell>
          <cell r="K266" t="str">
            <v>NA</v>
          </cell>
          <cell r="L266">
            <v>0.17</v>
          </cell>
          <cell r="M266">
            <v>4</v>
          </cell>
          <cell r="N266">
            <v>0</v>
          </cell>
          <cell r="O266">
            <v>0</v>
          </cell>
          <cell r="P266">
            <v>0</v>
          </cell>
          <cell r="Q266">
            <v>257</v>
          </cell>
          <cell r="R266">
            <v>265</v>
          </cell>
          <cell r="S266" t="str">
            <v>EQUIPE ELE</v>
          </cell>
          <cell r="T266">
            <v>38978</v>
          </cell>
        </row>
        <row r="267">
          <cell r="B267" t="str">
            <v>DE.250.DD.02</v>
          </cell>
          <cell r="D267" t="str">
            <v>Iluminação</v>
          </cell>
          <cell r="E267" t="str">
            <v>15 dias</v>
          </cell>
          <cell r="F267">
            <v>38898.333333333336</v>
          </cell>
          <cell r="G267">
            <v>38979.333333333336</v>
          </cell>
          <cell r="H267" t="str">
            <v>NA</v>
          </cell>
          <cell r="I267">
            <v>38910.729166666664</v>
          </cell>
          <cell r="J267">
            <v>38999.729166666664</v>
          </cell>
          <cell r="K267" t="str">
            <v>NA</v>
          </cell>
          <cell r="L267">
            <v>0.39</v>
          </cell>
          <cell r="M267">
            <v>9</v>
          </cell>
          <cell r="N267">
            <v>0</v>
          </cell>
          <cell r="O267">
            <v>0</v>
          </cell>
          <cell r="P267">
            <v>0</v>
          </cell>
          <cell r="Q267">
            <v>264</v>
          </cell>
          <cell r="S267" t="str">
            <v>EQUIPE ELE</v>
          </cell>
          <cell r="T267">
            <v>38999</v>
          </cell>
        </row>
        <row r="268">
          <cell r="B268" t="str">
            <v>DE.250.ET.01</v>
          </cell>
          <cell r="D268" t="str">
            <v>Especificação Técnica - Força Aterramento/ Iluminação</v>
          </cell>
          <cell r="E268" t="str">
            <v>4 dias</v>
          </cell>
          <cell r="F268">
            <v>38909.333333333336</v>
          </cell>
          <cell r="G268">
            <v>39000.333333333336</v>
          </cell>
          <cell r="H268" t="str">
            <v>NA</v>
          </cell>
          <cell r="I268">
            <v>38917.729166666664</v>
          </cell>
          <cell r="J268">
            <v>39007.729166666664</v>
          </cell>
          <cell r="K268" t="str">
            <v>NA</v>
          </cell>
          <cell r="L268">
            <v>0.08</v>
          </cell>
          <cell r="M268">
            <v>1.88</v>
          </cell>
          <cell r="N268">
            <v>0</v>
          </cell>
          <cell r="O268">
            <v>0</v>
          </cell>
          <cell r="P268">
            <v>0</v>
          </cell>
          <cell r="Q268">
            <v>263</v>
          </cell>
          <cell r="R268">
            <v>267</v>
          </cell>
          <cell r="S268" t="str">
            <v>EQUIPE ELE</v>
          </cell>
          <cell r="T268">
            <v>39007</v>
          </cell>
        </row>
        <row r="269">
          <cell r="B269" t="str">
            <v>DE.250.LC.01</v>
          </cell>
          <cell r="D269" t="str">
            <v>Lista De Linhas/ Cabos</v>
          </cell>
          <cell r="E269" t="str">
            <v>4 dias</v>
          </cell>
          <cell r="F269">
            <v>38911.333333333336</v>
          </cell>
          <cell r="G269">
            <v>39008.333333333336</v>
          </cell>
          <cell r="H269" t="str">
            <v>NA</v>
          </cell>
          <cell r="I269">
            <v>38917.729166666664</v>
          </cell>
          <cell r="J269">
            <v>39013.729166666664</v>
          </cell>
          <cell r="K269" t="str">
            <v>NA</v>
          </cell>
          <cell r="L269">
            <v>7.0000000000000007E-2</v>
          </cell>
          <cell r="M269">
            <v>1.5</v>
          </cell>
          <cell r="N269">
            <v>0</v>
          </cell>
          <cell r="O269">
            <v>0</v>
          </cell>
          <cell r="P269">
            <v>0</v>
          </cell>
          <cell r="Q269">
            <v>266</v>
          </cell>
          <cell r="S269" t="str">
            <v>EQUIPE ELE</v>
          </cell>
          <cell r="T269">
            <v>39013</v>
          </cell>
        </row>
        <row r="270">
          <cell r="D270" t="str">
            <v>Instrumentação</v>
          </cell>
          <cell r="E270" t="str">
            <v>8 dias</v>
          </cell>
          <cell r="F270">
            <v>38905.333333333336</v>
          </cell>
          <cell r="G270">
            <v>39013.333333333336</v>
          </cell>
          <cell r="H270" t="str">
            <v>NA</v>
          </cell>
          <cell r="I270">
            <v>38917.729166666664</v>
          </cell>
          <cell r="J270">
            <v>39022.729166666664</v>
          </cell>
          <cell r="K270" t="str">
            <v>NA</v>
          </cell>
          <cell r="L270">
            <v>0.09</v>
          </cell>
          <cell r="M270">
            <v>2</v>
          </cell>
          <cell r="N270">
            <v>0</v>
          </cell>
          <cell r="O270">
            <v>0</v>
          </cell>
          <cell r="P270">
            <v>0</v>
          </cell>
          <cell r="T270">
            <v>39022</v>
          </cell>
        </row>
        <row r="271">
          <cell r="B271" t="str">
            <v>DT.250.AJ.01</v>
          </cell>
          <cell r="D271" t="str">
            <v>Arranjos/ Layout’s/ Plano Diretor - Locação De Instrumentos</v>
          </cell>
          <cell r="E271" t="str">
            <v>8 dias</v>
          </cell>
          <cell r="F271">
            <v>38905.333333333336</v>
          </cell>
          <cell r="G271">
            <v>39013.333333333336</v>
          </cell>
          <cell r="H271" t="str">
            <v>NA</v>
          </cell>
          <cell r="I271">
            <v>38917.729166666664</v>
          </cell>
          <cell r="J271">
            <v>39022.729166666664</v>
          </cell>
          <cell r="K271" t="str">
            <v>NA</v>
          </cell>
          <cell r="L271">
            <v>0.09</v>
          </cell>
          <cell r="M271">
            <v>2</v>
          </cell>
          <cell r="N271">
            <v>0</v>
          </cell>
          <cell r="O271">
            <v>0</v>
          </cell>
          <cell r="P271">
            <v>0</v>
          </cell>
          <cell r="Q271">
            <v>82</v>
          </cell>
          <cell r="S271" t="str">
            <v>EQUIPE TSA</v>
          </cell>
          <cell r="T271">
            <v>39022</v>
          </cell>
        </row>
        <row r="272">
          <cell r="B272" t="str">
            <v>1.1.9</v>
          </cell>
          <cell r="C272" t="str">
            <v>255A</v>
          </cell>
          <cell r="D272" t="str">
            <v>Deslamagem (2D)</v>
          </cell>
          <cell r="E272" t="str">
            <v>126 dias</v>
          </cell>
          <cell r="F272">
            <v>38866.333333333336</v>
          </cell>
          <cell r="G272">
            <v>38860.333333333336</v>
          </cell>
          <cell r="H272">
            <v>38860.333333333336</v>
          </cell>
          <cell r="I272">
            <v>38958.729166666664</v>
          </cell>
          <cell r="J272">
            <v>39050.729166666664</v>
          </cell>
          <cell r="K272" t="str">
            <v>NA</v>
          </cell>
          <cell r="L272">
            <v>4.79</v>
          </cell>
          <cell r="M272">
            <v>109.5</v>
          </cell>
          <cell r="N272">
            <v>14.58</v>
          </cell>
          <cell r="O272">
            <v>13.31</v>
          </cell>
          <cell r="P272">
            <v>13.31</v>
          </cell>
          <cell r="T272">
            <v>39050</v>
          </cell>
        </row>
        <row r="273">
          <cell r="D273" t="str">
            <v>Projeto Básico</v>
          </cell>
          <cell r="E273" t="str">
            <v>67 dias</v>
          </cell>
          <cell r="F273">
            <v>38866.333333333336</v>
          </cell>
          <cell r="G273">
            <v>38860.333333333336</v>
          </cell>
          <cell r="H273">
            <v>38860.333333333336</v>
          </cell>
          <cell r="I273">
            <v>38894.729166666664</v>
          </cell>
          <cell r="J273">
            <v>38958.729166666664</v>
          </cell>
          <cell r="K273" t="str">
            <v>NA</v>
          </cell>
          <cell r="L273">
            <v>0.86</v>
          </cell>
          <cell r="M273">
            <v>19.75</v>
          </cell>
          <cell r="N273">
            <v>14.58</v>
          </cell>
          <cell r="O273">
            <v>73.8</v>
          </cell>
          <cell r="P273">
            <v>73.8</v>
          </cell>
          <cell r="T273">
            <v>38958</v>
          </cell>
        </row>
        <row r="274">
          <cell r="D274" t="str">
            <v>Processo</v>
          </cell>
          <cell r="E274" t="str">
            <v>3 dias</v>
          </cell>
          <cell r="F274">
            <v>38866.333333333336</v>
          </cell>
          <cell r="G274">
            <v>38937.333333333336</v>
          </cell>
          <cell r="H274">
            <v>38937.333333333336</v>
          </cell>
          <cell r="I274">
            <v>38868.729166666664</v>
          </cell>
          <cell r="J274">
            <v>38939.729166666664</v>
          </cell>
          <cell r="K274" t="str">
            <v>NA</v>
          </cell>
          <cell r="L274">
            <v>0.15</v>
          </cell>
          <cell r="M274">
            <v>3.5</v>
          </cell>
          <cell r="N274">
            <v>1.75</v>
          </cell>
          <cell r="O274">
            <v>50</v>
          </cell>
          <cell r="P274">
            <v>50</v>
          </cell>
          <cell r="T274">
            <v>38939</v>
          </cell>
        </row>
        <row r="275">
          <cell r="B275" t="str">
            <v>BP.255.FD.01</v>
          </cell>
          <cell r="D275" t="str">
            <v>Folha De Dados - Hidrociclones/ Caixas Atrição</v>
          </cell>
          <cell r="E275" t="str">
            <v>3 dias</v>
          </cell>
          <cell r="F275">
            <v>38866.333333333336</v>
          </cell>
          <cell r="G275">
            <v>38937.333333333336</v>
          </cell>
          <cell r="H275">
            <v>38937.333333333336</v>
          </cell>
          <cell r="I275">
            <v>38868.729166666664</v>
          </cell>
          <cell r="J275">
            <v>38939.729166666664</v>
          </cell>
          <cell r="K275" t="str">
            <v>NA</v>
          </cell>
          <cell r="L275">
            <v>0.15</v>
          </cell>
          <cell r="M275">
            <v>3.5</v>
          </cell>
          <cell r="N275">
            <v>1.75</v>
          </cell>
          <cell r="O275">
            <v>50</v>
          </cell>
          <cell r="P275">
            <v>50</v>
          </cell>
          <cell r="Q275" t="str">
            <v>14II</v>
          </cell>
          <cell r="S275" t="str">
            <v>EQUIPE PRO</v>
          </cell>
          <cell r="T275">
            <v>38939</v>
          </cell>
        </row>
        <row r="276">
          <cell r="D276" t="str">
            <v>Mecânica</v>
          </cell>
          <cell r="E276" t="str">
            <v>11 dias</v>
          </cell>
          <cell r="F276">
            <v>38868.333333333336</v>
          </cell>
          <cell r="G276">
            <v>38926.333333333336</v>
          </cell>
          <cell r="H276">
            <v>38926.333333333336</v>
          </cell>
          <cell r="I276">
            <v>38887.729166666664</v>
          </cell>
          <cell r="J276">
            <v>38940.729166666664</v>
          </cell>
          <cell r="K276" t="str">
            <v>NA</v>
          </cell>
          <cell r="L276">
            <v>0.09</v>
          </cell>
          <cell r="M276">
            <v>2</v>
          </cell>
          <cell r="N276">
            <v>1.8</v>
          </cell>
          <cell r="O276">
            <v>90</v>
          </cell>
          <cell r="P276">
            <v>90</v>
          </cell>
          <cell r="T276">
            <v>38940</v>
          </cell>
        </row>
        <row r="277">
          <cell r="B277" t="str">
            <v>BB.255.DB.01</v>
          </cell>
          <cell r="D277" t="str">
            <v>Desenho Básico - Caixas de Polpa</v>
          </cell>
          <cell r="E277" t="str">
            <v>6 dias</v>
          </cell>
          <cell r="F277">
            <v>38868.333333333336</v>
          </cell>
          <cell r="G277">
            <v>38926.333333333336</v>
          </cell>
          <cell r="H277">
            <v>38926.333333333336</v>
          </cell>
          <cell r="I277">
            <v>38875.729166666664</v>
          </cell>
          <cell r="J277">
            <v>38933.729166666664</v>
          </cell>
          <cell r="K277" t="str">
            <v>NA</v>
          </cell>
          <cell r="L277">
            <v>0.09</v>
          </cell>
          <cell r="M277">
            <v>2</v>
          </cell>
          <cell r="N277">
            <v>1.8</v>
          </cell>
          <cell r="O277">
            <v>90</v>
          </cell>
          <cell r="P277">
            <v>90</v>
          </cell>
          <cell r="Q277" t="str">
            <v>14II;186</v>
          </cell>
          <cell r="R277" t="str">
            <v>276;278;283;291</v>
          </cell>
          <cell r="S277" t="str">
            <v>EQUIPE MEC</v>
          </cell>
          <cell r="T277">
            <v>38933</v>
          </cell>
        </row>
        <row r="278">
          <cell r="D278" t="str">
            <v>APROVAÇÃO EBX</v>
          </cell>
          <cell r="E278" t="str">
            <v>5 dias</v>
          </cell>
          <cell r="F278">
            <v>38876.333333333336</v>
          </cell>
          <cell r="G278">
            <v>38936.333333333336</v>
          </cell>
          <cell r="H278" t="str">
            <v>NA</v>
          </cell>
          <cell r="I278">
            <v>38887.729166666664</v>
          </cell>
          <cell r="J278">
            <v>38940.729166666664</v>
          </cell>
          <cell r="K278" t="str">
            <v>NA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 t="str">
            <v>#ERRO</v>
          </cell>
          <cell r="Q278">
            <v>275</v>
          </cell>
          <cell r="T278">
            <v>38940</v>
          </cell>
        </row>
        <row r="279">
          <cell r="D279" t="str">
            <v>Tubulação</v>
          </cell>
          <cell r="E279" t="str">
            <v>67 dias</v>
          </cell>
          <cell r="F279">
            <v>38876.375</v>
          </cell>
          <cell r="G279">
            <v>38860.333333333336</v>
          </cell>
          <cell r="H279">
            <v>38860.333333333336</v>
          </cell>
          <cell r="I279">
            <v>38894.375</v>
          </cell>
          <cell r="J279">
            <v>38958.729166666664</v>
          </cell>
          <cell r="K279" t="str">
            <v>NA</v>
          </cell>
          <cell r="L279">
            <v>0.62</v>
          </cell>
          <cell r="M279">
            <v>14.25</v>
          </cell>
          <cell r="N279">
            <v>11.03</v>
          </cell>
          <cell r="O279">
            <v>77.37</v>
          </cell>
          <cell r="P279">
            <v>77.37</v>
          </cell>
          <cell r="T279">
            <v>38958</v>
          </cell>
        </row>
        <row r="280">
          <cell r="B280" t="str">
            <v>BH.255.DB.01</v>
          </cell>
          <cell r="D280" t="str">
            <v>Desenho Básico - Planta</v>
          </cell>
          <cell r="E280" t="str">
            <v>15 dias</v>
          </cell>
          <cell r="F280">
            <v>38876.375</v>
          </cell>
          <cell r="G280">
            <v>38936.333333333336</v>
          </cell>
          <cell r="H280" t="str">
            <v>NA</v>
          </cell>
          <cell r="I280">
            <v>38887.375</v>
          </cell>
          <cell r="J280">
            <v>38958.729166666664</v>
          </cell>
          <cell r="K280" t="str">
            <v>NA</v>
          </cell>
          <cell r="L280">
            <v>0.09</v>
          </cell>
          <cell r="M280">
            <v>2</v>
          </cell>
          <cell r="N280">
            <v>0</v>
          </cell>
          <cell r="O280">
            <v>0</v>
          </cell>
          <cell r="P280">
            <v>0</v>
          </cell>
          <cell r="Q280" t="str">
            <v>39II;275</v>
          </cell>
          <cell r="R280">
            <v>286</v>
          </cell>
          <cell r="S280" t="str">
            <v>EQUIPE TUB[33%]</v>
          </cell>
          <cell r="T280">
            <v>38958</v>
          </cell>
        </row>
        <row r="281">
          <cell r="B281" t="str">
            <v>BH.255.MC.01</v>
          </cell>
          <cell r="D281" t="str">
            <v>Memória De Cálculo - Bombas</v>
          </cell>
          <cell r="E281" t="str">
            <v>25 dias</v>
          </cell>
          <cell r="F281">
            <v>38887.375</v>
          </cell>
          <cell r="G281">
            <v>38860.333333333336</v>
          </cell>
          <cell r="H281">
            <v>38860.333333333336</v>
          </cell>
          <cell r="I281">
            <v>38894.375</v>
          </cell>
          <cell r="J281">
            <v>38896.729166666664</v>
          </cell>
          <cell r="K281" t="str">
            <v>NA</v>
          </cell>
          <cell r="L281">
            <v>0.54</v>
          </cell>
          <cell r="M281">
            <v>12.25</v>
          </cell>
          <cell r="N281">
            <v>11.03</v>
          </cell>
          <cell r="O281">
            <v>90</v>
          </cell>
          <cell r="P281">
            <v>90</v>
          </cell>
          <cell r="Q281" t="str">
            <v>39II</v>
          </cell>
          <cell r="S281" t="str">
            <v>EQUIPE TUB</v>
          </cell>
          <cell r="T281">
            <v>38896</v>
          </cell>
        </row>
        <row r="282">
          <cell r="D282" t="str">
            <v>Projeto Detalhado</v>
          </cell>
          <cell r="E282" t="str">
            <v>59 dias</v>
          </cell>
          <cell r="F282">
            <v>38894.333333333336</v>
          </cell>
          <cell r="G282">
            <v>38959.333333333336</v>
          </cell>
          <cell r="H282" t="str">
            <v>NA</v>
          </cell>
          <cell r="I282">
            <v>38958.729166666664</v>
          </cell>
          <cell r="J282">
            <v>39050.729166666664</v>
          </cell>
          <cell r="K282" t="str">
            <v>NA</v>
          </cell>
          <cell r="L282">
            <v>3.92</v>
          </cell>
          <cell r="M282">
            <v>89.75</v>
          </cell>
          <cell r="N282">
            <v>0</v>
          </cell>
          <cell r="O282">
            <v>0</v>
          </cell>
          <cell r="P282">
            <v>0</v>
          </cell>
          <cell r="T282">
            <v>39050</v>
          </cell>
        </row>
        <row r="283">
          <cell r="D283" t="str">
            <v>Mecânica</v>
          </cell>
          <cell r="E283" t="str">
            <v>13 dias</v>
          </cell>
          <cell r="F283">
            <v>38894.375</v>
          </cell>
          <cell r="G283">
            <v>38959.333333333336</v>
          </cell>
          <cell r="H283" t="str">
            <v>NA</v>
          </cell>
          <cell r="I283">
            <v>38911.375</v>
          </cell>
          <cell r="J283">
            <v>38979.729166666664</v>
          </cell>
          <cell r="K283" t="str">
            <v>NA</v>
          </cell>
          <cell r="L283">
            <v>0.31</v>
          </cell>
          <cell r="M283">
            <v>7</v>
          </cell>
          <cell r="N283">
            <v>0</v>
          </cell>
          <cell r="O283">
            <v>0</v>
          </cell>
          <cell r="P283">
            <v>0</v>
          </cell>
          <cell r="T283">
            <v>38979</v>
          </cell>
        </row>
        <row r="284">
          <cell r="D284" t="str">
            <v>Desenho De Detalhamento</v>
          </cell>
          <cell r="E284" t="str">
            <v>13 dias</v>
          </cell>
          <cell r="F284">
            <v>38894.333333333336</v>
          </cell>
          <cell r="G284">
            <v>38959.333333333336</v>
          </cell>
          <cell r="H284" t="str">
            <v>NA</v>
          </cell>
          <cell r="I284">
            <v>38911.729166666664</v>
          </cell>
          <cell r="J284">
            <v>38979.729166666664</v>
          </cell>
          <cell r="K284" t="str">
            <v>NA</v>
          </cell>
          <cell r="L284">
            <v>0.31</v>
          </cell>
          <cell r="M284">
            <v>7</v>
          </cell>
          <cell r="N284">
            <v>0</v>
          </cell>
          <cell r="O284">
            <v>0</v>
          </cell>
          <cell r="P284">
            <v>0</v>
          </cell>
          <cell r="T284">
            <v>38979</v>
          </cell>
        </row>
        <row r="285">
          <cell r="B285" t="str">
            <v>DB.255.DD.01</v>
          </cell>
          <cell r="D285" t="str">
            <v>Caldeiraria</v>
          </cell>
          <cell r="E285" t="str">
            <v>7 dias</v>
          </cell>
          <cell r="F285">
            <v>38894.333333333336</v>
          </cell>
          <cell r="G285">
            <v>38959.333333333336</v>
          </cell>
          <cell r="H285" t="str">
            <v>NA</v>
          </cell>
          <cell r="I285">
            <v>38902.729166666664</v>
          </cell>
          <cell r="J285">
            <v>38971.729166666664</v>
          </cell>
          <cell r="K285" t="str">
            <v>NA</v>
          </cell>
          <cell r="L285">
            <v>0.17</v>
          </cell>
          <cell r="M285">
            <v>4</v>
          </cell>
          <cell r="N285">
            <v>0</v>
          </cell>
          <cell r="O285">
            <v>0</v>
          </cell>
          <cell r="P285">
            <v>0</v>
          </cell>
          <cell r="Q285" t="str">
            <v>30TI+15 dias;275</v>
          </cell>
          <cell r="R285">
            <v>284</v>
          </cell>
          <cell r="S285" t="str">
            <v>EQUIPE MEC</v>
          </cell>
          <cell r="T285">
            <v>38971</v>
          </cell>
        </row>
        <row r="286">
          <cell r="B286" t="str">
            <v>DB.255.DD.02</v>
          </cell>
          <cell r="D286" t="str">
            <v>Calha</v>
          </cell>
          <cell r="E286" t="str">
            <v>6 dias</v>
          </cell>
          <cell r="F286">
            <v>38903.333333333336</v>
          </cell>
          <cell r="G286">
            <v>38972.333333333336</v>
          </cell>
          <cell r="H286" t="str">
            <v>NA</v>
          </cell>
          <cell r="I286">
            <v>38911.729166666664</v>
          </cell>
          <cell r="J286">
            <v>38979.729166666664</v>
          </cell>
          <cell r="K286" t="str">
            <v>NA</v>
          </cell>
          <cell r="L286">
            <v>0.13</v>
          </cell>
          <cell r="M286">
            <v>3</v>
          </cell>
          <cell r="N286">
            <v>0</v>
          </cell>
          <cell r="O286">
            <v>0</v>
          </cell>
          <cell r="P286">
            <v>0</v>
          </cell>
          <cell r="Q286">
            <v>283</v>
          </cell>
          <cell r="S286" t="str">
            <v>EQUIPE MEC</v>
          </cell>
          <cell r="T286">
            <v>38979</v>
          </cell>
        </row>
        <row r="287">
          <cell r="D287" t="str">
            <v>Tubulação</v>
          </cell>
          <cell r="E287" t="str">
            <v>47 dias</v>
          </cell>
          <cell r="F287">
            <v>38911.333333333336</v>
          </cell>
          <cell r="G287">
            <v>38959.333333333336</v>
          </cell>
          <cell r="H287" t="str">
            <v>NA</v>
          </cell>
          <cell r="I287">
            <v>38958.729166666664</v>
          </cell>
          <cell r="J287">
            <v>39031.729166666664</v>
          </cell>
          <cell r="K287" t="str">
            <v>NA</v>
          </cell>
          <cell r="L287">
            <v>2.14</v>
          </cell>
          <cell r="M287">
            <v>49</v>
          </cell>
          <cell r="N287">
            <v>0</v>
          </cell>
          <cell r="O287">
            <v>0</v>
          </cell>
          <cell r="P287">
            <v>0</v>
          </cell>
          <cell r="T287">
            <v>39031</v>
          </cell>
        </row>
        <row r="288">
          <cell r="B288" t="str">
            <v>DH.255.DD.01</v>
          </cell>
          <cell r="D288" t="str">
            <v>Desenho De Detalhamento - Planta de Tubulação</v>
          </cell>
          <cell r="E288" t="str">
            <v>14 dias</v>
          </cell>
          <cell r="F288">
            <v>38911.333333333336</v>
          </cell>
          <cell r="G288">
            <v>38959.333333333336</v>
          </cell>
          <cell r="H288" t="str">
            <v>NA</v>
          </cell>
          <cell r="I288">
            <v>38930.729166666664</v>
          </cell>
          <cell r="J288">
            <v>38980.729166666664</v>
          </cell>
          <cell r="K288" t="str">
            <v>NA</v>
          </cell>
          <cell r="L288">
            <v>0.44</v>
          </cell>
          <cell r="M288">
            <v>10</v>
          </cell>
          <cell r="N288">
            <v>0</v>
          </cell>
          <cell r="O288">
            <v>0</v>
          </cell>
          <cell r="P288">
            <v>0</v>
          </cell>
          <cell r="Q288" t="str">
            <v>39II;278</v>
          </cell>
          <cell r="R288" t="str">
            <v>287;293</v>
          </cell>
          <cell r="S288" t="str">
            <v>EQUIPE TUB</v>
          </cell>
          <cell r="T288">
            <v>38980</v>
          </cell>
        </row>
        <row r="289">
          <cell r="B289" t="str">
            <v>DH.255.DE.01</v>
          </cell>
          <cell r="D289" t="str">
            <v>Detalhes Típicos - Suporte</v>
          </cell>
          <cell r="E289" t="str">
            <v>20 dias</v>
          </cell>
          <cell r="F289">
            <v>38931.333333333336</v>
          </cell>
          <cell r="G289">
            <v>38981.333333333336</v>
          </cell>
          <cell r="H289" t="str">
            <v>NA</v>
          </cell>
          <cell r="I289">
            <v>38953.729166666664</v>
          </cell>
          <cell r="J289">
            <v>39010.729166666664</v>
          </cell>
          <cell r="K289" t="str">
            <v>NA</v>
          </cell>
          <cell r="L289">
            <v>1.1399999999999999</v>
          </cell>
          <cell r="M289">
            <v>26</v>
          </cell>
          <cell r="N289">
            <v>0</v>
          </cell>
          <cell r="O289">
            <v>0</v>
          </cell>
          <cell r="P289">
            <v>0</v>
          </cell>
          <cell r="Q289">
            <v>286</v>
          </cell>
          <cell r="R289" t="str">
            <v>288;293</v>
          </cell>
          <cell r="S289" t="str">
            <v>EQUIPE TUB</v>
          </cell>
          <cell r="T289">
            <v>39010</v>
          </cell>
        </row>
        <row r="290">
          <cell r="B290" t="str">
            <v>DH.255.IS.01</v>
          </cell>
          <cell r="D290" t="str">
            <v>Isométrico</v>
          </cell>
          <cell r="E290" t="str">
            <v>11 dias</v>
          </cell>
          <cell r="F290">
            <v>38931.333333333336</v>
          </cell>
          <cell r="G290">
            <v>39013.333333333336</v>
          </cell>
          <cell r="H290" t="str">
            <v>NA</v>
          </cell>
          <cell r="I290">
            <v>38949.729166666664</v>
          </cell>
          <cell r="J290">
            <v>39029.729166666664</v>
          </cell>
          <cell r="K290" t="str">
            <v>NA</v>
          </cell>
          <cell r="L290">
            <v>0.39</v>
          </cell>
          <cell r="M290">
            <v>9</v>
          </cell>
          <cell r="N290">
            <v>0</v>
          </cell>
          <cell r="O290">
            <v>0</v>
          </cell>
          <cell r="P290">
            <v>0</v>
          </cell>
          <cell r="Q290">
            <v>287</v>
          </cell>
          <cell r="R290">
            <v>289</v>
          </cell>
          <cell r="S290" t="str">
            <v>EQUIPE TUB</v>
          </cell>
          <cell r="T290">
            <v>39029</v>
          </cell>
        </row>
        <row r="291">
          <cell r="B291" t="str">
            <v>DH.255.LM.01</v>
          </cell>
          <cell r="D291" t="str">
            <v>Lista De Materiais</v>
          </cell>
          <cell r="E291" t="str">
            <v>2 dias</v>
          </cell>
          <cell r="F291">
            <v>38954.333333333336</v>
          </cell>
          <cell r="G291">
            <v>39030.333333333336</v>
          </cell>
          <cell r="H291" t="str">
            <v>NA</v>
          </cell>
          <cell r="I291">
            <v>38958.729166666664</v>
          </cell>
          <cell r="J291">
            <v>39031.729166666664</v>
          </cell>
          <cell r="K291" t="str">
            <v>NA</v>
          </cell>
          <cell r="L291">
            <v>0.17</v>
          </cell>
          <cell r="M291">
            <v>4</v>
          </cell>
          <cell r="N291">
            <v>0</v>
          </cell>
          <cell r="O291">
            <v>0</v>
          </cell>
          <cell r="P291">
            <v>0</v>
          </cell>
          <cell r="Q291">
            <v>288</v>
          </cell>
          <cell r="S291" t="str">
            <v>EQUIPE TUB</v>
          </cell>
          <cell r="T291">
            <v>39031</v>
          </cell>
        </row>
        <row r="292">
          <cell r="D292" t="str">
            <v>Civil</v>
          </cell>
          <cell r="E292" t="str">
            <v>20 dias</v>
          </cell>
          <cell r="F292">
            <v>38911.333333333336</v>
          </cell>
          <cell r="G292">
            <v>38961.333333333336</v>
          </cell>
          <cell r="H292" t="str">
            <v>NA</v>
          </cell>
          <cell r="I292">
            <v>38919.729166666664</v>
          </cell>
          <cell r="J292">
            <v>38992.729166666664</v>
          </cell>
          <cell r="K292" t="str">
            <v>NA</v>
          </cell>
          <cell r="L292">
            <v>0.13</v>
          </cell>
          <cell r="M292">
            <v>3</v>
          </cell>
          <cell r="N292">
            <v>0</v>
          </cell>
          <cell r="O292">
            <v>0</v>
          </cell>
          <cell r="P292">
            <v>0</v>
          </cell>
          <cell r="T292">
            <v>38992</v>
          </cell>
        </row>
        <row r="293">
          <cell r="B293" t="str">
            <v>DC.255.DD.01</v>
          </cell>
          <cell r="D293" t="str">
            <v>Desenho De Detalhamento - Forma e Armação</v>
          </cell>
          <cell r="E293" t="str">
            <v>20 dias</v>
          </cell>
          <cell r="F293">
            <v>38911.333333333336</v>
          </cell>
          <cell r="G293">
            <v>38961.333333333336</v>
          </cell>
          <cell r="H293" t="str">
            <v>NA</v>
          </cell>
          <cell r="I293">
            <v>38919.729166666664</v>
          </cell>
          <cell r="J293">
            <v>38992.729166666664</v>
          </cell>
          <cell r="K293" t="str">
            <v>NA</v>
          </cell>
          <cell r="L293">
            <v>0.13</v>
          </cell>
          <cell r="M293">
            <v>3</v>
          </cell>
          <cell r="N293">
            <v>0</v>
          </cell>
          <cell r="O293">
            <v>0</v>
          </cell>
          <cell r="P293">
            <v>0</v>
          </cell>
          <cell r="Q293" t="str">
            <v>275;407</v>
          </cell>
          <cell r="R293">
            <v>298</v>
          </cell>
          <cell r="S293" t="str">
            <v>EQUIPE CIV[30%]</v>
          </cell>
          <cell r="T293">
            <v>38992</v>
          </cell>
        </row>
        <row r="294">
          <cell r="D294" t="str">
            <v>Estrutura Metálica</v>
          </cell>
          <cell r="E294" t="str">
            <v>7 dias</v>
          </cell>
          <cell r="F294">
            <v>38911.375</v>
          </cell>
          <cell r="G294">
            <v>39013.333333333336</v>
          </cell>
          <cell r="H294" t="str">
            <v>NA</v>
          </cell>
          <cell r="I294">
            <v>38931.375</v>
          </cell>
          <cell r="J294">
            <v>39021.729166666664</v>
          </cell>
          <cell r="K294" t="str">
            <v>NA</v>
          </cell>
          <cell r="L294">
            <v>0.51</v>
          </cell>
          <cell r="M294">
            <v>11.75</v>
          </cell>
          <cell r="N294">
            <v>0</v>
          </cell>
          <cell r="O294">
            <v>0</v>
          </cell>
          <cell r="P294">
            <v>0</v>
          </cell>
          <cell r="T294">
            <v>39021</v>
          </cell>
        </row>
        <row r="295">
          <cell r="B295" t="str">
            <v>DD.255.DP.01</v>
          </cell>
          <cell r="D295" t="str">
            <v>Desenho De Projeto</v>
          </cell>
          <cell r="E295" t="str">
            <v>6 dias</v>
          </cell>
          <cell r="F295">
            <v>38911.375</v>
          </cell>
          <cell r="G295">
            <v>39013.333333333336</v>
          </cell>
          <cell r="H295" t="str">
            <v>NA</v>
          </cell>
          <cell r="I295">
            <v>38919.375</v>
          </cell>
          <cell r="J295">
            <v>39020.729166666664</v>
          </cell>
          <cell r="K295" t="str">
            <v>NA</v>
          </cell>
          <cell r="L295">
            <v>0.17</v>
          </cell>
          <cell r="M295">
            <v>4</v>
          </cell>
          <cell r="N295">
            <v>0</v>
          </cell>
          <cell r="O295">
            <v>0</v>
          </cell>
          <cell r="P295">
            <v>0</v>
          </cell>
          <cell r="Q295" t="str">
            <v>286;287</v>
          </cell>
          <cell r="R295" t="str">
            <v>294;295II</v>
          </cell>
          <cell r="S295" t="str">
            <v>EQUIPE MET</v>
          </cell>
          <cell r="T295">
            <v>39020</v>
          </cell>
        </row>
        <row r="296">
          <cell r="B296" t="str">
            <v>DD.255.LM.01</v>
          </cell>
          <cell r="D296" t="str">
            <v>Lista De Materiais</v>
          </cell>
          <cell r="E296" t="str">
            <v>1 dia</v>
          </cell>
          <cell r="F296">
            <v>38919.375</v>
          </cell>
          <cell r="G296">
            <v>39021.333333333336</v>
          </cell>
          <cell r="H296" t="str">
            <v>NA</v>
          </cell>
          <cell r="I296">
            <v>38922.375</v>
          </cell>
          <cell r="J296">
            <v>39021.729166666664</v>
          </cell>
          <cell r="K296" t="str">
            <v>NA</v>
          </cell>
          <cell r="L296">
            <v>0.01</v>
          </cell>
          <cell r="M296">
            <v>0.25</v>
          </cell>
          <cell r="N296">
            <v>0</v>
          </cell>
          <cell r="O296">
            <v>0</v>
          </cell>
          <cell r="P296">
            <v>0</v>
          </cell>
          <cell r="Q296">
            <v>293</v>
          </cell>
          <cell r="S296" t="str">
            <v>EQUIPE MET</v>
          </cell>
          <cell r="T296">
            <v>39021</v>
          </cell>
        </row>
        <row r="297">
          <cell r="B297" t="str">
            <v>DD.255.MC.01</v>
          </cell>
          <cell r="D297" t="str">
            <v>Memória De Cálculo</v>
          </cell>
          <cell r="E297" t="str">
            <v>7 dias</v>
          </cell>
          <cell r="F297">
            <v>38922.375</v>
          </cell>
          <cell r="G297">
            <v>39013.333333333336</v>
          </cell>
          <cell r="H297" t="str">
            <v>NA</v>
          </cell>
          <cell r="I297">
            <v>38931.375</v>
          </cell>
          <cell r="J297">
            <v>39021.729166666664</v>
          </cell>
          <cell r="K297" t="str">
            <v>NA</v>
          </cell>
          <cell r="L297">
            <v>0.33</v>
          </cell>
          <cell r="M297">
            <v>7.5</v>
          </cell>
          <cell r="N297">
            <v>0</v>
          </cell>
          <cell r="O297">
            <v>0</v>
          </cell>
          <cell r="P297">
            <v>0</v>
          </cell>
          <cell r="Q297" t="str">
            <v>293II</v>
          </cell>
          <cell r="S297" t="str">
            <v>EQUIPE MET</v>
          </cell>
          <cell r="T297">
            <v>39021</v>
          </cell>
        </row>
        <row r="298">
          <cell r="D298" t="str">
            <v>Elétrica</v>
          </cell>
          <cell r="E298" t="str">
            <v>37 dias</v>
          </cell>
          <cell r="F298">
            <v>38919.333333333336</v>
          </cell>
          <cell r="G298">
            <v>38993.333333333336</v>
          </cell>
          <cell r="H298" t="str">
            <v>NA</v>
          </cell>
          <cell r="I298">
            <v>38953.729166666664</v>
          </cell>
          <cell r="J298">
            <v>39050.729166666664</v>
          </cell>
          <cell r="K298" t="str">
            <v>NA</v>
          </cell>
          <cell r="L298">
            <v>0.74</v>
          </cell>
          <cell r="M298">
            <v>17</v>
          </cell>
          <cell r="N298">
            <v>0</v>
          </cell>
          <cell r="O298">
            <v>0</v>
          </cell>
          <cell r="P298">
            <v>0</v>
          </cell>
          <cell r="T298">
            <v>39050</v>
          </cell>
        </row>
        <row r="299">
          <cell r="D299" t="str">
            <v>Desenho De Detalhamento</v>
          </cell>
          <cell r="E299" t="str">
            <v>30 dias</v>
          </cell>
          <cell r="F299">
            <v>38919.333333333336</v>
          </cell>
          <cell r="G299">
            <v>38993.333333333336</v>
          </cell>
          <cell r="H299" t="str">
            <v>NA</v>
          </cell>
          <cell r="I299">
            <v>38939.729166666664</v>
          </cell>
          <cell r="J299">
            <v>39041.729166666664</v>
          </cell>
          <cell r="K299" t="str">
            <v>NA</v>
          </cell>
          <cell r="L299">
            <v>0.61</v>
          </cell>
          <cell r="M299">
            <v>14</v>
          </cell>
          <cell r="N299">
            <v>0</v>
          </cell>
          <cell r="O299">
            <v>0</v>
          </cell>
          <cell r="P299">
            <v>0</v>
          </cell>
          <cell r="R299">
            <v>300</v>
          </cell>
          <cell r="T299">
            <v>39041</v>
          </cell>
        </row>
        <row r="300">
          <cell r="B300" t="str">
            <v>DE.255.DD.01</v>
          </cell>
          <cell r="D300" t="str">
            <v>Disposição De Força, Controle e Aterramento</v>
          </cell>
          <cell r="E300" t="str">
            <v>15 dias</v>
          </cell>
          <cell r="F300">
            <v>38919.333333333336</v>
          </cell>
          <cell r="G300">
            <v>38993.333333333336</v>
          </cell>
          <cell r="H300" t="str">
            <v>NA</v>
          </cell>
          <cell r="I300">
            <v>38939.729166666664</v>
          </cell>
          <cell r="J300">
            <v>39015.729166666664</v>
          </cell>
          <cell r="K300" t="str">
            <v>NA</v>
          </cell>
          <cell r="L300">
            <v>0.31</v>
          </cell>
          <cell r="M300">
            <v>7</v>
          </cell>
          <cell r="N300">
            <v>0</v>
          </cell>
          <cell r="O300">
            <v>0</v>
          </cell>
          <cell r="P300">
            <v>0</v>
          </cell>
          <cell r="Q300">
            <v>291</v>
          </cell>
          <cell r="R300">
            <v>299</v>
          </cell>
          <cell r="S300" t="str">
            <v>EQUIPE ELE</v>
          </cell>
          <cell r="T300">
            <v>39015</v>
          </cell>
        </row>
        <row r="301">
          <cell r="B301" t="str">
            <v>DE.255.DD.02</v>
          </cell>
          <cell r="D301" t="str">
            <v>Iluminação</v>
          </cell>
          <cell r="E301" t="str">
            <v>15 dias</v>
          </cell>
          <cell r="F301">
            <v>38919.333333333336</v>
          </cell>
          <cell r="G301">
            <v>39016.333333333336</v>
          </cell>
          <cell r="H301" t="str">
            <v>NA</v>
          </cell>
          <cell r="I301">
            <v>38939.729166666664</v>
          </cell>
          <cell r="J301">
            <v>39041.729166666664</v>
          </cell>
          <cell r="K301" t="str">
            <v>NA</v>
          </cell>
          <cell r="L301">
            <v>0.31</v>
          </cell>
          <cell r="M301">
            <v>7</v>
          </cell>
          <cell r="N301">
            <v>0</v>
          </cell>
          <cell r="O301">
            <v>0</v>
          </cell>
          <cell r="P301">
            <v>0</v>
          </cell>
          <cell r="Q301">
            <v>298</v>
          </cell>
          <cell r="S301" t="str">
            <v>EQUIPE ELE</v>
          </cell>
          <cell r="T301">
            <v>39041</v>
          </cell>
        </row>
        <row r="302">
          <cell r="B302" t="str">
            <v>DE.255.LC.01</v>
          </cell>
          <cell r="D302" t="str">
            <v>Lista De Linhas/ Cabos</v>
          </cell>
          <cell r="E302" t="str">
            <v>7 dias</v>
          </cell>
          <cell r="F302">
            <v>38940.333333333336</v>
          </cell>
          <cell r="G302">
            <v>39042.333333333336</v>
          </cell>
          <cell r="H302" t="str">
            <v>NA</v>
          </cell>
          <cell r="I302">
            <v>38953.729166666664</v>
          </cell>
          <cell r="J302">
            <v>39050.729166666664</v>
          </cell>
          <cell r="K302" t="str">
            <v>NA</v>
          </cell>
          <cell r="L302">
            <v>0.13</v>
          </cell>
          <cell r="M302">
            <v>3</v>
          </cell>
          <cell r="N302">
            <v>0</v>
          </cell>
          <cell r="O302">
            <v>0</v>
          </cell>
          <cell r="P302">
            <v>0</v>
          </cell>
          <cell r="Q302">
            <v>297</v>
          </cell>
          <cell r="S302" t="str">
            <v>EQUIPE ELE</v>
          </cell>
          <cell r="T302">
            <v>39050</v>
          </cell>
        </row>
        <row r="303">
          <cell r="D303" t="str">
            <v>Instrumentação</v>
          </cell>
          <cell r="E303" t="str">
            <v>8 dias</v>
          </cell>
          <cell r="F303">
            <v>38911.333333333336</v>
          </cell>
          <cell r="G303">
            <v>39027.333333333336</v>
          </cell>
          <cell r="H303" t="str">
            <v>NA</v>
          </cell>
          <cell r="I303">
            <v>38923.729166666664</v>
          </cell>
          <cell r="J303">
            <v>39037.729166666664</v>
          </cell>
          <cell r="K303" t="str">
            <v>NA</v>
          </cell>
          <cell r="L303">
            <v>0.09</v>
          </cell>
          <cell r="M303">
            <v>2</v>
          </cell>
          <cell r="N303">
            <v>0</v>
          </cell>
          <cell r="O303">
            <v>0</v>
          </cell>
          <cell r="P303">
            <v>0</v>
          </cell>
          <cell r="T303">
            <v>39037</v>
          </cell>
        </row>
        <row r="304">
          <cell r="B304" t="str">
            <v>DT.255.AJ.01</v>
          </cell>
          <cell r="D304" t="str">
            <v>Arranjos/ Layout’s/ Plano Diretor - Locação De Instrumentos</v>
          </cell>
          <cell r="E304" t="str">
            <v>8 dias</v>
          </cell>
          <cell r="F304">
            <v>38911.333333333336</v>
          </cell>
          <cell r="G304">
            <v>39027.333333333336</v>
          </cell>
          <cell r="H304" t="str">
            <v>NA</v>
          </cell>
          <cell r="I304">
            <v>38923.729166666664</v>
          </cell>
          <cell r="J304">
            <v>39037.729166666664</v>
          </cell>
          <cell r="K304" t="str">
            <v>NA</v>
          </cell>
          <cell r="L304">
            <v>0.09</v>
          </cell>
          <cell r="M304">
            <v>2</v>
          </cell>
          <cell r="N304">
            <v>0</v>
          </cell>
          <cell r="O304">
            <v>0</v>
          </cell>
          <cell r="P304">
            <v>0</v>
          </cell>
          <cell r="Q304">
            <v>417</v>
          </cell>
          <cell r="R304" t="str">
            <v>180;456</v>
          </cell>
          <cell r="S304" t="str">
            <v>EQUIPE TSA</v>
          </cell>
          <cell r="T304">
            <v>39037</v>
          </cell>
        </row>
        <row r="305">
          <cell r="B305" t="str">
            <v>1.1.10</v>
          </cell>
          <cell r="C305" t="str">
            <v>260A</v>
          </cell>
          <cell r="D305" t="str">
            <v>Espessamento de Lamas (1B)</v>
          </cell>
          <cell r="E305" t="str">
            <v>98 dias</v>
          </cell>
          <cell r="F305">
            <v>38863.333333333336</v>
          </cell>
          <cell r="G305">
            <v>38877.333333333336</v>
          </cell>
          <cell r="H305">
            <v>38877.333333333336</v>
          </cell>
          <cell r="I305">
            <v>38958.729166666664</v>
          </cell>
          <cell r="J305">
            <v>39028.729166666664</v>
          </cell>
          <cell r="K305" t="str">
            <v>NA</v>
          </cell>
          <cell r="L305">
            <v>2.29</v>
          </cell>
          <cell r="M305">
            <v>52.5</v>
          </cell>
          <cell r="N305">
            <v>9.65</v>
          </cell>
          <cell r="O305">
            <v>18.38</v>
          </cell>
          <cell r="P305">
            <v>18.38</v>
          </cell>
          <cell r="T305">
            <v>39028</v>
          </cell>
        </row>
        <row r="306">
          <cell r="D306" t="str">
            <v>Projeto Básico</v>
          </cell>
          <cell r="E306" t="str">
            <v>45 dias</v>
          </cell>
          <cell r="F306">
            <v>38863.333333333336</v>
          </cell>
          <cell r="G306">
            <v>38877.333333333336</v>
          </cell>
          <cell r="H306">
            <v>38877.333333333336</v>
          </cell>
          <cell r="I306">
            <v>38898.729166666664</v>
          </cell>
          <cell r="J306">
            <v>38945.729166666664</v>
          </cell>
          <cell r="K306" t="str">
            <v>NA</v>
          </cell>
          <cell r="L306">
            <v>0.55000000000000004</v>
          </cell>
          <cell r="M306">
            <v>12.5</v>
          </cell>
          <cell r="N306">
            <v>9.65</v>
          </cell>
          <cell r="O306">
            <v>77.2</v>
          </cell>
          <cell r="P306">
            <v>77.2</v>
          </cell>
          <cell r="T306">
            <v>38945</v>
          </cell>
        </row>
        <row r="307">
          <cell r="D307" t="str">
            <v>Processo</v>
          </cell>
          <cell r="E307" t="str">
            <v>2 dias</v>
          </cell>
          <cell r="F307">
            <v>38863.333333333336</v>
          </cell>
          <cell r="G307">
            <v>38930.333333333336</v>
          </cell>
          <cell r="H307">
            <v>38930.333333333336</v>
          </cell>
          <cell r="I307">
            <v>38866.729166666664</v>
          </cell>
          <cell r="J307">
            <v>38931.729166666664</v>
          </cell>
          <cell r="K307">
            <v>38931.729166666664</v>
          </cell>
          <cell r="L307">
            <v>0.09</v>
          </cell>
          <cell r="M307">
            <v>2</v>
          </cell>
          <cell r="N307">
            <v>2</v>
          </cell>
          <cell r="O307">
            <v>100</v>
          </cell>
          <cell r="P307">
            <v>100</v>
          </cell>
          <cell r="T307">
            <v>38931</v>
          </cell>
        </row>
        <row r="308">
          <cell r="B308" t="str">
            <v>BP.260.FD.01</v>
          </cell>
          <cell r="D308" t="str">
            <v>Folha De Dados - Espessador de Lamas</v>
          </cell>
          <cell r="E308" t="str">
            <v>2 dias</v>
          </cell>
          <cell r="F308">
            <v>38863.333333333336</v>
          </cell>
          <cell r="G308">
            <v>38930.333333333336</v>
          </cell>
          <cell r="H308">
            <v>38930.333333333336</v>
          </cell>
          <cell r="I308">
            <v>38866.729166666664</v>
          </cell>
          <cell r="J308">
            <v>38931.729166666664</v>
          </cell>
          <cell r="K308">
            <v>38931.729166666664</v>
          </cell>
          <cell r="L308">
            <v>0.09</v>
          </cell>
          <cell r="M308">
            <v>2</v>
          </cell>
          <cell r="N308">
            <v>2</v>
          </cell>
          <cell r="O308">
            <v>100</v>
          </cell>
          <cell r="P308">
            <v>100</v>
          </cell>
          <cell r="Q308" t="str">
            <v>14II</v>
          </cell>
          <cell r="R308" t="str">
            <v>315TI+30 dias;318TI+15 dias</v>
          </cell>
          <cell r="S308" t="str">
            <v>EQUIPE PRO</v>
          </cell>
          <cell r="T308">
            <v>38931</v>
          </cell>
        </row>
        <row r="309">
          <cell r="D309" t="str">
            <v>Mecânica</v>
          </cell>
          <cell r="E309" t="str">
            <v>11 dias</v>
          </cell>
          <cell r="F309">
            <v>38866.333333333336</v>
          </cell>
          <cell r="G309">
            <v>38882.333333333336</v>
          </cell>
          <cell r="H309">
            <v>38882.333333333336</v>
          </cell>
          <cell r="I309">
            <v>38881.729166666664</v>
          </cell>
          <cell r="J309">
            <v>38898.729166666664</v>
          </cell>
          <cell r="K309" t="str">
            <v>NA</v>
          </cell>
          <cell r="L309">
            <v>0.1</v>
          </cell>
          <cell r="M309">
            <v>2.25</v>
          </cell>
          <cell r="N309">
            <v>2.0299999999999998</v>
          </cell>
          <cell r="O309">
            <v>90</v>
          </cell>
          <cell r="P309">
            <v>90</v>
          </cell>
          <cell r="T309">
            <v>38898</v>
          </cell>
        </row>
        <row r="310">
          <cell r="B310" t="str">
            <v>BB.260.DB.01</v>
          </cell>
          <cell r="D310" t="str">
            <v>Desenho Básico - Planta e Cortes</v>
          </cell>
          <cell r="E310" t="str">
            <v>6 dias</v>
          </cell>
          <cell r="F310">
            <v>38866.333333333336</v>
          </cell>
          <cell r="G310">
            <v>38882.333333333336</v>
          </cell>
          <cell r="H310">
            <v>38882.333333333336</v>
          </cell>
          <cell r="I310">
            <v>38873.729166666664</v>
          </cell>
          <cell r="J310">
            <v>38891.729166666664</v>
          </cell>
          <cell r="K310" t="str">
            <v>NA</v>
          </cell>
          <cell r="L310">
            <v>0.1</v>
          </cell>
          <cell r="M310">
            <v>2.25</v>
          </cell>
          <cell r="N310">
            <v>2.0299999999999998</v>
          </cell>
          <cell r="O310">
            <v>90</v>
          </cell>
          <cell r="P310">
            <v>90</v>
          </cell>
          <cell r="Q310" t="str">
            <v>90II</v>
          </cell>
          <cell r="R310" t="str">
            <v>309;311;315;318</v>
          </cell>
          <cell r="S310" t="str">
            <v>EQUIPE MEC</v>
          </cell>
          <cell r="T310">
            <v>38891</v>
          </cell>
        </row>
        <row r="311">
          <cell r="D311" t="str">
            <v>APROVAÇÃO EBX</v>
          </cell>
          <cell r="E311" t="str">
            <v>5 dias</v>
          </cell>
          <cell r="F311">
            <v>38874.333333333336</v>
          </cell>
          <cell r="G311">
            <v>38894.333333333336</v>
          </cell>
          <cell r="H311" t="str">
            <v>NA</v>
          </cell>
          <cell r="I311">
            <v>38881.729166666664</v>
          </cell>
          <cell r="J311">
            <v>38898.729166666664</v>
          </cell>
          <cell r="K311" t="str">
            <v>NA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 t="str">
            <v>#ERRO</v>
          </cell>
          <cell r="Q311">
            <v>308</v>
          </cell>
          <cell r="T311">
            <v>38898</v>
          </cell>
        </row>
        <row r="312">
          <cell r="D312" t="str">
            <v>Tubulação</v>
          </cell>
          <cell r="E312" t="str">
            <v>45 dias</v>
          </cell>
          <cell r="F312">
            <v>38874.333333333336</v>
          </cell>
          <cell r="G312">
            <v>38877.333333333336</v>
          </cell>
          <cell r="H312">
            <v>38877.333333333336</v>
          </cell>
          <cell r="I312">
            <v>38898.729166666664</v>
          </cell>
          <cell r="J312">
            <v>38945.729166666664</v>
          </cell>
          <cell r="K312" t="str">
            <v>NA</v>
          </cell>
          <cell r="L312">
            <v>0.36</v>
          </cell>
          <cell r="M312">
            <v>8.25</v>
          </cell>
          <cell r="N312">
            <v>5.63</v>
          </cell>
          <cell r="O312">
            <v>68.180000000000007</v>
          </cell>
          <cell r="P312">
            <v>68.180000000000007</v>
          </cell>
          <cell r="T312">
            <v>38945</v>
          </cell>
        </row>
        <row r="313">
          <cell r="B313" t="str">
            <v>BH.260.DB.01</v>
          </cell>
          <cell r="D313" t="str">
            <v>Desenho Básico - Planta/ Cortes</v>
          </cell>
          <cell r="E313" t="str">
            <v>6 dias</v>
          </cell>
          <cell r="F313">
            <v>38874.333333333336</v>
          </cell>
          <cell r="G313">
            <v>38936.333333333336</v>
          </cell>
          <cell r="H313" t="str">
            <v>NA</v>
          </cell>
          <cell r="I313">
            <v>38890.729166666664</v>
          </cell>
          <cell r="J313">
            <v>38945.729166666664</v>
          </cell>
          <cell r="K313" t="str">
            <v>NA</v>
          </cell>
          <cell r="L313">
            <v>0.09</v>
          </cell>
          <cell r="M313">
            <v>2</v>
          </cell>
          <cell r="N313">
            <v>0</v>
          </cell>
          <cell r="O313">
            <v>0</v>
          </cell>
          <cell r="P313">
            <v>0</v>
          </cell>
          <cell r="Q313" t="str">
            <v>39II;244II;308</v>
          </cell>
          <cell r="S313" t="str">
            <v>EQUIPE TUB</v>
          </cell>
          <cell r="T313">
            <v>38945</v>
          </cell>
        </row>
        <row r="314">
          <cell r="B314" t="str">
            <v>BH.260.MC.01</v>
          </cell>
          <cell r="D314" t="str">
            <v>Memória De Cálculo - Bombas</v>
          </cell>
          <cell r="E314" t="str">
            <v>12 dias</v>
          </cell>
          <cell r="F314">
            <v>38891.333333333336</v>
          </cell>
          <cell r="G314">
            <v>38877.333333333336</v>
          </cell>
          <cell r="H314">
            <v>38877.333333333336</v>
          </cell>
          <cell r="I314">
            <v>38898.729166666664</v>
          </cell>
          <cell r="J314">
            <v>38896.729166666664</v>
          </cell>
          <cell r="K314" t="str">
            <v>NA</v>
          </cell>
          <cell r="L314">
            <v>0.27</v>
          </cell>
          <cell r="M314">
            <v>6.25</v>
          </cell>
          <cell r="N314">
            <v>5.63</v>
          </cell>
          <cell r="O314">
            <v>90</v>
          </cell>
          <cell r="P314">
            <v>90</v>
          </cell>
          <cell r="Q314" t="str">
            <v>39II</v>
          </cell>
          <cell r="S314" t="str">
            <v>EQUIPE TUB</v>
          </cell>
          <cell r="T314">
            <v>38896</v>
          </cell>
        </row>
        <row r="315">
          <cell r="D315" t="str">
            <v>Projeto Detalhado</v>
          </cell>
          <cell r="E315" t="str">
            <v>47 dias</v>
          </cell>
          <cell r="F315">
            <v>38898.333333333336</v>
          </cell>
          <cell r="G315">
            <v>38954.333333333336</v>
          </cell>
          <cell r="H315" t="str">
            <v>NA</v>
          </cell>
          <cell r="I315">
            <v>38958.729166666664</v>
          </cell>
          <cell r="J315">
            <v>39028.729166666664</v>
          </cell>
          <cell r="K315" t="str">
            <v>NA</v>
          </cell>
          <cell r="L315">
            <v>1.75</v>
          </cell>
          <cell r="M315">
            <v>40</v>
          </cell>
          <cell r="N315">
            <v>0</v>
          </cell>
          <cell r="O315">
            <v>0</v>
          </cell>
          <cell r="P315">
            <v>0</v>
          </cell>
          <cell r="T315">
            <v>39028</v>
          </cell>
        </row>
        <row r="316">
          <cell r="D316" t="str">
            <v>Mecânica</v>
          </cell>
          <cell r="E316" t="str">
            <v>5 dias</v>
          </cell>
          <cell r="F316">
            <v>38898.333333333336</v>
          </cell>
          <cell r="G316">
            <v>38980.333333333336</v>
          </cell>
          <cell r="H316" t="str">
            <v>NA</v>
          </cell>
          <cell r="I316">
            <v>38905.729166666664</v>
          </cell>
          <cell r="J316">
            <v>38986.729166666664</v>
          </cell>
          <cell r="K316" t="str">
            <v>NA</v>
          </cell>
          <cell r="L316">
            <v>0.09</v>
          </cell>
          <cell r="M316">
            <v>2</v>
          </cell>
          <cell r="N316">
            <v>0</v>
          </cell>
          <cell r="O316">
            <v>0</v>
          </cell>
          <cell r="P316">
            <v>0</v>
          </cell>
          <cell r="T316">
            <v>38986</v>
          </cell>
        </row>
        <row r="317">
          <cell r="B317" t="str">
            <v>DB.260.DM.01</v>
          </cell>
          <cell r="D317" t="str">
            <v>Diagrama De Montagem</v>
          </cell>
          <cell r="E317" t="str">
            <v>5 dias</v>
          </cell>
          <cell r="F317">
            <v>38898.333333333336</v>
          </cell>
          <cell r="G317">
            <v>38980.333333333336</v>
          </cell>
          <cell r="H317" t="str">
            <v>NA</v>
          </cell>
          <cell r="I317">
            <v>38905.729166666664</v>
          </cell>
          <cell r="J317">
            <v>38986.729166666664</v>
          </cell>
          <cell r="K317" t="str">
            <v>NA</v>
          </cell>
          <cell r="L317">
            <v>0.09</v>
          </cell>
          <cell r="M317">
            <v>2</v>
          </cell>
          <cell r="N317">
            <v>0</v>
          </cell>
          <cell r="O317">
            <v>0</v>
          </cell>
          <cell r="P317">
            <v>0</v>
          </cell>
          <cell r="Q317" t="str">
            <v>306TI+30 dias;308</v>
          </cell>
          <cell r="R317">
            <v>322</v>
          </cell>
          <cell r="S317" t="str">
            <v>EQUIPE MEC</v>
          </cell>
          <cell r="T317">
            <v>38986</v>
          </cell>
        </row>
        <row r="318">
          <cell r="D318" t="str">
            <v>Civil</v>
          </cell>
          <cell r="E318" t="str">
            <v>8 dias</v>
          </cell>
          <cell r="F318">
            <v>38905.333333333336</v>
          </cell>
          <cell r="G318">
            <v>38954.333333333336</v>
          </cell>
          <cell r="H318" t="str">
            <v>NA</v>
          </cell>
          <cell r="I318">
            <v>38936.729166666664</v>
          </cell>
          <cell r="J318">
            <v>38965.729166666664</v>
          </cell>
          <cell r="K318" t="str">
            <v>NA</v>
          </cell>
          <cell r="L318">
            <v>0.52</v>
          </cell>
          <cell r="M318">
            <v>12</v>
          </cell>
          <cell r="N318">
            <v>0</v>
          </cell>
          <cell r="O318">
            <v>0</v>
          </cell>
          <cell r="P318">
            <v>0</v>
          </cell>
          <cell r="T318">
            <v>38965</v>
          </cell>
        </row>
        <row r="319">
          <cell r="D319" t="str">
            <v>Desenho De Detalhamento</v>
          </cell>
          <cell r="E319" t="str">
            <v>8 dias</v>
          </cell>
          <cell r="F319">
            <v>38905.333333333336</v>
          </cell>
          <cell r="G319">
            <v>38954.333333333336</v>
          </cell>
          <cell r="H319" t="str">
            <v>NA</v>
          </cell>
          <cell r="I319">
            <v>38936.729166666664</v>
          </cell>
          <cell r="J319">
            <v>38965.729166666664</v>
          </cell>
          <cell r="K319" t="str">
            <v>NA</v>
          </cell>
          <cell r="L319">
            <v>0.52</v>
          </cell>
          <cell r="M319">
            <v>12</v>
          </cell>
          <cell r="N319">
            <v>0</v>
          </cell>
          <cell r="O319">
            <v>0</v>
          </cell>
          <cell r="P319">
            <v>0</v>
          </cell>
          <cell r="R319">
            <v>327</v>
          </cell>
          <cell r="T319">
            <v>38965</v>
          </cell>
        </row>
        <row r="320">
          <cell r="B320" t="str">
            <v>DC.260.DD.01</v>
          </cell>
          <cell r="D320" t="str">
            <v>Ciclone - Fundação e Formas</v>
          </cell>
          <cell r="E320" t="str">
            <v>7 dias</v>
          </cell>
          <cell r="F320">
            <v>38905.333333333336</v>
          </cell>
          <cell r="G320">
            <v>38957.333333333336</v>
          </cell>
          <cell r="H320" t="str">
            <v>NA</v>
          </cell>
          <cell r="I320">
            <v>38915.729166666664</v>
          </cell>
          <cell r="J320">
            <v>38965.729166666664</v>
          </cell>
          <cell r="K320" t="str">
            <v>NA</v>
          </cell>
          <cell r="L320">
            <v>0.17</v>
          </cell>
          <cell r="M320">
            <v>4</v>
          </cell>
          <cell r="N320">
            <v>0</v>
          </cell>
          <cell r="O320">
            <v>0</v>
          </cell>
          <cell r="P320">
            <v>0</v>
          </cell>
          <cell r="Q320" t="str">
            <v>306TI+15 dias;308</v>
          </cell>
          <cell r="R320" t="str">
            <v>319TT;320TT;374TT</v>
          </cell>
          <cell r="S320" t="str">
            <v>EQUIPE CIV</v>
          </cell>
          <cell r="T320">
            <v>38965</v>
          </cell>
        </row>
        <row r="321">
          <cell r="B321" t="str">
            <v>DC.260.DD.02</v>
          </cell>
          <cell r="D321" t="str">
            <v>Espessador - Armação</v>
          </cell>
          <cell r="E321" t="str">
            <v>6 dias</v>
          </cell>
          <cell r="F321">
            <v>38916.333333333336</v>
          </cell>
          <cell r="G321">
            <v>38958.333333333336</v>
          </cell>
          <cell r="H321" t="str">
            <v>NA</v>
          </cell>
          <cell r="I321">
            <v>38923.729166666664</v>
          </cell>
          <cell r="J321">
            <v>38965.729166666664</v>
          </cell>
          <cell r="K321" t="str">
            <v>NA</v>
          </cell>
          <cell r="L321">
            <v>0.13</v>
          </cell>
          <cell r="M321">
            <v>3</v>
          </cell>
          <cell r="N321">
            <v>0</v>
          </cell>
          <cell r="O321">
            <v>0</v>
          </cell>
          <cell r="P321">
            <v>0</v>
          </cell>
          <cell r="Q321" t="str">
            <v>318TT</v>
          </cell>
          <cell r="S321" t="str">
            <v>EQUIPE CIV</v>
          </cell>
          <cell r="T321">
            <v>38965</v>
          </cell>
        </row>
        <row r="322">
          <cell r="B322" t="str">
            <v>DC.260.DD.03</v>
          </cell>
          <cell r="D322" t="str">
            <v>Elevação - Fundação, Forma e Armação</v>
          </cell>
          <cell r="E322" t="str">
            <v>8 dias</v>
          </cell>
          <cell r="F322">
            <v>38924.333333333336</v>
          </cell>
          <cell r="G322">
            <v>38954.333333333336</v>
          </cell>
          <cell r="H322" t="str">
            <v>NA</v>
          </cell>
          <cell r="I322">
            <v>38936.729166666664</v>
          </cell>
          <cell r="J322">
            <v>38965.729166666664</v>
          </cell>
          <cell r="K322" t="str">
            <v>NA</v>
          </cell>
          <cell r="L322">
            <v>0.22</v>
          </cell>
          <cell r="M322">
            <v>5</v>
          </cell>
          <cell r="N322">
            <v>0</v>
          </cell>
          <cell r="O322">
            <v>0</v>
          </cell>
          <cell r="P322">
            <v>0</v>
          </cell>
          <cell r="Q322" t="str">
            <v>318TT</v>
          </cell>
          <cell r="S322" t="str">
            <v>EQUIPE CIV</v>
          </cell>
          <cell r="T322">
            <v>38965</v>
          </cell>
        </row>
        <row r="323">
          <cell r="D323" t="str">
            <v>Estrutura Metálica</v>
          </cell>
          <cell r="E323" t="str">
            <v>11 dias</v>
          </cell>
          <cell r="F323">
            <v>38905.333333333336</v>
          </cell>
          <cell r="G323">
            <v>38987.333333333336</v>
          </cell>
          <cell r="H323" t="str">
            <v>NA</v>
          </cell>
          <cell r="I323">
            <v>38932.729166666664</v>
          </cell>
          <cell r="J323">
            <v>39001.729166666664</v>
          </cell>
          <cell r="K323" t="str">
            <v>NA</v>
          </cell>
          <cell r="L323">
            <v>0.72</v>
          </cell>
          <cell r="M323">
            <v>16.5</v>
          </cell>
          <cell r="N323">
            <v>0</v>
          </cell>
          <cell r="O323">
            <v>0</v>
          </cell>
          <cell r="P323">
            <v>0</v>
          </cell>
          <cell r="T323">
            <v>39001</v>
          </cell>
        </row>
        <row r="324">
          <cell r="B324" t="str">
            <v>DD.260.DP.01</v>
          </cell>
          <cell r="D324" t="str">
            <v>Desenho De Projeto</v>
          </cell>
          <cell r="E324" t="str">
            <v>7 dias</v>
          </cell>
          <cell r="F324">
            <v>38905.333333333336</v>
          </cell>
          <cell r="G324">
            <v>38987.333333333336</v>
          </cell>
          <cell r="H324" t="str">
            <v>NA</v>
          </cell>
          <cell r="I324">
            <v>38915.729166666664</v>
          </cell>
          <cell r="J324">
            <v>38995.729166666664</v>
          </cell>
          <cell r="K324" t="str">
            <v>NA</v>
          </cell>
          <cell r="L324">
            <v>0.22</v>
          </cell>
          <cell r="M324">
            <v>5</v>
          </cell>
          <cell r="N324">
            <v>0</v>
          </cell>
          <cell r="O324">
            <v>0</v>
          </cell>
          <cell r="P324">
            <v>0</v>
          </cell>
          <cell r="Q324">
            <v>315</v>
          </cell>
          <cell r="R324" t="str">
            <v>323;324II</v>
          </cell>
          <cell r="S324" t="str">
            <v>EQUIPE MET</v>
          </cell>
          <cell r="T324">
            <v>38995</v>
          </cell>
        </row>
        <row r="325">
          <cell r="B325" t="str">
            <v>DD.260.LM.01</v>
          </cell>
          <cell r="D325" t="str">
            <v>Lista De Materiais</v>
          </cell>
          <cell r="E325" t="str">
            <v>1 dia</v>
          </cell>
          <cell r="F325">
            <v>38916.333333333336</v>
          </cell>
          <cell r="G325">
            <v>38996.333333333336</v>
          </cell>
          <cell r="H325" t="str">
            <v>NA</v>
          </cell>
          <cell r="I325">
            <v>38916.729166666664</v>
          </cell>
          <cell r="J325">
            <v>38996.729166666664</v>
          </cell>
          <cell r="K325" t="str">
            <v>NA</v>
          </cell>
          <cell r="L325">
            <v>0.01</v>
          </cell>
          <cell r="M325">
            <v>0.25</v>
          </cell>
          <cell r="N325">
            <v>0</v>
          </cell>
          <cell r="O325">
            <v>0</v>
          </cell>
          <cell r="P325">
            <v>0</v>
          </cell>
          <cell r="Q325">
            <v>322</v>
          </cell>
          <cell r="S325" t="str">
            <v>EQUIPE MET</v>
          </cell>
          <cell r="T325">
            <v>38996</v>
          </cell>
        </row>
        <row r="326">
          <cell r="B326" t="str">
            <v>DD.260.MC.01</v>
          </cell>
          <cell r="D326" t="str">
            <v>Memória De Cálculo</v>
          </cell>
          <cell r="E326" t="str">
            <v>11 dias</v>
          </cell>
          <cell r="F326">
            <v>38917.333333333336</v>
          </cell>
          <cell r="G326">
            <v>38987.333333333336</v>
          </cell>
          <cell r="H326" t="str">
            <v>NA</v>
          </cell>
          <cell r="I326">
            <v>38932.729166666664</v>
          </cell>
          <cell r="J326">
            <v>39001.729166666664</v>
          </cell>
          <cell r="K326" t="str">
            <v>NA</v>
          </cell>
          <cell r="L326">
            <v>0.49</v>
          </cell>
          <cell r="M326">
            <v>11.25</v>
          </cell>
          <cell r="N326">
            <v>0</v>
          </cell>
          <cell r="O326">
            <v>0</v>
          </cell>
          <cell r="P326">
            <v>0</v>
          </cell>
          <cell r="Q326" t="str">
            <v>322II</v>
          </cell>
          <cell r="S326" t="str">
            <v>EQUIPE MET</v>
          </cell>
          <cell r="T326">
            <v>39001</v>
          </cell>
        </row>
        <row r="327">
          <cell r="D327" t="str">
            <v>Elétrica</v>
          </cell>
          <cell r="E327" t="str">
            <v>21 dias</v>
          </cell>
          <cell r="F327">
            <v>38936.333333333336</v>
          </cell>
          <cell r="G327">
            <v>38966.333333333336</v>
          </cell>
          <cell r="H327" t="str">
            <v>NA</v>
          </cell>
          <cell r="I327">
            <v>38958.729166666664</v>
          </cell>
          <cell r="J327">
            <v>38996.729166666664</v>
          </cell>
          <cell r="K327" t="str">
            <v>NA</v>
          </cell>
          <cell r="L327">
            <v>0.37</v>
          </cell>
          <cell r="M327">
            <v>8.5</v>
          </cell>
          <cell r="N327">
            <v>0</v>
          </cell>
          <cell r="O327">
            <v>0</v>
          </cell>
          <cell r="P327">
            <v>0</v>
          </cell>
          <cell r="T327">
            <v>38996</v>
          </cell>
        </row>
        <row r="328">
          <cell r="D328" t="str">
            <v>Desenho De Detalhamento</v>
          </cell>
          <cell r="E328" t="str">
            <v>17 dias</v>
          </cell>
          <cell r="F328">
            <v>38936.333333333336</v>
          </cell>
          <cell r="G328">
            <v>38966.333333333336</v>
          </cell>
          <cell r="H328" t="str">
            <v>NA</v>
          </cell>
          <cell r="I328">
            <v>38951.729166666664</v>
          </cell>
          <cell r="J328">
            <v>38992.729166666664</v>
          </cell>
          <cell r="K328" t="str">
            <v>NA</v>
          </cell>
          <cell r="L328">
            <v>0.31</v>
          </cell>
          <cell r="M328">
            <v>7</v>
          </cell>
          <cell r="N328">
            <v>0</v>
          </cell>
          <cell r="O328">
            <v>0</v>
          </cell>
          <cell r="P328">
            <v>0</v>
          </cell>
          <cell r="R328">
            <v>329</v>
          </cell>
          <cell r="T328">
            <v>38992</v>
          </cell>
        </row>
        <row r="329">
          <cell r="B329" t="str">
            <v>DE.260.DD.01</v>
          </cell>
          <cell r="D329" t="str">
            <v>Disposição De Força, Controle e Aterramento</v>
          </cell>
          <cell r="E329" t="str">
            <v>9 dias</v>
          </cell>
          <cell r="F329">
            <v>38936.333333333336</v>
          </cell>
          <cell r="G329">
            <v>38966.333333333336</v>
          </cell>
          <cell r="H329" t="str">
            <v>NA</v>
          </cell>
          <cell r="I329">
            <v>38951.729166666664</v>
          </cell>
          <cell r="J329">
            <v>38980.729166666664</v>
          </cell>
          <cell r="K329" t="str">
            <v>NA</v>
          </cell>
          <cell r="L329">
            <v>0.17</v>
          </cell>
          <cell r="M329">
            <v>4</v>
          </cell>
          <cell r="N329">
            <v>0</v>
          </cell>
          <cell r="O329">
            <v>0</v>
          </cell>
          <cell r="P329">
            <v>0</v>
          </cell>
          <cell r="Q329">
            <v>317</v>
          </cell>
          <cell r="R329">
            <v>328</v>
          </cell>
          <cell r="S329" t="str">
            <v>EQUIPE ELE</v>
          </cell>
          <cell r="T329">
            <v>38980</v>
          </cell>
        </row>
        <row r="330">
          <cell r="B330" t="str">
            <v>DE.260.DD.02</v>
          </cell>
          <cell r="D330" t="str">
            <v>Iluminação</v>
          </cell>
          <cell r="E330" t="str">
            <v>8 dias</v>
          </cell>
          <cell r="F330">
            <v>38936.333333333336</v>
          </cell>
          <cell r="G330">
            <v>38981.333333333336</v>
          </cell>
          <cell r="H330" t="str">
            <v>NA</v>
          </cell>
          <cell r="I330">
            <v>38950.729166666664</v>
          </cell>
          <cell r="J330">
            <v>38992.729166666664</v>
          </cell>
          <cell r="K330" t="str">
            <v>NA</v>
          </cell>
          <cell r="L330">
            <v>0.13</v>
          </cell>
          <cell r="M330">
            <v>3</v>
          </cell>
          <cell r="N330">
            <v>0</v>
          </cell>
          <cell r="O330">
            <v>0</v>
          </cell>
          <cell r="P330">
            <v>0</v>
          </cell>
          <cell r="Q330">
            <v>327</v>
          </cell>
          <cell r="S330" t="str">
            <v>EQUIPE ELE</v>
          </cell>
          <cell r="T330">
            <v>38992</v>
          </cell>
        </row>
        <row r="331">
          <cell r="B331" t="str">
            <v>DE.260.LC.01</v>
          </cell>
          <cell r="D331" t="str">
            <v>Lista De Linhas/ Cabos</v>
          </cell>
          <cell r="E331" t="str">
            <v>4 dias</v>
          </cell>
          <cell r="F331">
            <v>38952.333333333336</v>
          </cell>
          <cell r="G331">
            <v>38993.333333333336</v>
          </cell>
          <cell r="H331" t="str">
            <v>NA</v>
          </cell>
          <cell r="I331">
            <v>38958.729166666664</v>
          </cell>
          <cell r="J331">
            <v>38996.729166666664</v>
          </cell>
          <cell r="K331" t="str">
            <v>NA</v>
          </cell>
          <cell r="L331">
            <v>7.0000000000000007E-2</v>
          </cell>
          <cell r="M331">
            <v>1.5</v>
          </cell>
          <cell r="N331">
            <v>0</v>
          </cell>
          <cell r="O331">
            <v>0</v>
          </cell>
          <cell r="P331">
            <v>0</v>
          </cell>
          <cell r="Q331">
            <v>326</v>
          </cell>
          <cell r="S331" t="str">
            <v>EQUIPE ELE</v>
          </cell>
          <cell r="T331">
            <v>38996</v>
          </cell>
        </row>
        <row r="332">
          <cell r="D332" t="str">
            <v>Instrumentação</v>
          </cell>
          <cell r="E332" t="str">
            <v>5 dias</v>
          </cell>
          <cell r="F332">
            <v>38951.333333333336</v>
          </cell>
          <cell r="G332">
            <v>39020.333333333336</v>
          </cell>
          <cell r="H332" t="str">
            <v>NA</v>
          </cell>
          <cell r="I332">
            <v>38958.729166666664</v>
          </cell>
          <cell r="J332">
            <v>39028.729166666664</v>
          </cell>
          <cell r="K332" t="str">
            <v>NA</v>
          </cell>
          <cell r="L332">
            <v>0.04</v>
          </cell>
          <cell r="M332">
            <v>1</v>
          </cell>
          <cell r="N332">
            <v>0</v>
          </cell>
          <cell r="O332">
            <v>0</v>
          </cell>
          <cell r="P332">
            <v>0</v>
          </cell>
          <cell r="T332">
            <v>39028</v>
          </cell>
        </row>
        <row r="333">
          <cell r="B333" t="str">
            <v>DT.260.AJ.01</v>
          </cell>
          <cell r="D333" t="str">
            <v>Arranjos/ Layout’s/ Plano Diretor - Locação De Instrumentos</v>
          </cell>
          <cell r="E333" t="str">
            <v>5 dias</v>
          </cell>
          <cell r="F333">
            <v>38951.333333333336</v>
          </cell>
          <cell r="G333">
            <v>39020.333333333336</v>
          </cell>
          <cell r="H333" t="str">
            <v>NA</v>
          </cell>
          <cell r="I333">
            <v>38958.729166666664</v>
          </cell>
          <cell r="J333">
            <v>39028.729166666664</v>
          </cell>
          <cell r="K333" t="str">
            <v>NA</v>
          </cell>
          <cell r="L333">
            <v>0.04</v>
          </cell>
          <cell r="M333">
            <v>1</v>
          </cell>
          <cell r="N333">
            <v>0</v>
          </cell>
          <cell r="O333">
            <v>0</v>
          </cell>
          <cell r="P333">
            <v>0</v>
          </cell>
          <cell r="Q333">
            <v>134</v>
          </cell>
          <cell r="S333" t="str">
            <v>EQUIPE TSA</v>
          </cell>
          <cell r="T333">
            <v>39028</v>
          </cell>
        </row>
        <row r="334">
          <cell r="B334" t="str">
            <v>1.1.11</v>
          </cell>
          <cell r="C334" t="str">
            <v>265A</v>
          </cell>
          <cell r="D334" t="str">
            <v>Flotação (2B)</v>
          </cell>
          <cell r="E334" t="str">
            <v>142 dias</v>
          </cell>
          <cell r="F334">
            <v>38807.333333333336</v>
          </cell>
          <cell r="G334">
            <v>38807.333333333336</v>
          </cell>
          <cell r="H334">
            <v>38807.333333333336</v>
          </cell>
          <cell r="I334">
            <v>38958.729166666664</v>
          </cell>
          <cell r="J334">
            <v>39022.729166666664</v>
          </cell>
          <cell r="K334" t="str">
            <v>NA</v>
          </cell>
          <cell r="L334">
            <v>5.29</v>
          </cell>
          <cell r="M334">
            <v>121.13</v>
          </cell>
          <cell r="N334">
            <v>19.28</v>
          </cell>
          <cell r="O334">
            <v>15.91</v>
          </cell>
          <cell r="P334">
            <v>15.91</v>
          </cell>
          <cell r="T334">
            <v>39022</v>
          </cell>
        </row>
        <row r="335">
          <cell r="D335" t="str">
            <v>Projeto Básico</v>
          </cell>
          <cell r="E335" t="str">
            <v>99 dias</v>
          </cell>
          <cell r="F335">
            <v>38807.333333333336</v>
          </cell>
          <cell r="G335">
            <v>38807.333333333336</v>
          </cell>
          <cell r="H335">
            <v>38807.333333333336</v>
          </cell>
          <cell r="I335">
            <v>38869.729166666664</v>
          </cell>
          <cell r="J335">
            <v>38957.729166666664</v>
          </cell>
          <cell r="K335" t="str">
            <v>NA</v>
          </cell>
          <cell r="L335">
            <v>1.75</v>
          </cell>
          <cell r="M335">
            <v>40.130000000000003</v>
          </cell>
          <cell r="N335">
            <v>19.28</v>
          </cell>
          <cell r="O335">
            <v>48.04</v>
          </cell>
          <cell r="P335">
            <v>48.04</v>
          </cell>
          <cell r="T335">
            <v>38957</v>
          </cell>
        </row>
        <row r="336">
          <cell r="D336" t="str">
            <v>Processo</v>
          </cell>
          <cell r="E336" t="str">
            <v>2 dias</v>
          </cell>
          <cell r="F336">
            <v>38807.333333333336</v>
          </cell>
          <cell r="G336">
            <v>38939.333333333336</v>
          </cell>
          <cell r="H336">
            <v>38939.333333333336</v>
          </cell>
          <cell r="I336">
            <v>38810.729166666664</v>
          </cell>
          <cell r="J336">
            <v>38940.729166666664</v>
          </cell>
          <cell r="K336" t="str">
            <v>NA</v>
          </cell>
          <cell r="L336">
            <v>7.0000000000000007E-2</v>
          </cell>
          <cell r="M336">
            <v>1.5</v>
          </cell>
          <cell r="N336">
            <v>0.45</v>
          </cell>
          <cell r="O336">
            <v>30</v>
          </cell>
          <cell r="P336">
            <v>30</v>
          </cell>
          <cell r="T336">
            <v>38940</v>
          </cell>
        </row>
        <row r="337">
          <cell r="B337" t="str">
            <v>BP.265.FD.01</v>
          </cell>
          <cell r="D337" t="str">
            <v>Folha De Dados - Agitador e Células de Flotação</v>
          </cell>
          <cell r="E337" t="str">
            <v>2 dias</v>
          </cell>
          <cell r="F337">
            <v>38807.333333333336</v>
          </cell>
          <cell r="G337">
            <v>38939.333333333336</v>
          </cell>
          <cell r="H337">
            <v>38939.333333333336</v>
          </cell>
          <cell r="I337">
            <v>38810.729166666664</v>
          </cell>
          <cell r="J337">
            <v>38940.729166666664</v>
          </cell>
          <cell r="K337" t="str">
            <v>NA</v>
          </cell>
          <cell r="L337">
            <v>7.0000000000000007E-2</v>
          </cell>
          <cell r="M337">
            <v>1.5</v>
          </cell>
          <cell r="N337">
            <v>0.45</v>
          </cell>
          <cell r="O337">
            <v>30</v>
          </cell>
          <cell r="P337">
            <v>30</v>
          </cell>
          <cell r="Q337" t="str">
            <v>14II</v>
          </cell>
          <cell r="S337" t="str">
            <v>EQUIPE PRO</v>
          </cell>
          <cell r="T337">
            <v>38940</v>
          </cell>
        </row>
        <row r="338">
          <cell r="D338" t="str">
            <v>Mecânica</v>
          </cell>
          <cell r="E338" t="str">
            <v>90 dias</v>
          </cell>
          <cell r="F338">
            <v>38827.375</v>
          </cell>
          <cell r="G338">
            <v>38807.333333333336</v>
          </cell>
          <cell r="H338">
            <v>38807.333333333336</v>
          </cell>
          <cell r="I338">
            <v>38867.729166666664</v>
          </cell>
          <cell r="J338">
            <v>38940.729166666664</v>
          </cell>
          <cell r="K338" t="str">
            <v>NA</v>
          </cell>
          <cell r="L338">
            <v>0.73</v>
          </cell>
          <cell r="M338">
            <v>16.75</v>
          </cell>
          <cell r="N338">
            <v>12.53</v>
          </cell>
          <cell r="O338">
            <v>74.78</v>
          </cell>
          <cell r="P338">
            <v>74.78</v>
          </cell>
          <cell r="T338">
            <v>38940</v>
          </cell>
        </row>
        <row r="339">
          <cell r="B339" t="str">
            <v>BB.265.DB.01</v>
          </cell>
          <cell r="D339" t="str">
            <v>Desenho Básico - Planta e Cortes (Reagentes)</v>
          </cell>
          <cell r="E339" t="str">
            <v>27 dias</v>
          </cell>
          <cell r="F339">
            <v>38827.333333333336</v>
          </cell>
          <cell r="G339">
            <v>38807.333333333336</v>
          </cell>
          <cell r="H339">
            <v>38807.333333333336</v>
          </cell>
          <cell r="I339">
            <v>38845.729166666664</v>
          </cell>
          <cell r="J339">
            <v>38849.729166666664</v>
          </cell>
          <cell r="K339" t="str">
            <v>NA</v>
          </cell>
          <cell r="L339">
            <v>0.54</v>
          </cell>
          <cell r="M339">
            <v>12.25</v>
          </cell>
          <cell r="N339">
            <v>11.03</v>
          </cell>
          <cell r="O339">
            <v>90</v>
          </cell>
          <cell r="P339">
            <v>90</v>
          </cell>
          <cell r="Q339" t="str">
            <v>14II</v>
          </cell>
          <cell r="R339" t="str">
            <v>344;341;347;354;384</v>
          </cell>
          <cell r="S339" t="str">
            <v>EQUIPE MEC</v>
          </cell>
          <cell r="T339">
            <v>38849</v>
          </cell>
        </row>
        <row r="340">
          <cell r="B340" t="str">
            <v>BB.265.DB.02</v>
          </cell>
          <cell r="D340" t="str">
            <v>Desenho Básico - Caixa de Polpa</v>
          </cell>
          <cell r="E340" t="str">
            <v>5 dias</v>
          </cell>
          <cell r="F340">
            <v>38846.333333333336</v>
          </cell>
          <cell r="G340">
            <v>38936.333333333336</v>
          </cell>
          <cell r="H340" t="str">
            <v>NA</v>
          </cell>
          <cell r="I340">
            <v>38853.729166666664</v>
          </cell>
          <cell r="J340">
            <v>38940.729166666664</v>
          </cell>
          <cell r="K340" t="str">
            <v>NA</v>
          </cell>
          <cell r="L340">
            <v>7.0000000000000007E-2</v>
          </cell>
          <cell r="M340">
            <v>1.5</v>
          </cell>
          <cell r="N340">
            <v>0</v>
          </cell>
          <cell r="O340">
            <v>0</v>
          </cell>
          <cell r="P340">
            <v>0</v>
          </cell>
          <cell r="Q340">
            <v>240</v>
          </cell>
          <cell r="R340" t="str">
            <v>339TT;347</v>
          </cell>
          <cell r="S340" t="str">
            <v>EQUIPE MEC</v>
          </cell>
          <cell r="T340">
            <v>38940</v>
          </cell>
        </row>
        <row r="341">
          <cell r="B341" t="str">
            <v>BB.265.ET.01</v>
          </cell>
          <cell r="D341" t="str">
            <v>Espec. Téc. - Transportador De Parafuso (Reagentes)</v>
          </cell>
          <cell r="E341" t="str">
            <v>15 dias</v>
          </cell>
          <cell r="F341">
            <v>38846.333333333336</v>
          </cell>
          <cell r="G341">
            <v>38922.333333333336</v>
          </cell>
          <cell r="H341">
            <v>38922.333333333336</v>
          </cell>
          <cell r="I341">
            <v>38867.729166666664</v>
          </cell>
          <cell r="J341">
            <v>38940.729166666664</v>
          </cell>
          <cell r="K341" t="str">
            <v>NA</v>
          </cell>
          <cell r="L341">
            <v>0.13</v>
          </cell>
          <cell r="M341">
            <v>3</v>
          </cell>
          <cell r="N341">
            <v>1.5</v>
          </cell>
          <cell r="O341">
            <v>50</v>
          </cell>
          <cell r="P341">
            <v>50</v>
          </cell>
          <cell r="Q341" t="str">
            <v>338TT</v>
          </cell>
          <cell r="S341" t="str">
            <v>EQUIPE MEC</v>
          </cell>
          <cell r="T341">
            <v>38940</v>
          </cell>
        </row>
        <row r="342">
          <cell r="D342" t="str">
            <v>Tubulação</v>
          </cell>
          <cell r="E342" t="str">
            <v>55 dias</v>
          </cell>
          <cell r="F342">
            <v>38846.333333333336</v>
          </cell>
          <cell r="G342">
            <v>38875.333333333336</v>
          </cell>
          <cell r="H342">
            <v>38875.333333333336</v>
          </cell>
          <cell r="I342">
            <v>38869.729166666664</v>
          </cell>
          <cell r="J342">
            <v>38957.729166666664</v>
          </cell>
          <cell r="K342" t="str">
            <v>NA</v>
          </cell>
          <cell r="L342">
            <v>0.66</v>
          </cell>
          <cell r="M342">
            <v>15</v>
          </cell>
          <cell r="N342">
            <v>6.3</v>
          </cell>
          <cell r="O342">
            <v>42</v>
          </cell>
          <cell r="P342">
            <v>42</v>
          </cell>
          <cell r="T342">
            <v>38957</v>
          </cell>
        </row>
        <row r="343">
          <cell r="B343" t="str">
            <v>BH.265.DB.01</v>
          </cell>
          <cell r="D343" t="str">
            <v>Des. Básico - Ciclonagem/ Flotação/ Amino, Amido e Soda</v>
          </cell>
          <cell r="E343" t="str">
            <v>10 dias</v>
          </cell>
          <cell r="F343">
            <v>38846.333333333336</v>
          </cell>
          <cell r="G343">
            <v>38940.333333333336</v>
          </cell>
          <cell r="H343" t="str">
            <v>NA</v>
          </cell>
          <cell r="I343">
            <v>38861.729166666664</v>
          </cell>
          <cell r="J343">
            <v>38957.729166666664</v>
          </cell>
          <cell r="K343" t="str">
            <v>NA</v>
          </cell>
          <cell r="L343">
            <v>0.35</v>
          </cell>
          <cell r="M343">
            <v>8</v>
          </cell>
          <cell r="N343">
            <v>0</v>
          </cell>
          <cell r="O343">
            <v>0</v>
          </cell>
          <cell r="P343">
            <v>0</v>
          </cell>
          <cell r="Q343" t="str">
            <v>14;39II;337</v>
          </cell>
          <cell r="R343">
            <v>349</v>
          </cell>
          <cell r="S343" t="str">
            <v>EQUIPE TUB</v>
          </cell>
          <cell r="T343">
            <v>38957</v>
          </cell>
        </row>
        <row r="344">
          <cell r="B344" t="str">
            <v>BH.265.MC.01</v>
          </cell>
          <cell r="D344" t="str">
            <v>Memória De Cálculo - Bombas</v>
          </cell>
          <cell r="E344" t="str">
            <v>14 dias</v>
          </cell>
          <cell r="F344">
            <v>38862.333333333336</v>
          </cell>
          <cell r="G344">
            <v>38875.333333333336</v>
          </cell>
          <cell r="H344">
            <v>38875.333333333336</v>
          </cell>
          <cell r="I344">
            <v>38869.729166666664</v>
          </cell>
          <cell r="J344">
            <v>38896.729166666664</v>
          </cell>
          <cell r="K344" t="str">
            <v>NA</v>
          </cell>
          <cell r="L344">
            <v>0.31</v>
          </cell>
          <cell r="M344">
            <v>7</v>
          </cell>
          <cell r="N344">
            <v>6.3</v>
          </cell>
          <cell r="O344">
            <v>90</v>
          </cell>
          <cell r="P344">
            <v>90</v>
          </cell>
          <cell r="Q344" t="str">
            <v>39II</v>
          </cell>
          <cell r="S344" t="str">
            <v>EQUIPE TUB</v>
          </cell>
          <cell r="T344">
            <v>38896</v>
          </cell>
        </row>
        <row r="345">
          <cell r="D345" t="str">
            <v>Estrutura Metálica</v>
          </cell>
          <cell r="E345" t="str">
            <v>6 dias</v>
          </cell>
          <cell r="F345">
            <v>38846.333333333336</v>
          </cell>
          <cell r="G345">
            <v>38937.333333333336</v>
          </cell>
          <cell r="H345">
            <v>38937.333333333336</v>
          </cell>
          <cell r="I345">
            <v>38859.375</v>
          </cell>
          <cell r="J345">
            <v>38946.729166666664</v>
          </cell>
          <cell r="K345" t="str">
            <v>NA</v>
          </cell>
          <cell r="L345">
            <v>0.3</v>
          </cell>
          <cell r="M345">
            <v>6.88</v>
          </cell>
          <cell r="N345">
            <v>0</v>
          </cell>
          <cell r="O345">
            <v>0</v>
          </cell>
          <cell r="P345">
            <v>0</v>
          </cell>
          <cell r="T345">
            <v>38946</v>
          </cell>
        </row>
        <row r="346">
          <cell r="B346" t="str">
            <v>BD.265.MC.01</v>
          </cell>
          <cell r="D346" t="str">
            <v>Memória De Cálculo</v>
          </cell>
          <cell r="E346" t="str">
            <v>6 dias</v>
          </cell>
          <cell r="F346">
            <v>38846.333333333336</v>
          </cell>
          <cell r="G346">
            <v>38937.333333333336</v>
          </cell>
          <cell r="H346">
            <v>38937.333333333336</v>
          </cell>
          <cell r="I346">
            <v>38856.375</v>
          </cell>
          <cell r="J346">
            <v>38946.729166666664</v>
          </cell>
          <cell r="K346" t="str">
            <v>NA</v>
          </cell>
          <cell r="L346">
            <v>0.3</v>
          </cell>
          <cell r="M346">
            <v>6.88</v>
          </cell>
          <cell r="N346">
            <v>0</v>
          </cell>
          <cell r="O346">
            <v>0</v>
          </cell>
          <cell r="P346">
            <v>0</v>
          </cell>
          <cell r="Q346">
            <v>337</v>
          </cell>
          <cell r="R346" t="str">
            <v>354II</v>
          </cell>
          <cell r="S346" t="str">
            <v>EQUIPE MET</v>
          </cell>
          <cell r="T346">
            <v>38946</v>
          </cell>
        </row>
        <row r="347">
          <cell r="D347" t="str">
            <v>Projeto Detalhado</v>
          </cell>
          <cell r="E347" t="str">
            <v>56 dias</v>
          </cell>
          <cell r="F347">
            <v>38881.333333333336</v>
          </cell>
          <cell r="G347">
            <v>38937.333333333336</v>
          </cell>
          <cell r="H347" t="str">
            <v>NA</v>
          </cell>
          <cell r="I347">
            <v>38958.729166666664</v>
          </cell>
          <cell r="J347">
            <v>39022.729166666664</v>
          </cell>
          <cell r="K347" t="str">
            <v>NA</v>
          </cell>
          <cell r="L347">
            <v>3.54</v>
          </cell>
          <cell r="M347">
            <v>81</v>
          </cell>
          <cell r="N347">
            <v>0</v>
          </cell>
          <cell r="O347">
            <v>0</v>
          </cell>
          <cell r="P347">
            <v>0</v>
          </cell>
          <cell r="T347">
            <v>39022</v>
          </cell>
        </row>
        <row r="348">
          <cell r="D348" t="str">
            <v>Mecânica</v>
          </cell>
          <cell r="E348" t="str">
            <v>6 dias</v>
          </cell>
          <cell r="F348">
            <v>38881.375</v>
          </cell>
          <cell r="G348">
            <v>38952.333333333336</v>
          </cell>
          <cell r="H348" t="str">
            <v>NA</v>
          </cell>
          <cell r="I348">
            <v>38922.729166666664</v>
          </cell>
          <cell r="J348">
            <v>38959.729166666664</v>
          </cell>
          <cell r="K348" t="str">
            <v>NA</v>
          </cell>
          <cell r="L348">
            <v>0.13</v>
          </cell>
          <cell r="M348">
            <v>3</v>
          </cell>
          <cell r="N348">
            <v>0</v>
          </cell>
          <cell r="O348">
            <v>0</v>
          </cell>
          <cell r="P348">
            <v>0</v>
          </cell>
          <cell r="T348">
            <v>38959</v>
          </cell>
        </row>
        <row r="349">
          <cell r="B349" t="str">
            <v>DB.265.DD.02</v>
          </cell>
          <cell r="D349" t="str">
            <v>Desenho De Detalhamento - Caldeiraria</v>
          </cell>
          <cell r="E349" t="str">
            <v>6 dias</v>
          </cell>
          <cell r="F349">
            <v>38881.333333333336</v>
          </cell>
          <cell r="G349">
            <v>38952.333333333336</v>
          </cell>
          <cell r="H349" t="str">
            <v>NA</v>
          </cell>
          <cell r="I349">
            <v>38922.729166666664</v>
          </cell>
          <cell r="J349">
            <v>38959.729166666664</v>
          </cell>
          <cell r="K349" t="str">
            <v>NA</v>
          </cell>
          <cell r="L349">
            <v>0.13</v>
          </cell>
          <cell r="M349">
            <v>3</v>
          </cell>
          <cell r="N349">
            <v>0</v>
          </cell>
          <cell r="O349">
            <v>0</v>
          </cell>
          <cell r="P349">
            <v>0</v>
          </cell>
          <cell r="Q349" t="str">
            <v>30TI+10 dias;337;338</v>
          </cell>
          <cell r="S349" t="str">
            <v>EQUIPE MEC</v>
          </cell>
          <cell r="T349">
            <v>38959</v>
          </cell>
        </row>
        <row r="350">
          <cell r="D350" t="str">
            <v>Tubulação</v>
          </cell>
          <cell r="E350" t="str">
            <v>40 dias</v>
          </cell>
          <cell r="F350">
            <v>38881.375</v>
          </cell>
          <cell r="G350">
            <v>38958.333333333336</v>
          </cell>
          <cell r="H350" t="str">
            <v>NA</v>
          </cell>
          <cell r="I350">
            <v>38953.604166666664</v>
          </cell>
          <cell r="J350">
            <v>39017.729166666664</v>
          </cell>
          <cell r="K350" t="str">
            <v>NA</v>
          </cell>
          <cell r="L350">
            <v>2.23</v>
          </cell>
          <cell r="M350">
            <v>51</v>
          </cell>
          <cell r="N350">
            <v>0</v>
          </cell>
          <cell r="O350">
            <v>0</v>
          </cell>
          <cell r="P350">
            <v>0</v>
          </cell>
          <cell r="T350">
            <v>39017</v>
          </cell>
        </row>
        <row r="351">
          <cell r="B351" t="str">
            <v>DH.265.DD.01</v>
          </cell>
          <cell r="D351" t="str">
            <v>Desenho De Detalhamento - Planta de Tubulação</v>
          </cell>
          <cell r="E351" t="str">
            <v>30 dias</v>
          </cell>
          <cell r="F351">
            <v>38881.375</v>
          </cell>
          <cell r="G351">
            <v>38958.333333333336</v>
          </cell>
          <cell r="H351" t="str">
            <v>NA</v>
          </cell>
          <cell r="I351">
            <v>38924.604166666664</v>
          </cell>
          <cell r="J351">
            <v>39001.729166666664</v>
          </cell>
          <cell r="K351" t="str">
            <v>NA</v>
          </cell>
          <cell r="L351">
            <v>1.88</v>
          </cell>
          <cell r="M351">
            <v>43</v>
          </cell>
          <cell r="N351">
            <v>0</v>
          </cell>
          <cell r="O351">
            <v>0</v>
          </cell>
          <cell r="P351">
            <v>0</v>
          </cell>
          <cell r="Q351" t="str">
            <v>39II;341</v>
          </cell>
          <cell r="R351" t="str">
            <v>350;357</v>
          </cell>
          <cell r="S351" t="str">
            <v>EQUIPE TUB</v>
          </cell>
          <cell r="T351">
            <v>39001</v>
          </cell>
        </row>
        <row r="352">
          <cell r="B352" t="str">
            <v>DH.265.IS.01</v>
          </cell>
          <cell r="D352" t="str">
            <v>Isométrico</v>
          </cell>
          <cell r="E352" t="str">
            <v>10 dias</v>
          </cell>
          <cell r="F352">
            <v>38924.604166666664</v>
          </cell>
          <cell r="G352">
            <v>39006.333333333336</v>
          </cell>
          <cell r="H352" t="str">
            <v>NA</v>
          </cell>
          <cell r="I352">
            <v>38947.604166666664</v>
          </cell>
          <cell r="J352">
            <v>39017.729166666664</v>
          </cell>
          <cell r="K352" t="str">
            <v>NA</v>
          </cell>
          <cell r="L352">
            <v>0.35</v>
          </cell>
          <cell r="M352">
            <v>8</v>
          </cell>
          <cell r="N352">
            <v>0</v>
          </cell>
          <cell r="O352">
            <v>0</v>
          </cell>
          <cell r="P352">
            <v>0</v>
          </cell>
          <cell r="Q352">
            <v>349</v>
          </cell>
          <cell r="S352" t="str">
            <v>EQUIPE TUB</v>
          </cell>
          <cell r="T352">
            <v>39017</v>
          </cell>
        </row>
        <row r="353">
          <cell r="D353" t="str">
            <v>Civil</v>
          </cell>
          <cell r="E353" t="str">
            <v>21 dias</v>
          </cell>
          <cell r="F353">
            <v>38922.333333333336</v>
          </cell>
          <cell r="G353">
            <v>38937.333333333336</v>
          </cell>
          <cell r="H353" t="str">
            <v>NA</v>
          </cell>
          <cell r="I353">
            <v>38954.729166666664</v>
          </cell>
          <cell r="J353">
            <v>38971.729166666664</v>
          </cell>
          <cell r="K353" t="str">
            <v>NA</v>
          </cell>
          <cell r="L353">
            <v>0.48</v>
          </cell>
          <cell r="M353">
            <v>11</v>
          </cell>
          <cell r="N353">
            <v>0</v>
          </cell>
          <cell r="O353">
            <v>0</v>
          </cell>
          <cell r="P353">
            <v>0</v>
          </cell>
          <cell r="T353">
            <v>38971</v>
          </cell>
        </row>
        <row r="354">
          <cell r="D354" t="str">
            <v>Desenho De Detalhamento</v>
          </cell>
          <cell r="E354" t="str">
            <v>21 dias</v>
          </cell>
          <cell r="F354">
            <v>38922.333333333336</v>
          </cell>
          <cell r="G354">
            <v>38937.333333333336</v>
          </cell>
          <cell r="H354" t="str">
            <v>NA</v>
          </cell>
          <cell r="I354">
            <v>38954.729166666664</v>
          </cell>
          <cell r="J354">
            <v>38971.729166666664</v>
          </cell>
          <cell r="K354" t="str">
            <v>NA</v>
          </cell>
          <cell r="L354">
            <v>0.48</v>
          </cell>
          <cell r="M354">
            <v>11</v>
          </cell>
          <cell r="N354">
            <v>0</v>
          </cell>
          <cell r="O354">
            <v>0</v>
          </cell>
          <cell r="P354">
            <v>0</v>
          </cell>
          <cell r="T354">
            <v>38971</v>
          </cell>
        </row>
        <row r="355">
          <cell r="B355" t="str">
            <v>DC.265.DD.01</v>
          </cell>
          <cell r="D355" t="str">
            <v>Casa De Floculantes - Fundação</v>
          </cell>
          <cell r="E355" t="str">
            <v>6 dias</v>
          </cell>
          <cell r="F355">
            <v>38931.333333333336</v>
          </cell>
          <cell r="G355">
            <v>38953.333333333336</v>
          </cell>
          <cell r="H355" t="str">
            <v>NA</v>
          </cell>
          <cell r="I355">
            <v>38945.729166666664</v>
          </cell>
          <cell r="J355">
            <v>38960.729166666664</v>
          </cell>
          <cell r="K355" t="str">
            <v>NA</v>
          </cell>
          <cell r="L355">
            <v>0.13</v>
          </cell>
          <cell r="M355">
            <v>3</v>
          </cell>
          <cell r="N355">
            <v>0</v>
          </cell>
          <cell r="O355">
            <v>0</v>
          </cell>
          <cell r="P355">
            <v>0</v>
          </cell>
          <cell r="Q355">
            <v>354</v>
          </cell>
          <cell r="R355" t="str">
            <v>355;360</v>
          </cell>
          <cell r="S355" t="str">
            <v>EQUIPE CIV</v>
          </cell>
          <cell r="T355">
            <v>38960</v>
          </cell>
        </row>
        <row r="356">
          <cell r="B356" t="str">
            <v>DC.265.DD.02</v>
          </cell>
          <cell r="D356" t="str">
            <v>Planta De Reagentes - Fundação e Inseridos</v>
          </cell>
          <cell r="E356" t="str">
            <v>10 dias</v>
          </cell>
          <cell r="F356">
            <v>38922.333333333336</v>
          </cell>
          <cell r="G356">
            <v>38937.333333333336</v>
          </cell>
          <cell r="H356" t="str">
            <v>NA</v>
          </cell>
          <cell r="I356">
            <v>38930.729166666664</v>
          </cell>
          <cell r="J356">
            <v>38952.729166666664</v>
          </cell>
          <cell r="K356" t="str">
            <v>NA</v>
          </cell>
          <cell r="L356">
            <v>0.31</v>
          </cell>
          <cell r="M356">
            <v>7</v>
          </cell>
          <cell r="N356">
            <v>0</v>
          </cell>
          <cell r="O356">
            <v>0</v>
          </cell>
          <cell r="P356">
            <v>0</v>
          </cell>
          <cell r="Q356" t="str">
            <v>337;344II</v>
          </cell>
          <cell r="R356">
            <v>353</v>
          </cell>
          <cell r="S356" t="str">
            <v>EQUIPE CIV</v>
          </cell>
          <cell r="T356">
            <v>38952</v>
          </cell>
        </row>
        <row r="357">
          <cell r="B357" t="str">
            <v>DC.265.DD.03</v>
          </cell>
          <cell r="D357" t="str">
            <v>Ciclone e Flotação - Fundação</v>
          </cell>
          <cell r="E357" t="str">
            <v>5 dias</v>
          </cell>
          <cell r="F357">
            <v>38946.333333333336</v>
          </cell>
          <cell r="G357">
            <v>38961.333333333336</v>
          </cell>
          <cell r="H357" t="str">
            <v>NA</v>
          </cell>
          <cell r="I357">
            <v>38954.729166666664</v>
          </cell>
          <cell r="J357">
            <v>38971.729166666664</v>
          </cell>
          <cell r="K357" t="str">
            <v>NA</v>
          </cell>
          <cell r="L357">
            <v>0.04</v>
          </cell>
          <cell r="M357">
            <v>1</v>
          </cell>
          <cell r="N357">
            <v>0</v>
          </cell>
          <cell r="O357">
            <v>0</v>
          </cell>
          <cell r="P357">
            <v>0</v>
          </cell>
          <cell r="Q357">
            <v>353</v>
          </cell>
          <cell r="S357" t="str">
            <v>EQUIPE CIV</v>
          </cell>
          <cell r="T357">
            <v>38971</v>
          </cell>
        </row>
        <row r="358">
          <cell r="D358" t="str">
            <v>Estrutura Metálica</v>
          </cell>
          <cell r="E358" t="str">
            <v>13 dias</v>
          </cell>
          <cell r="F358">
            <v>38922.333333333336</v>
          </cell>
          <cell r="G358">
            <v>39006.333333333336</v>
          </cell>
          <cell r="H358" t="str">
            <v>NA</v>
          </cell>
          <cell r="I358">
            <v>38947.729166666664</v>
          </cell>
          <cell r="J358">
            <v>39022.729166666664</v>
          </cell>
          <cell r="K358" t="str">
            <v>NA</v>
          </cell>
          <cell r="L358">
            <v>0.48</v>
          </cell>
          <cell r="M358">
            <v>11</v>
          </cell>
          <cell r="N358">
            <v>0</v>
          </cell>
          <cell r="O358">
            <v>0</v>
          </cell>
          <cell r="P358">
            <v>0</v>
          </cell>
          <cell r="T358">
            <v>39022</v>
          </cell>
        </row>
        <row r="359">
          <cell r="B359" t="str">
            <v>DD.265.DP.01</v>
          </cell>
          <cell r="D359" t="str">
            <v>Desenho De Projeto</v>
          </cell>
          <cell r="E359" t="str">
            <v>13 dias</v>
          </cell>
          <cell r="F359">
            <v>38922.333333333336</v>
          </cell>
          <cell r="G359">
            <v>39006.333333333336</v>
          </cell>
          <cell r="H359" t="str">
            <v>NA</v>
          </cell>
          <cell r="I359">
            <v>38947.729166666664</v>
          </cell>
          <cell r="J359">
            <v>39022.729166666664</v>
          </cell>
          <cell r="K359" t="str">
            <v>NA</v>
          </cell>
          <cell r="L359">
            <v>0.48</v>
          </cell>
          <cell r="M359">
            <v>11</v>
          </cell>
          <cell r="N359">
            <v>0</v>
          </cell>
          <cell r="O359">
            <v>0</v>
          </cell>
          <cell r="P359">
            <v>0</v>
          </cell>
          <cell r="Q359">
            <v>349</v>
          </cell>
          <cell r="S359" t="str">
            <v>EQUIPE MET</v>
          </cell>
          <cell r="T359">
            <v>39022</v>
          </cell>
        </row>
        <row r="360">
          <cell r="D360" t="str">
            <v>Elétrica</v>
          </cell>
          <cell r="E360" t="str">
            <v>14 dias</v>
          </cell>
          <cell r="F360">
            <v>38922.333333333336</v>
          </cell>
          <cell r="G360">
            <v>38961.333333333336</v>
          </cell>
          <cell r="H360" t="str">
            <v>NA</v>
          </cell>
          <cell r="I360">
            <v>38958.729166666664</v>
          </cell>
          <cell r="J360">
            <v>38982.729166666664</v>
          </cell>
          <cell r="K360" t="str">
            <v>NA</v>
          </cell>
          <cell r="L360">
            <v>0.22</v>
          </cell>
          <cell r="M360">
            <v>5</v>
          </cell>
          <cell r="N360">
            <v>0</v>
          </cell>
          <cell r="O360">
            <v>0</v>
          </cell>
          <cell r="P360">
            <v>0</v>
          </cell>
          <cell r="T360">
            <v>38982</v>
          </cell>
        </row>
        <row r="361">
          <cell r="D361" t="str">
            <v>Desenho De Detalhamento</v>
          </cell>
          <cell r="E361" t="str">
            <v>14 dias</v>
          </cell>
          <cell r="F361">
            <v>38922.333333333336</v>
          </cell>
          <cell r="G361">
            <v>38961.333333333336</v>
          </cell>
          <cell r="H361" t="str">
            <v>NA</v>
          </cell>
          <cell r="I361">
            <v>38958.729166666664</v>
          </cell>
          <cell r="J361">
            <v>38982.729166666664</v>
          </cell>
          <cell r="K361" t="str">
            <v>NA</v>
          </cell>
          <cell r="L361">
            <v>0.22</v>
          </cell>
          <cell r="M361">
            <v>5</v>
          </cell>
          <cell r="N361">
            <v>0</v>
          </cell>
          <cell r="O361">
            <v>0</v>
          </cell>
          <cell r="P361">
            <v>0</v>
          </cell>
          <cell r="T361">
            <v>38982</v>
          </cell>
        </row>
        <row r="362">
          <cell r="B362" t="str">
            <v>DE.265.DD.01</v>
          </cell>
          <cell r="D362" t="str">
            <v>Disposição De Força, Controle e Aterramento</v>
          </cell>
          <cell r="E362" t="str">
            <v>6 dias</v>
          </cell>
          <cell r="F362">
            <v>38922.333333333336</v>
          </cell>
          <cell r="G362">
            <v>38961.333333333336</v>
          </cell>
          <cell r="H362" t="str">
            <v>NA</v>
          </cell>
          <cell r="I362">
            <v>38938.729166666664</v>
          </cell>
          <cell r="J362">
            <v>38972.729166666664</v>
          </cell>
          <cell r="K362" t="str">
            <v>NA</v>
          </cell>
          <cell r="L362">
            <v>0.09</v>
          </cell>
          <cell r="M362">
            <v>2</v>
          </cell>
          <cell r="N362">
            <v>0</v>
          </cell>
          <cell r="O362">
            <v>0</v>
          </cell>
          <cell r="P362">
            <v>0</v>
          </cell>
          <cell r="Q362">
            <v>353</v>
          </cell>
          <cell r="R362">
            <v>361</v>
          </cell>
          <cell r="S362" t="str">
            <v>EQUIPE ELE</v>
          </cell>
          <cell r="T362">
            <v>38972</v>
          </cell>
        </row>
        <row r="363">
          <cell r="B363" t="str">
            <v>DE.265.DD.02</v>
          </cell>
          <cell r="D363" t="str">
            <v>Iluminação</v>
          </cell>
          <cell r="E363" t="str">
            <v>8 dias</v>
          </cell>
          <cell r="F363">
            <v>38939.333333333336</v>
          </cell>
          <cell r="G363">
            <v>38973.333333333336</v>
          </cell>
          <cell r="H363" t="str">
            <v>NA</v>
          </cell>
          <cell r="I363">
            <v>38958.729166666664</v>
          </cell>
          <cell r="J363">
            <v>38982.729166666664</v>
          </cell>
          <cell r="K363" t="str">
            <v>NA</v>
          </cell>
          <cell r="L363">
            <v>0.13</v>
          </cell>
          <cell r="M363">
            <v>3</v>
          </cell>
          <cell r="N363">
            <v>0</v>
          </cell>
          <cell r="O363">
            <v>0</v>
          </cell>
          <cell r="P363">
            <v>0</v>
          </cell>
          <cell r="Q363">
            <v>360</v>
          </cell>
          <cell r="S363" t="str">
            <v>EQUIPE ELE</v>
          </cell>
          <cell r="T363">
            <v>38982</v>
          </cell>
        </row>
        <row r="364">
          <cell r="B364" t="str">
            <v>1.1.12</v>
          </cell>
          <cell r="C364" t="str">
            <v>270A</v>
          </cell>
          <cell r="D364" t="str">
            <v>Espessamento de Concentrados (1B)</v>
          </cell>
          <cell r="E364" t="str">
            <v>71 dias</v>
          </cell>
          <cell r="F364">
            <v>38866.375</v>
          </cell>
          <cell r="G364">
            <v>38881.333333333336</v>
          </cell>
          <cell r="H364">
            <v>38881.333333333336</v>
          </cell>
          <cell r="I364">
            <v>38932.729166666664</v>
          </cell>
          <cell r="J364">
            <v>38987.729166666664</v>
          </cell>
          <cell r="K364" t="str">
            <v>NA</v>
          </cell>
          <cell r="L364">
            <v>0.99</v>
          </cell>
          <cell r="M364">
            <v>22.75</v>
          </cell>
          <cell r="N364">
            <v>7.5</v>
          </cell>
          <cell r="O364">
            <v>32.97</v>
          </cell>
          <cell r="P364">
            <v>32.97</v>
          </cell>
          <cell r="T364">
            <v>38987</v>
          </cell>
        </row>
        <row r="365">
          <cell r="D365" t="str">
            <v>Projeto Básico</v>
          </cell>
          <cell r="E365" t="str">
            <v>43 dias</v>
          </cell>
          <cell r="F365">
            <v>38866.333333333336</v>
          </cell>
          <cell r="G365">
            <v>38881.333333333336</v>
          </cell>
          <cell r="H365">
            <v>38881.333333333336</v>
          </cell>
          <cell r="I365">
            <v>38894.729166666664</v>
          </cell>
          <cell r="J365">
            <v>38945.729166666664</v>
          </cell>
          <cell r="K365" t="str">
            <v>NA</v>
          </cell>
          <cell r="L365">
            <v>0.56000000000000005</v>
          </cell>
          <cell r="M365">
            <v>12.75</v>
          </cell>
          <cell r="N365">
            <v>7.5</v>
          </cell>
          <cell r="O365">
            <v>58.82</v>
          </cell>
          <cell r="P365">
            <v>58.82</v>
          </cell>
          <cell r="T365">
            <v>38945</v>
          </cell>
        </row>
        <row r="366">
          <cell r="D366" t="str">
            <v>Processo</v>
          </cell>
          <cell r="E366" t="str">
            <v>3 dias</v>
          </cell>
          <cell r="F366">
            <v>38866.333333333336</v>
          </cell>
          <cell r="G366">
            <v>38924.333333333336</v>
          </cell>
          <cell r="H366">
            <v>38924.333333333336</v>
          </cell>
          <cell r="I366">
            <v>38868.729166666664</v>
          </cell>
          <cell r="J366">
            <v>38926.729166666664</v>
          </cell>
          <cell r="K366" t="str">
            <v>NA</v>
          </cell>
          <cell r="L366">
            <v>0.16</v>
          </cell>
          <cell r="M366">
            <v>3.75</v>
          </cell>
          <cell r="N366">
            <v>3</v>
          </cell>
          <cell r="O366">
            <v>80</v>
          </cell>
          <cell r="P366">
            <v>80</v>
          </cell>
          <cell r="T366">
            <v>38926</v>
          </cell>
        </row>
        <row r="367">
          <cell r="B367" t="str">
            <v>BP.270.FD.01</v>
          </cell>
          <cell r="D367" t="str">
            <v>Folha De Dados - Espessador/ Agitador</v>
          </cell>
          <cell r="E367" t="str">
            <v>3 dias</v>
          </cell>
          <cell r="F367">
            <v>38866.333333333336</v>
          </cell>
          <cell r="G367">
            <v>38924.333333333336</v>
          </cell>
          <cell r="H367">
            <v>38924.333333333336</v>
          </cell>
          <cell r="I367">
            <v>38868.729166666664</v>
          </cell>
          <cell r="J367">
            <v>38926.729166666664</v>
          </cell>
          <cell r="K367" t="str">
            <v>NA</v>
          </cell>
          <cell r="L367">
            <v>0.16</v>
          </cell>
          <cell r="M367">
            <v>3.75</v>
          </cell>
          <cell r="N367">
            <v>3</v>
          </cell>
          <cell r="O367">
            <v>80</v>
          </cell>
          <cell r="P367">
            <v>80</v>
          </cell>
          <cell r="Q367" t="str">
            <v>88II</v>
          </cell>
          <cell r="S367" t="str">
            <v>EQUIPE PRO</v>
          </cell>
          <cell r="T367">
            <v>38926</v>
          </cell>
        </row>
        <row r="368">
          <cell r="D368" t="str">
            <v>Mecânica</v>
          </cell>
          <cell r="E368" t="str">
            <v>11 dias</v>
          </cell>
          <cell r="F368">
            <v>38867.333333333336</v>
          </cell>
          <cell r="G368">
            <v>38926.333333333336</v>
          </cell>
          <cell r="H368" t="str">
            <v>NA</v>
          </cell>
          <cell r="I368">
            <v>38882.729166666664</v>
          </cell>
          <cell r="J368">
            <v>38940.729166666664</v>
          </cell>
          <cell r="K368" t="str">
            <v>NA</v>
          </cell>
          <cell r="L368">
            <v>0.09</v>
          </cell>
          <cell r="M368">
            <v>2</v>
          </cell>
          <cell r="N368">
            <v>0</v>
          </cell>
          <cell r="O368">
            <v>0</v>
          </cell>
          <cell r="P368">
            <v>0</v>
          </cell>
          <cell r="T368">
            <v>38940</v>
          </cell>
        </row>
        <row r="369">
          <cell r="B369" t="str">
            <v>BB.270.DB.01</v>
          </cell>
          <cell r="D369" t="str">
            <v>Desenho Básico - Planta e Cortes</v>
          </cell>
          <cell r="E369" t="str">
            <v>6 dias</v>
          </cell>
          <cell r="F369">
            <v>38867.333333333336</v>
          </cell>
          <cell r="G369">
            <v>38926.333333333336</v>
          </cell>
          <cell r="H369" t="str">
            <v>NA</v>
          </cell>
          <cell r="I369">
            <v>38874.729166666664</v>
          </cell>
          <cell r="J369">
            <v>38933.729166666664</v>
          </cell>
          <cell r="K369" t="str">
            <v>NA</v>
          </cell>
          <cell r="L369">
            <v>0.09</v>
          </cell>
          <cell r="M369">
            <v>2</v>
          </cell>
          <cell r="N369">
            <v>0</v>
          </cell>
          <cell r="O369">
            <v>0</v>
          </cell>
          <cell r="P369">
            <v>0</v>
          </cell>
          <cell r="Q369">
            <v>90</v>
          </cell>
          <cell r="R369" t="str">
            <v>368;370;374</v>
          </cell>
          <cell r="S369" t="str">
            <v>EQUIPE MEC</v>
          </cell>
          <cell r="T369">
            <v>38933</v>
          </cell>
        </row>
        <row r="370">
          <cell r="D370" t="str">
            <v>APROVAÇÃO EBX</v>
          </cell>
          <cell r="E370" t="str">
            <v>5 dias</v>
          </cell>
          <cell r="F370">
            <v>38875.333333333336</v>
          </cell>
          <cell r="G370">
            <v>38936.333333333336</v>
          </cell>
          <cell r="H370" t="str">
            <v>NA</v>
          </cell>
          <cell r="I370">
            <v>38882.729166666664</v>
          </cell>
          <cell r="J370">
            <v>38940.729166666664</v>
          </cell>
          <cell r="K370" t="str">
            <v>NA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 t="str">
            <v>#ERRO</v>
          </cell>
          <cell r="Q370">
            <v>367</v>
          </cell>
          <cell r="T370">
            <v>38940</v>
          </cell>
        </row>
        <row r="371">
          <cell r="D371" t="str">
            <v>Tubulação</v>
          </cell>
          <cell r="E371" t="str">
            <v>43 dias</v>
          </cell>
          <cell r="F371">
            <v>38875.333333333336</v>
          </cell>
          <cell r="G371">
            <v>38881.333333333336</v>
          </cell>
          <cell r="H371">
            <v>38881.333333333336</v>
          </cell>
          <cell r="I371">
            <v>38894.729166666664</v>
          </cell>
          <cell r="J371">
            <v>38945.729166666664</v>
          </cell>
          <cell r="K371" t="str">
            <v>NA</v>
          </cell>
          <cell r="L371">
            <v>0.31</v>
          </cell>
          <cell r="M371">
            <v>7</v>
          </cell>
          <cell r="N371">
            <v>4.5</v>
          </cell>
          <cell r="O371">
            <v>64.290000000000006</v>
          </cell>
          <cell r="P371">
            <v>64.290000000000006</v>
          </cell>
          <cell r="T371">
            <v>38945</v>
          </cell>
        </row>
        <row r="372">
          <cell r="B372" t="str">
            <v>BH.270.DB.01</v>
          </cell>
          <cell r="D372" t="str">
            <v>Desenho Básico - Planta/ Cortes</v>
          </cell>
          <cell r="E372" t="str">
            <v>6 dias</v>
          </cell>
          <cell r="F372">
            <v>38875.333333333336</v>
          </cell>
          <cell r="G372">
            <v>38936.333333333336</v>
          </cell>
          <cell r="H372" t="str">
            <v>NA</v>
          </cell>
          <cell r="I372">
            <v>38886.729166666664</v>
          </cell>
          <cell r="J372">
            <v>38945.729166666664</v>
          </cell>
          <cell r="K372" t="str">
            <v>NA</v>
          </cell>
          <cell r="L372">
            <v>0.09</v>
          </cell>
          <cell r="M372">
            <v>2</v>
          </cell>
          <cell r="N372">
            <v>0</v>
          </cell>
          <cell r="O372">
            <v>0</v>
          </cell>
          <cell r="P372">
            <v>0</v>
          </cell>
          <cell r="Q372" t="str">
            <v>39II;367</v>
          </cell>
          <cell r="S372" t="str">
            <v>EQUIPE TUB</v>
          </cell>
          <cell r="T372">
            <v>38945</v>
          </cell>
        </row>
        <row r="373">
          <cell r="B373" t="str">
            <v>BH.270.MC.01</v>
          </cell>
          <cell r="D373" t="str">
            <v>Memória De Cálculo - Bombas</v>
          </cell>
          <cell r="E373" t="str">
            <v>10 dias</v>
          </cell>
          <cell r="F373">
            <v>38887.333333333336</v>
          </cell>
          <cell r="G373">
            <v>38881.333333333336</v>
          </cell>
          <cell r="H373">
            <v>38881.333333333336</v>
          </cell>
          <cell r="I373">
            <v>38894.729166666664</v>
          </cell>
          <cell r="J373">
            <v>38896.729166666664</v>
          </cell>
          <cell r="K373" t="str">
            <v>NA</v>
          </cell>
          <cell r="L373">
            <v>0.22</v>
          </cell>
          <cell r="M373">
            <v>5</v>
          </cell>
          <cell r="N373">
            <v>4.5</v>
          </cell>
          <cell r="O373">
            <v>90</v>
          </cell>
          <cell r="P373">
            <v>90</v>
          </cell>
          <cell r="Q373" t="str">
            <v>39II</v>
          </cell>
          <cell r="S373" t="str">
            <v>EQUIPE TUB</v>
          </cell>
          <cell r="T373">
            <v>38896</v>
          </cell>
        </row>
        <row r="374">
          <cell r="D374" t="str">
            <v>Projeto Detalhado</v>
          </cell>
          <cell r="E374" t="str">
            <v>22 dias</v>
          </cell>
          <cell r="F374">
            <v>38905.333333333336</v>
          </cell>
          <cell r="G374">
            <v>38954.333333333336</v>
          </cell>
          <cell r="H374" t="str">
            <v>NA</v>
          </cell>
          <cell r="I374">
            <v>38932.729166666664</v>
          </cell>
          <cell r="J374">
            <v>38987.729166666664</v>
          </cell>
          <cell r="K374" t="str">
            <v>NA</v>
          </cell>
          <cell r="L374">
            <v>0.44</v>
          </cell>
          <cell r="M374">
            <v>10</v>
          </cell>
          <cell r="N374">
            <v>0</v>
          </cell>
          <cell r="O374">
            <v>0</v>
          </cell>
          <cell r="P374">
            <v>0</v>
          </cell>
          <cell r="T374">
            <v>38987</v>
          </cell>
        </row>
        <row r="375">
          <cell r="D375" t="str">
            <v>Civil</v>
          </cell>
          <cell r="E375" t="str">
            <v>8 dias</v>
          </cell>
          <cell r="F375">
            <v>38905.333333333336</v>
          </cell>
          <cell r="G375">
            <v>38954.333333333336</v>
          </cell>
          <cell r="H375" t="str">
            <v>NA</v>
          </cell>
          <cell r="I375">
            <v>38915.729166666664</v>
          </cell>
          <cell r="J375">
            <v>38965.729166666664</v>
          </cell>
          <cell r="K375" t="str">
            <v>NA</v>
          </cell>
          <cell r="L375">
            <v>0.22</v>
          </cell>
          <cell r="M375">
            <v>5</v>
          </cell>
          <cell r="N375">
            <v>0</v>
          </cell>
          <cell r="O375">
            <v>0</v>
          </cell>
          <cell r="P375">
            <v>0</v>
          </cell>
          <cell r="T375">
            <v>38965</v>
          </cell>
        </row>
        <row r="376">
          <cell r="B376" t="str">
            <v>DC.270.DD.01</v>
          </cell>
          <cell r="D376" t="str">
            <v>Desenho De Detalhamento - Forma e Armação</v>
          </cell>
          <cell r="E376" t="str">
            <v>8 dias</v>
          </cell>
          <cell r="F376">
            <v>38905.333333333336</v>
          </cell>
          <cell r="G376">
            <v>38954.333333333336</v>
          </cell>
          <cell r="H376" t="str">
            <v>NA</v>
          </cell>
          <cell r="I376">
            <v>38915.729166666664</v>
          </cell>
          <cell r="J376">
            <v>38965.729166666664</v>
          </cell>
          <cell r="K376" t="str">
            <v>NA</v>
          </cell>
          <cell r="L376">
            <v>0.22</v>
          </cell>
          <cell r="M376">
            <v>5</v>
          </cell>
          <cell r="N376">
            <v>0</v>
          </cell>
          <cell r="O376">
            <v>0</v>
          </cell>
          <cell r="P376">
            <v>0</v>
          </cell>
          <cell r="Q376" t="str">
            <v>318TT;367</v>
          </cell>
          <cell r="R376">
            <v>377</v>
          </cell>
          <cell r="S376" t="str">
            <v>EQUIPE CIV</v>
          </cell>
          <cell r="T376">
            <v>38965</v>
          </cell>
        </row>
        <row r="377">
          <cell r="D377" t="str">
            <v>Elétrica</v>
          </cell>
          <cell r="E377" t="str">
            <v>14 dias</v>
          </cell>
          <cell r="F377">
            <v>38919.333333333336</v>
          </cell>
          <cell r="G377">
            <v>38966.333333333336</v>
          </cell>
          <cell r="H377" t="str">
            <v>NA</v>
          </cell>
          <cell r="I377">
            <v>38932.729166666664</v>
          </cell>
          <cell r="J377">
            <v>38987.729166666664</v>
          </cell>
          <cell r="K377" t="str">
            <v>NA</v>
          </cell>
          <cell r="L377">
            <v>0.22</v>
          </cell>
          <cell r="M377">
            <v>5</v>
          </cell>
          <cell r="N377">
            <v>0</v>
          </cell>
          <cell r="O377">
            <v>0</v>
          </cell>
          <cell r="P377">
            <v>0</v>
          </cell>
          <cell r="T377">
            <v>38987</v>
          </cell>
        </row>
        <row r="378">
          <cell r="D378" t="str">
            <v>Desenho De Detalhamento</v>
          </cell>
          <cell r="E378" t="str">
            <v>14 dias</v>
          </cell>
          <cell r="F378">
            <v>38919.333333333336</v>
          </cell>
          <cell r="G378">
            <v>38966.333333333336</v>
          </cell>
          <cell r="H378" t="str">
            <v>NA</v>
          </cell>
          <cell r="I378">
            <v>38932.729166666664</v>
          </cell>
          <cell r="J378">
            <v>38987.729166666664</v>
          </cell>
          <cell r="K378" t="str">
            <v>NA</v>
          </cell>
          <cell r="L378">
            <v>0.22</v>
          </cell>
          <cell r="M378">
            <v>5</v>
          </cell>
          <cell r="N378">
            <v>0</v>
          </cell>
          <cell r="O378">
            <v>0</v>
          </cell>
          <cell r="P378">
            <v>0</v>
          </cell>
          <cell r="T378">
            <v>38987</v>
          </cell>
        </row>
        <row r="379">
          <cell r="B379" t="str">
            <v>DE.270.DD.01</v>
          </cell>
          <cell r="D379" t="str">
            <v>Disposição De Força, Controle e Aterramento</v>
          </cell>
          <cell r="E379" t="str">
            <v>8 dias</v>
          </cell>
          <cell r="F379">
            <v>38919.333333333336</v>
          </cell>
          <cell r="G379">
            <v>38966.333333333336</v>
          </cell>
          <cell r="H379" t="str">
            <v>NA</v>
          </cell>
          <cell r="I379">
            <v>38932.729166666664</v>
          </cell>
          <cell r="J379">
            <v>38979.729166666664</v>
          </cell>
          <cell r="K379" t="str">
            <v>NA</v>
          </cell>
          <cell r="L379">
            <v>0.13</v>
          </cell>
          <cell r="M379">
            <v>3</v>
          </cell>
          <cell r="N379">
            <v>0</v>
          </cell>
          <cell r="O379">
            <v>0</v>
          </cell>
          <cell r="P379">
            <v>0</v>
          </cell>
          <cell r="Q379">
            <v>374</v>
          </cell>
          <cell r="R379">
            <v>378</v>
          </cell>
          <cell r="S379" t="str">
            <v>EQUIPE ELE</v>
          </cell>
          <cell r="T379">
            <v>38979</v>
          </cell>
        </row>
        <row r="380">
          <cell r="B380" t="str">
            <v>DE.270.DD.02</v>
          </cell>
          <cell r="D380" t="str">
            <v>Iluminação</v>
          </cell>
          <cell r="E380" t="str">
            <v>6 dias</v>
          </cell>
          <cell r="F380">
            <v>38919.333333333336</v>
          </cell>
          <cell r="G380">
            <v>38980.333333333336</v>
          </cell>
          <cell r="H380" t="str">
            <v>NA</v>
          </cell>
          <cell r="I380">
            <v>38931.729166666664</v>
          </cell>
          <cell r="J380">
            <v>38987.729166666664</v>
          </cell>
          <cell r="K380" t="str">
            <v>NA</v>
          </cell>
          <cell r="L380">
            <v>0.09</v>
          </cell>
          <cell r="M380">
            <v>2</v>
          </cell>
          <cell r="N380">
            <v>0</v>
          </cell>
          <cell r="O380">
            <v>0</v>
          </cell>
          <cell r="P380">
            <v>0</v>
          </cell>
          <cell r="Q380">
            <v>377</v>
          </cell>
          <cell r="S380" t="str">
            <v>EQUIPE ELE</v>
          </cell>
          <cell r="T380">
            <v>38987</v>
          </cell>
        </row>
        <row r="381">
          <cell r="B381" t="str">
            <v>1.1.13</v>
          </cell>
          <cell r="C381" t="str">
            <v>275A</v>
          </cell>
          <cell r="D381" t="str">
            <v>Planta de Reagentes (2B)</v>
          </cell>
          <cell r="E381" t="str">
            <v>74 dias</v>
          </cell>
          <cell r="F381">
            <v>38814.375</v>
          </cell>
          <cell r="G381">
            <v>38824.333333333336</v>
          </cell>
          <cell r="H381">
            <v>38824.333333333336</v>
          </cell>
          <cell r="I381">
            <v>38833.375</v>
          </cell>
          <cell r="J381">
            <v>38931.729166666664</v>
          </cell>
          <cell r="K381" t="str">
            <v>NA</v>
          </cell>
          <cell r="L381">
            <v>1.26</v>
          </cell>
          <cell r="M381">
            <v>28.88</v>
          </cell>
          <cell r="N381">
            <v>25.99</v>
          </cell>
          <cell r="O381">
            <v>90</v>
          </cell>
          <cell r="P381">
            <v>90</v>
          </cell>
          <cell r="T381">
            <v>38931</v>
          </cell>
        </row>
        <row r="382">
          <cell r="D382" t="str">
            <v>Projeto Básico</v>
          </cell>
          <cell r="E382" t="str">
            <v>74 dias</v>
          </cell>
          <cell r="F382">
            <v>38814.333333333336</v>
          </cell>
          <cell r="G382">
            <v>38824.333333333336</v>
          </cell>
          <cell r="H382">
            <v>38824.333333333336</v>
          </cell>
          <cell r="I382">
            <v>38833.729166666664</v>
          </cell>
          <cell r="J382">
            <v>38931.729166666664</v>
          </cell>
          <cell r="K382" t="str">
            <v>NA</v>
          </cell>
          <cell r="L382">
            <v>1.26</v>
          </cell>
          <cell r="M382">
            <v>28.88</v>
          </cell>
          <cell r="N382">
            <v>25.99</v>
          </cell>
          <cell r="O382">
            <v>90</v>
          </cell>
          <cell r="P382">
            <v>90</v>
          </cell>
          <cell r="T382">
            <v>38931</v>
          </cell>
        </row>
        <row r="383">
          <cell r="D383" t="str">
            <v>Processo</v>
          </cell>
          <cell r="E383" t="str">
            <v>10 dias</v>
          </cell>
          <cell r="F383">
            <v>38814.333333333336</v>
          </cell>
          <cell r="G383">
            <v>38824.333333333336</v>
          </cell>
          <cell r="H383">
            <v>38824.333333333336</v>
          </cell>
          <cell r="I383">
            <v>38833.729166666664</v>
          </cell>
          <cell r="J383">
            <v>38839.729166666664</v>
          </cell>
          <cell r="K383" t="str">
            <v>NA</v>
          </cell>
          <cell r="L383">
            <v>0.11</v>
          </cell>
          <cell r="M383">
            <v>2.5</v>
          </cell>
          <cell r="N383">
            <v>2.25</v>
          </cell>
          <cell r="O383">
            <v>90</v>
          </cell>
          <cell r="P383">
            <v>90</v>
          </cell>
          <cell r="T383">
            <v>38839</v>
          </cell>
        </row>
        <row r="384">
          <cell r="B384" t="str">
            <v>BP.275.FP.01</v>
          </cell>
          <cell r="D384" t="str">
            <v>Fluxograma De Processo</v>
          </cell>
          <cell r="E384" t="str">
            <v>10 dias</v>
          </cell>
          <cell r="F384">
            <v>38814.333333333336</v>
          </cell>
          <cell r="G384">
            <v>38824.333333333336</v>
          </cell>
          <cell r="H384">
            <v>38824.333333333336</v>
          </cell>
          <cell r="I384">
            <v>38833.729166666664</v>
          </cell>
          <cell r="J384">
            <v>38839.729166666664</v>
          </cell>
          <cell r="K384" t="str">
            <v>NA</v>
          </cell>
          <cell r="L384">
            <v>0.11</v>
          </cell>
          <cell r="M384">
            <v>2.5</v>
          </cell>
          <cell r="N384">
            <v>2.25</v>
          </cell>
          <cell r="O384">
            <v>90</v>
          </cell>
          <cell r="P384">
            <v>90</v>
          </cell>
          <cell r="Q384" t="str">
            <v>14II</v>
          </cell>
          <cell r="S384" t="str">
            <v>EQUIPE PRO</v>
          </cell>
          <cell r="T384">
            <v>38839</v>
          </cell>
        </row>
        <row r="385">
          <cell r="D385" t="str">
            <v>Estrutura Metálica</v>
          </cell>
          <cell r="E385" t="str">
            <v>15 dias</v>
          </cell>
          <cell r="F385" t="str">
            <v>NA</v>
          </cell>
          <cell r="G385">
            <v>38911.333333333336</v>
          </cell>
          <cell r="H385">
            <v>38911.333333333336</v>
          </cell>
          <cell r="I385" t="str">
            <v>NA</v>
          </cell>
          <cell r="J385">
            <v>38931.729166666664</v>
          </cell>
          <cell r="K385" t="str">
            <v>NA</v>
          </cell>
          <cell r="L385">
            <v>1.1499999999999999</v>
          </cell>
          <cell r="M385">
            <v>26.38</v>
          </cell>
          <cell r="N385">
            <v>23.74</v>
          </cell>
          <cell r="O385">
            <v>90</v>
          </cell>
          <cell r="P385">
            <v>90</v>
          </cell>
          <cell r="T385">
            <v>38931</v>
          </cell>
        </row>
        <row r="386">
          <cell r="B386" t="str">
            <v>BD.275.MC.01</v>
          </cell>
          <cell r="D386" t="str">
            <v>Memória De Cálculo</v>
          </cell>
          <cell r="E386" t="str">
            <v>15 dias</v>
          </cell>
          <cell r="F386" t="str">
            <v>NA</v>
          </cell>
          <cell r="G386">
            <v>38911.333333333336</v>
          </cell>
          <cell r="H386">
            <v>38911.333333333336</v>
          </cell>
          <cell r="I386" t="str">
            <v>NA</v>
          </cell>
          <cell r="J386">
            <v>38931.729166666664</v>
          </cell>
          <cell r="K386" t="str">
            <v>NA</v>
          </cell>
          <cell r="L386">
            <v>1.1499999999999999</v>
          </cell>
          <cell r="M386">
            <v>26.38</v>
          </cell>
          <cell r="N386">
            <v>23.74</v>
          </cell>
          <cell r="O386">
            <v>90</v>
          </cell>
          <cell r="P386">
            <v>90</v>
          </cell>
          <cell r="Q386">
            <v>337</v>
          </cell>
          <cell r="S386" t="str">
            <v>EQUIPE MET</v>
          </cell>
          <cell r="T386">
            <v>38931</v>
          </cell>
        </row>
        <row r="387">
          <cell r="B387" t="str">
            <v>1.1.14</v>
          </cell>
          <cell r="C387" t="str">
            <v>280A</v>
          </cell>
          <cell r="D387" t="str">
            <v>Filtragem (2C)</v>
          </cell>
          <cell r="E387" t="str">
            <v>144 dias</v>
          </cell>
          <cell r="F387">
            <v>38825.333333333336</v>
          </cell>
          <cell r="G387">
            <v>38819.333333333336</v>
          </cell>
          <cell r="H387">
            <v>38819.333333333336</v>
          </cell>
          <cell r="I387">
            <v>38947.729166666664</v>
          </cell>
          <cell r="J387">
            <v>39041.729166666664</v>
          </cell>
          <cell r="K387" t="str">
            <v>NA</v>
          </cell>
          <cell r="L387">
            <v>5.94</v>
          </cell>
          <cell r="M387">
            <v>136</v>
          </cell>
          <cell r="N387">
            <v>9.1</v>
          </cell>
          <cell r="O387">
            <v>6.69</v>
          </cell>
          <cell r="P387">
            <v>6.69</v>
          </cell>
          <cell r="T387">
            <v>39041</v>
          </cell>
        </row>
        <row r="388">
          <cell r="D388" t="str">
            <v>Projeto Básico</v>
          </cell>
          <cell r="E388" t="str">
            <v>87 dias</v>
          </cell>
          <cell r="F388">
            <v>38825.333333333336</v>
          </cell>
          <cell r="G388">
            <v>38819.333333333336</v>
          </cell>
          <cell r="H388">
            <v>38819.333333333336</v>
          </cell>
          <cell r="I388">
            <v>38873.729166666664</v>
          </cell>
          <cell r="J388">
            <v>38951.729166666664</v>
          </cell>
          <cell r="K388" t="str">
            <v>NA</v>
          </cell>
          <cell r="L388">
            <v>0.85</v>
          </cell>
          <cell r="M388">
            <v>19.5</v>
          </cell>
          <cell r="N388">
            <v>9.1</v>
          </cell>
          <cell r="O388">
            <v>46.67</v>
          </cell>
          <cell r="P388">
            <v>46.67</v>
          </cell>
          <cell r="T388">
            <v>38951</v>
          </cell>
        </row>
        <row r="389">
          <cell r="D389" t="str">
            <v>Processo</v>
          </cell>
          <cell r="E389" t="str">
            <v>2 dias</v>
          </cell>
          <cell r="F389">
            <v>38825.333333333336</v>
          </cell>
          <cell r="G389">
            <v>38939.333333333336</v>
          </cell>
          <cell r="H389">
            <v>38939.333333333336</v>
          </cell>
          <cell r="I389">
            <v>38826.729166666664</v>
          </cell>
          <cell r="J389">
            <v>38940.729166666664</v>
          </cell>
          <cell r="K389" t="str">
            <v>NA</v>
          </cell>
          <cell r="L389">
            <v>0.11</v>
          </cell>
          <cell r="M389">
            <v>2.5</v>
          </cell>
          <cell r="N389">
            <v>1.45</v>
          </cell>
          <cell r="O389">
            <v>58</v>
          </cell>
          <cell r="P389">
            <v>58</v>
          </cell>
          <cell r="T389">
            <v>38940</v>
          </cell>
        </row>
        <row r="390">
          <cell r="B390" t="str">
            <v>BP.280.FD.01</v>
          </cell>
          <cell r="D390" t="str">
            <v>Folha De Dados - Filtros/ Agitador</v>
          </cell>
          <cell r="E390" t="str">
            <v>2 dias</v>
          </cell>
          <cell r="F390">
            <v>38825.333333333336</v>
          </cell>
          <cell r="G390">
            <v>38939.333333333336</v>
          </cell>
          <cell r="H390">
            <v>38939.333333333336</v>
          </cell>
          <cell r="I390">
            <v>38826.729166666664</v>
          </cell>
          <cell r="J390">
            <v>38940.729166666664</v>
          </cell>
          <cell r="K390" t="str">
            <v>NA</v>
          </cell>
          <cell r="L390">
            <v>0.11</v>
          </cell>
          <cell r="M390">
            <v>2.5</v>
          </cell>
          <cell r="N390">
            <v>1.45</v>
          </cell>
          <cell r="O390">
            <v>58</v>
          </cell>
          <cell r="P390">
            <v>58</v>
          </cell>
          <cell r="Q390" t="str">
            <v>14II</v>
          </cell>
          <cell r="S390" t="str">
            <v>EQUIPE PRO</v>
          </cell>
          <cell r="T390">
            <v>38940</v>
          </cell>
        </row>
        <row r="391">
          <cell r="D391" t="str">
            <v>Mecânica</v>
          </cell>
          <cell r="E391" t="str">
            <v>86 dias</v>
          </cell>
          <cell r="F391">
            <v>38833.333333333336</v>
          </cell>
          <cell r="G391">
            <v>38819.333333333336</v>
          </cell>
          <cell r="H391">
            <v>38819.333333333336</v>
          </cell>
          <cell r="I391">
            <v>38863.729166666664</v>
          </cell>
          <cell r="J391">
            <v>38950.729166666664</v>
          </cell>
          <cell r="K391" t="str">
            <v>NA</v>
          </cell>
          <cell r="L391">
            <v>0.48</v>
          </cell>
          <cell r="M391">
            <v>11</v>
          </cell>
          <cell r="N391">
            <v>4.05</v>
          </cell>
          <cell r="O391">
            <v>36.82</v>
          </cell>
          <cell r="P391">
            <v>36.82</v>
          </cell>
          <cell r="T391">
            <v>38950</v>
          </cell>
        </row>
        <row r="392">
          <cell r="B392" t="str">
            <v>BB.280.DB.01</v>
          </cell>
          <cell r="D392" t="str">
            <v>Desenho Básico - Planta e Cortes</v>
          </cell>
          <cell r="E392" t="str">
            <v>77 dias</v>
          </cell>
          <cell r="F392">
            <v>38833.333333333336</v>
          </cell>
          <cell r="G392">
            <v>38819.333333333336</v>
          </cell>
          <cell r="H392">
            <v>38819.333333333336</v>
          </cell>
          <cell r="I392">
            <v>38855.729166666664</v>
          </cell>
          <cell r="J392">
            <v>38933.729166666664</v>
          </cell>
          <cell r="K392" t="str">
            <v>NA</v>
          </cell>
          <cell r="L392">
            <v>0.2</v>
          </cell>
          <cell r="M392">
            <v>4.5</v>
          </cell>
          <cell r="N392">
            <v>4.05</v>
          </cell>
          <cell r="O392">
            <v>90</v>
          </cell>
          <cell r="P392">
            <v>90</v>
          </cell>
          <cell r="Q392" t="str">
            <v>14II</v>
          </cell>
          <cell r="R392" t="str">
            <v>391;392;394;400;407;397</v>
          </cell>
          <cell r="S392" t="str">
            <v>EQUIPE MEC</v>
          </cell>
          <cell r="T392">
            <v>38933</v>
          </cell>
        </row>
        <row r="393">
          <cell r="B393" t="str">
            <v>BB.280.DB.02</v>
          </cell>
          <cell r="D393" t="str">
            <v>Desenho Básico - Transportador/ Caixa Polpa</v>
          </cell>
          <cell r="E393" t="str">
            <v>9 dias</v>
          </cell>
          <cell r="F393">
            <v>38856.333333333336</v>
          </cell>
          <cell r="G393">
            <v>38936.333333333336</v>
          </cell>
          <cell r="H393" t="str">
            <v>NA</v>
          </cell>
          <cell r="I393">
            <v>38863.729166666664</v>
          </cell>
          <cell r="J393">
            <v>38950.729166666664</v>
          </cell>
          <cell r="K393" t="str">
            <v>NA</v>
          </cell>
          <cell r="L393">
            <v>0.15</v>
          </cell>
          <cell r="M393">
            <v>3.5</v>
          </cell>
          <cell r="N393">
            <v>0</v>
          </cell>
          <cell r="O393">
            <v>0</v>
          </cell>
          <cell r="P393">
            <v>0</v>
          </cell>
          <cell r="Q393">
            <v>390</v>
          </cell>
          <cell r="R393">
            <v>400</v>
          </cell>
          <cell r="S393" t="str">
            <v>EQUIPE MEC</v>
          </cell>
          <cell r="T393">
            <v>38950</v>
          </cell>
        </row>
        <row r="394">
          <cell r="B394" t="str">
            <v>BB.280.FD.01</v>
          </cell>
          <cell r="D394" t="str">
            <v>Folha De Dados - Transport. e Bombas</v>
          </cell>
          <cell r="E394" t="str">
            <v>4 dias</v>
          </cell>
          <cell r="F394">
            <v>38856.333333333336</v>
          </cell>
          <cell r="G394">
            <v>38936.333333333336</v>
          </cell>
          <cell r="H394" t="str">
            <v>NA</v>
          </cell>
          <cell r="I394">
            <v>38861.729166666664</v>
          </cell>
          <cell r="J394">
            <v>38939.729166666664</v>
          </cell>
          <cell r="K394" t="str">
            <v>NA</v>
          </cell>
          <cell r="L394">
            <v>0.13</v>
          </cell>
          <cell r="M394">
            <v>3</v>
          </cell>
          <cell r="N394">
            <v>0</v>
          </cell>
          <cell r="O394">
            <v>0</v>
          </cell>
          <cell r="P394">
            <v>0</v>
          </cell>
          <cell r="Q394">
            <v>390</v>
          </cell>
          <cell r="S394" t="str">
            <v>EQUIPE MEC</v>
          </cell>
          <cell r="T394">
            <v>38939</v>
          </cell>
        </row>
        <row r="395">
          <cell r="D395" t="str">
            <v>Tubulação</v>
          </cell>
          <cell r="E395" t="str">
            <v>45 dias</v>
          </cell>
          <cell r="F395">
            <v>38856.333333333336</v>
          </cell>
          <cell r="G395">
            <v>38887.333333333336</v>
          </cell>
          <cell r="H395">
            <v>38887.333333333336</v>
          </cell>
          <cell r="I395">
            <v>38873.729166666664</v>
          </cell>
          <cell r="J395">
            <v>38951.729166666664</v>
          </cell>
          <cell r="K395" t="str">
            <v>NA</v>
          </cell>
          <cell r="L395">
            <v>0.26</v>
          </cell>
          <cell r="M395">
            <v>6</v>
          </cell>
          <cell r="N395">
            <v>3.6</v>
          </cell>
          <cell r="O395">
            <v>60</v>
          </cell>
          <cell r="P395">
            <v>60</v>
          </cell>
          <cell r="T395">
            <v>38951</v>
          </cell>
        </row>
        <row r="396">
          <cell r="B396" t="str">
            <v>BH.280.DB.01</v>
          </cell>
          <cell r="D396" t="str">
            <v>Desenho Básico</v>
          </cell>
          <cell r="E396" t="str">
            <v>10 dias</v>
          </cell>
          <cell r="F396">
            <v>38856.333333333336</v>
          </cell>
          <cell r="G396">
            <v>38936.333333333336</v>
          </cell>
          <cell r="H396" t="str">
            <v>NA</v>
          </cell>
          <cell r="I396">
            <v>38865.729166666664</v>
          </cell>
          <cell r="J396">
            <v>38951.729166666664</v>
          </cell>
          <cell r="K396" t="str">
            <v>NA</v>
          </cell>
          <cell r="L396">
            <v>0.09</v>
          </cell>
          <cell r="M396">
            <v>2</v>
          </cell>
          <cell r="N396">
            <v>0</v>
          </cell>
          <cell r="O396">
            <v>0</v>
          </cell>
          <cell r="P396">
            <v>0</v>
          </cell>
          <cell r="Q396" t="str">
            <v>14II;39II;390</v>
          </cell>
          <cell r="R396">
            <v>403</v>
          </cell>
          <cell r="S396" t="str">
            <v>EQUIPE TUB[60%]</v>
          </cell>
          <cell r="T396">
            <v>38951</v>
          </cell>
        </row>
        <row r="397">
          <cell r="B397" t="str">
            <v>BH.280.MC.01</v>
          </cell>
          <cell r="D397" t="str">
            <v>Memória De Cálculo - Bombas</v>
          </cell>
          <cell r="E397" t="str">
            <v>8 dias</v>
          </cell>
          <cell r="F397">
            <v>38866.333333333336</v>
          </cell>
          <cell r="G397">
            <v>38887.333333333336</v>
          </cell>
          <cell r="H397">
            <v>38887.333333333336</v>
          </cell>
          <cell r="I397">
            <v>38873.729166666664</v>
          </cell>
          <cell r="J397">
            <v>38896.729166666664</v>
          </cell>
          <cell r="K397" t="str">
            <v>NA</v>
          </cell>
          <cell r="L397">
            <v>0.17</v>
          </cell>
          <cell r="M397">
            <v>4</v>
          </cell>
          <cell r="N397">
            <v>3.6</v>
          </cell>
          <cell r="O397">
            <v>90</v>
          </cell>
          <cell r="P397">
            <v>90</v>
          </cell>
          <cell r="Q397" t="str">
            <v>39II</v>
          </cell>
          <cell r="S397" t="str">
            <v>EQUIPE TUB</v>
          </cell>
          <cell r="T397">
            <v>38896</v>
          </cell>
        </row>
        <row r="398">
          <cell r="D398" t="str">
            <v>Estrutura Metálica</v>
          </cell>
          <cell r="E398" t="str">
            <v>10 dias</v>
          </cell>
          <cell r="F398" t="str">
            <v>NA</v>
          </cell>
          <cell r="G398">
            <v>38936.333333333336</v>
          </cell>
          <cell r="H398" t="str">
            <v>NA</v>
          </cell>
          <cell r="I398" t="str">
            <v>NA</v>
          </cell>
          <cell r="J398">
            <v>38951.729166666664</v>
          </cell>
          <cell r="K398" t="str">
            <v>NA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 t="str">
            <v>#ERRO</v>
          </cell>
          <cell r="T398">
            <v>38951</v>
          </cell>
        </row>
        <row r="399">
          <cell r="B399" t="str">
            <v>BD.280.MC</v>
          </cell>
          <cell r="D399" t="str">
            <v>Memória De Cálculo</v>
          </cell>
          <cell r="E399" t="str">
            <v>10 dias</v>
          </cell>
          <cell r="F399" t="str">
            <v>NA</v>
          </cell>
          <cell r="G399">
            <v>38936.333333333336</v>
          </cell>
          <cell r="H399" t="str">
            <v>NA</v>
          </cell>
          <cell r="I399" t="str">
            <v>NA</v>
          </cell>
          <cell r="J399">
            <v>38951.729166666664</v>
          </cell>
          <cell r="K399" t="str">
            <v>NA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 t="str">
            <v>#ERRO</v>
          </cell>
          <cell r="Q399">
            <v>390</v>
          </cell>
          <cell r="R399">
            <v>407</v>
          </cell>
          <cell r="S399" t="str">
            <v>EQUIPE MET</v>
          </cell>
          <cell r="T399">
            <v>38951</v>
          </cell>
        </row>
        <row r="400">
          <cell r="D400" t="str">
            <v>Projeto Detalhado</v>
          </cell>
          <cell r="E400" t="str">
            <v>59 dias</v>
          </cell>
          <cell r="F400">
            <v>38887.333333333336</v>
          </cell>
          <cell r="G400">
            <v>38950.333333333336</v>
          </cell>
          <cell r="H400" t="str">
            <v>NA</v>
          </cell>
          <cell r="I400">
            <v>38947.729166666664</v>
          </cell>
          <cell r="J400">
            <v>39041.729166666664</v>
          </cell>
          <cell r="K400" t="str">
            <v>NA</v>
          </cell>
          <cell r="L400">
            <v>5.09</v>
          </cell>
          <cell r="M400">
            <v>116.5</v>
          </cell>
          <cell r="N400">
            <v>0</v>
          </cell>
          <cell r="O400">
            <v>0</v>
          </cell>
          <cell r="P400">
            <v>0</v>
          </cell>
          <cell r="T400">
            <v>39041</v>
          </cell>
        </row>
        <row r="401">
          <cell r="D401" t="str">
            <v>Mecânica</v>
          </cell>
          <cell r="E401" t="str">
            <v>7 dias</v>
          </cell>
          <cell r="F401">
            <v>38887.333333333336</v>
          </cell>
          <cell r="G401">
            <v>38950.333333333336</v>
          </cell>
          <cell r="H401" t="str">
            <v>NA</v>
          </cell>
          <cell r="I401">
            <v>38908.729166666664</v>
          </cell>
          <cell r="J401">
            <v>38958.729166666664</v>
          </cell>
          <cell r="K401" t="str">
            <v>NA</v>
          </cell>
          <cell r="L401">
            <v>0.31</v>
          </cell>
          <cell r="M401">
            <v>7</v>
          </cell>
          <cell r="N401">
            <v>0</v>
          </cell>
          <cell r="O401">
            <v>0</v>
          </cell>
          <cell r="P401">
            <v>0</v>
          </cell>
          <cell r="T401">
            <v>38958</v>
          </cell>
        </row>
        <row r="402">
          <cell r="B402" t="str">
            <v>DB.280.DD.01</v>
          </cell>
          <cell r="D402" t="str">
            <v>Desenho De Detalhamento - Chutes</v>
          </cell>
          <cell r="E402" t="str">
            <v>5 dias</v>
          </cell>
          <cell r="F402">
            <v>38887.333333333336</v>
          </cell>
          <cell r="G402">
            <v>38952.333333333336</v>
          </cell>
          <cell r="H402" t="str">
            <v>NA</v>
          </cell>
          <cell r="I402">
            <v>38894.729166666664</v>
          </cell>
          <cell r="J402">
            <v>38958.729166666664</v>
          </cell>
          <cell r="K402" t="str">
            <v>NA</v>
          </cell>
          <cell r="L402">
            <v>0.09</v>
          </cell>
          <cell r="M402">
            <v>2</v>
          </cell>
          <cell r="N402">
            <v>0</v>
          </cell>
          <cell r="O402">
            <v>0</v>
          </cell>
          <cell r="P402">
            <v>0</v>
          </cell>
          <cell r="Q402" t="str">
            <v>30TI+10 dias;390;391</v>
          </cell>
          <cell r="R402" t="str">
            <v>401TT</v>
          </cell>
          <cell r="S402" t="str">
            <v>EQUIPE MEC</v>
          </cell>
          <cell r="T402">
            <v>38958</v>
          </cell>
        </row>
        <row r="403">
          <cell r="B403" t="str">
            <v>DB.280.DM.01</v>
          </cell>
          <cell r="D403" t="str">
            <v>Diagrama De Montagem</v>
          </cell>
          <cell r="E403" t="str">
            <v>7 dias</v>
          </cell>
          <cell r="F403">
            <v>38895.333333333336</v>
          </cell>
          <cell r="G403">
            <v>38950.333333333336</v>
          </cell>
          <cell r="H403" t="str">
            <v>NA</v>
          </cell>
          <cell r="I403">
            <v>38908.729166666664</v>
          </cell>
          <cell r="J403">
            <v>38958.729166666664</v>
          </cell>
          <cell r="K403" t="str">
            <v>NA</v>
          </cell>
          <cell r="L403">
            <v>0.22</v>
          </cell>
          <cell r="M403">
            <v>5</v>
          </cell>
          <cell r="N403">
            <v>0</v>
          </cell>
          <cell r="O403">
            <v>0</v>
          </cell>
          <cell r="P403">
            <v>0</v>
          </cell>
          <cell r="Q403" t="str">
            <v>400TT</v>
          </cell>
          <cell r="S403" t="str">
            <v>EQUIPE MEC</v>
          </cell>
          <cell r="T403">
            <v>38958</v>
          </cell>
        </row>
        <row r="404">
          <cell r="D404" t="str">
            <v>Tubulação</v>
          </cell>
          <cell r="E404" t="str">
            <v>57 dias</v>
          </cell>
          <cell r="F404">
            <v>38895.333333333336</v>
          </cell>
          <cell r="G404">
            <v>38952.333333333336</v>
          </cell>
          <cell r="H404" t="str">
            <v>NA</v>
          </cell>
          <cell r="I404">
            <v>38947.729166666664</v>
          </cell>
          <cell r="J404">
            <v>39041.729166666664</v>
          </cell>
          <cell r="K404" t="str">
            <v>NA</v>
          </cell>
          <cell r="L404">
            <v>2.14</v>
          </cell>
          <cell r="M404">
            <v>49</v>
          </cell>
          <cell r="N404">
            <v>0</v>
          </cell>
          <cell r="O404">
            <v>0</v>
          </cell>
          <cell r="P404">
            <v>0</v>
          </cell>
          <cell r="T404">
            <v>39041</v>
          </cell>
        </row>
        <row r="405">
          <cell r="B405" t="str">
            <v>DH.280.DD.01</v>
          </cell>
          <cell r="D405" t="str">
            <v>Desenho De Detalhamento - Planta Tubulação</v>
          </cell>
          <cell r="E405" t="str">
            <v>33 dias</v>
          </cell>
          <cell r="F405">
            <v>38895.333333333336</v>
          </cell>
          <cell r="G405">
            <v>38952.333333333336</v>
          </cell>
          <cell r="H405" t="str">
            <v>NA</v>
          </cell>
          <cell r="I405">
            <v>38944.729166666664</v>
          </cell>
          <cell r="J405">
            <v>39000.729166666664</v>
          </cell>
          <cell r="K405" t="str">
            <v>NA</v>
          </cell>
          <cell r="L405">
            <v>1.18</v>
          </cell>
          <cell r="M405">
            <v>27</v>
          </cell>
          <cell r="N405">
            <v>0</v>
          </cell>
          <cell r="O405">
            <v>0</v>
          </cell>
          <cell r="P405">
            <v>0</v>
          </cell>
          <cell r="Q405" t="str">
            <v>39II;394</v>
          </cell>
          <cell r="R405" t="str">
            <v>404;409</v>
          </cell>
          <cell r="S405" t="str">
            <v>EQUIPE TUB</v>
          </cell>
          <cell r="T405">
            <v>39000</v>
          </cell>
        </row>
        <row r="406">
          <cell r="B406" t="str">
            <v>DH.280.IS.01</v>
          </cell>
          <cell r="D406" t="str">
            <v>Isométrico</v>
          </cell>
          <cell r="E406" t="str">
            <v>22 dias</v>
          </cell>
          <cell r="F406">
            <v>38895.333333333336</v>
          </cell>
          <cell r="G406">
            <v>39001.333333333336</v>
          </cell>
          <cell r="H406" t="str">
            <v>NA</v>
          </cell>
          <cell r="I406">
            <v>38932.729166666664</v>
          </cell>
          <cell r="J406">
            <v>39037.729166666664</v>
          </cell>
          <cell r="K406" t="str">
            <v>NA</v>
          </cell>
          <cell r="L406">
            <v>0.79</v>
          </cell>
          <cell r="M406">
            <v>18</v>
          </cell>
          <cell r="N406">
            <v>0</v>
          </cell>
          <cell r="O406">
            <v>0</v>
          </cell>
          <cell r="P406">
            <v>0</v>
          </cell>
          <cell r="Q406">
            <v>403</v>
          </cell>
          <cell r="R406">
            <v>405</v>
          </cell>
          <cell r="S406" t="str">
            <v>EQUIPE TUB</v>
          </cell>
          <cell r="T406">
            <v>39037</v>
          </cell>
        </row>
        <row r="407">
          <cell r="B407" t="str">
            <v>DH.280.LM.01</v>
          </cell>
          <cell r="D407" t="str">
            <v>Lista De Materiais</v>
          </cell>
          <cell r="E407" t="str">
            <v>2 dias</v>
          </cell>
          <cell r="F407">
            <v>38945.333333333336</v>
          </cell>
          <cell r="G407">
            <v>39038.333333333336</v>
          </cell>
          <cell r="H407" t="str">
            <v>NA</v>
          </cell>
          <cell r="I407">
            <v>38947.729166666664</v>
          </cell>
          <cell r="J407">
            <v>39041.729166666664</v>
          </cell>
          <cell r="K407" t="str">
            <v>NA</v>
          </cell>
          <cell r="L407">
            <v>0.17</v>
          </cell>
          <cell r="M407">
            <v>4</v>
          </cell>
          <cell r="N407">
            <v>0</v>
          </cell>
          <cell r="O407">
            <v>0</v>
          </cell>
          <cell r="P407">
            <v>0</v>
          </cell>
          <cell r="Q407">
            <v>404</v>
          </cell>
          <cell r="S407" t="str">
            <v>EQUIPE TUB</v>
          </cell>
          <cell r="T407">
            <v>39041</v>
          </cell>
        </row>
        <row r="408">
          <cell r="D408" t="str">
            <v>Civil</v>
          </cell>
          <cell r="E408" t="str">
            <v>7 dias</v>
          </cell>
          <cell r="F408">
            <v>38895.333333333336</v>
          </cell>
          <cell r="G408">
            <v>38952.333333333336</v>
          </cell>
          <cell r="H408" t="str">
            <v>NA</v>
          </cell>
          <cell r="I408">
            <v>38908.729166666664</v>
          </cell>
          <cell r="J408">
            <v>38960.729166666664</v>
          </cell>
          <cell r="K408" t="str">
            <v>NA</v>
          </cell>
          <cell r="L408">
            <v>0.22</v>
          </cell>
          <cell r="M408">
            <v>5</v>
          </cell>
          <cell r="N408">
            <v>0</v>
          </cell>
          <cell r="O408">
            <v>0</v>
          </cell>
          <cell r="P408">
            <v>0</v>
          </cell>
          <cell r="T408">
            <v>38960</v>
          </cell>
        </row>
        <row r="409">
          <cell r="B409" t="str">
            <v>DC.280.DD.01</v>
          </cell>
          <cell r="D409" t="str">
            <v>Desenho De Detalhamento - Fundações, Bases e Pisos</v>
          </cell>
          <cell r="E409" t="str">
            <v>7 dias</v>
          </cell>
          <cell r="F409">
            <v>38895.333333333336</v>
          </cell>
          <cell r="G409">
            <v>38952.333333333336</v>
          </cell>
          <cell r="H409" t="str">
            <v>NA</v>
          </cell>
          <cell r="I409">
            <v>38908.729166666664</v>
          </cell>
          <cell r="J409">
            <v>38960.729166666664</v>
          </cell>
          <cell r="K409" t="str">
            <v>NA</v>
          </cell>
          <cell r="L409">
            <v>0.22</v>
          </cell>
          <cell r="M409">
            <v>5</v>
          </cell>
          <cell r="N409">
            <v>0</v>
          </cell>
          <cell r="O409">
            <v>0</v>
          </cell>
          <cell r="P409">
            <v>0</v>
          </cell>
          <cell r="Q409" t="str">
            <v>390;397</v>
          </cell>
          <cell r="R409" t="str">
            <v>414;291</v>
          </cell>
          <cell r="S409" t="str">
            <v>EQUIPE CIV</v>
          </cell>
          <cell r="T409">
            <v>38960</v>
          </cell>
        </row>
        <row r="410">
          <cell r="D410" t="str">
            <v>Estrutura Metálica</v>
          </cell>
          <cell r="E410" t="str">
            <v>22 dias</v>
          </cell>
          <cell r="F410">
            <v>38895.333333333336</v>
          </cell>
          <cell r="G410">
            <v>39001.333333333336</v>
          </cell>
          <cell r="H410" t="str">
            <v>NA</v>
          </cell>
          <cell r="I410">
            <v>38924.729166666664</v>
          </cell>
          <cell r="J410">
            <v>39037.729166666664</v>
          </cell>
          <cell r="K410" t="str">
            <v>NA</v>
          </cell>
          <cell r="L410">
            <v>1.81</v>
          </cell>
          <cell r="M410">
            <v>41.5</v>
          </cell>
          <cell r="N410">
            <v>0</v>
          </cell>
          <cell r="O410">
            <v>0</v>
          </cell>
          <cell r="P410">
            <v>0</v>
          </cell>
          <cell r="T410">
            <v>39037</v>
          </cell>
        </row>
        <row r="411">
          <cell r="B411" t="str">
            <v>DD.280.DP.01</v>
          </cell>
          <cell r="D411" t="str">
            <v>Desenho De Projeto</v>
          </cell>
          <cell r="E411" t="str">
            <v>21 dias</v>
          </cell>
          <cell r="F411">
            <v>38895.333333333336</v>
          </cell>
          <cell r="G411">
            <v>39001.333333333336</v>
          </cell>
          <cell r="H411" t="str">
            <v>NA</v>
          </cell>
          <cell r="I411">
            <v>38923.729166666664</v>
          </cell>
          <cell r="J411">
            <v>39035.729166666664</v>
          </cell>
          <cell r="K411" t="str">
            <v>NA</v>
          </cell>
          <cell r="L411">
            <v>0.83</v>
          </cell>
          <cell r="M411">
            <v>19</v>
          </cell>
          <cell r="N411">
            <v>0</v>
          </cell>
          <cell r="O411">
            <v>0</v>
          </cell>
          <cell r="P411">
            <v>0</v>
          </cell>
          <cell r="Q411">
            <v>403</v>
          </cell>
          <cell r="R411" t="str">
            <v>410;411II</v>
          </cell>
          <cell r="S411" t="str">
            <v>EQUIPE MET</v>
          </cell>
          <cell r="T411">
            <v>39035</v>
          </cell>
        </row>
        <row r="412">
          <cell r="B412" t="str">
            <v>DD.280.LM.01</v>
          </cell>
          <cell r="D412" t="str">
            <v>Lista De Materiais</v>
          </cell>
          <cell r="E412" t="str">
            <v>1 dia</v>
          </cell>
          <cell r="F412">
            <v>38924.333333333336</v>
          </cell>
          <cell r="G412">
            <v>39037.333333333336</v>
          </cell>
          <cell r="H412" t="str">
            <v>NA</v>
          </cell>
          <cell r="I412">
            <v>38924.729166666664</v>
          </cell>
          <cell r="J412">
            <v>39037.729166666664</v>
          </cell>
          <cell r="K412" t="str">
            <v>NA</v>
          </cell>
          <cell r="L412">
            <v>0.01</v>
          </cell>
          <cell r="M412">
            <v>0.25</v>
          </cell>
          <cell r="N412">
            <v>0</v>
          </cell>
          <cell r="O412">
            <v>0</v>
          </cell>
          <cell r="P412">
            <v>0</v>
          </cell>
          <cell r="Q412">
            <v>409</v>
          </cell>
          <cell r="S412" t="str">
            <v>EQUIPE MET</v>
          </cell>
          <cell r="T412">
            <v>39037</v>
          </cell>
        </row>
        <row r="413">
          <cell r="B413" t="str">
            <v>DD.280.MC.01</v>
          </cell>
          <cell r="D413" t="str">
            <v>Memória De Cálculo</v>
          </cell>
          <cell r="E413" t="str">
            <v>22 dias</v>
          </cell>
          <cell r="F413">
            <v>38924.333333333336</v>
          </cell>
          <cell r="G413">
            <v>39001.333333333336</v>
          </cell>
          <cell r="H413" t="str">
            <v>NA</v>
          </cell>
          <cell r="I413">
            <v>38924.729166666664</v>
          </cell>
          <cell r="J413">
            <v>39037.729166666664</v>
          </cell>
          <cell r="K413" t="str">
            <v>NA</v>
          </cell>
          <cell r="L413">
            <v>0.97</v>
          </cell>
          <cell r="M413">
            <v>22.25</v>
          </cell>
          <cell r="N413">
            <v>0</v>
          </cell>
          <cell r="O413">
            <v>0</v>
          </cell>
          <cell r="P413">
            <v>0</v>
          </cell>
          <cell r="Q413" t="str">
            <v>409II</v>
          </cell>
          <cell r="S413" t="str">
            <v>EQUIPE MET</v>
          </cell>
          <cell r="T413">
            <v>39037</v>
          </cell>
        </row>
        <row r="414">
          <cell r="D414" t="str">
            <v>Elétrica</v>
          </cell>
          <cell r="E414" t="str">
            <v>26 dias</v>
          </cell>
          <cell r="F414">
            <v>38908.333333333336</v>
          </cell>
          <cell r="G414">
            <v>38961.333333333336</v>
          </cell>
          <cell r="H414" t="str">
            <v>NA</v>
          </cell>
          <cell r="I414">
            <v>38929.729166666664</v>
          </cell>
          <cell r="J414">
            <v>39000.729166666664</v>
          </cell>
          <cell r="K414" t="str">
            <v>NA</v>
          </cell>
          <cell r="L414">
            <v>0.52</v>
          </cell>
          <cell r="M414">
            <v>12</v>
          </cell>
          <cell r="N414">
            <v>0</v>
          </cell>
          <cell r="O414">
            <v>0</v>
          </cell>
          <cell r="P414">
            <v>0</v>
          </cell>
          <cell r="T414">
            <v>39000</v>
          </cell>
        </row>
        <row r="415">
          <cell r="D415" t="str">
            <v>Desenho De Detalhamento</v>
          </cell>
          <cell r="E415" t="str">
            <v>26 dias</v>
          </cell>
          <cell r="F415">
            <v>38908.333333333336</v>
          </cell>
          <cell r="G415">
            <v>38961.333333333336</v>
          </cell>
          <cell r="H415" t="str">
            <v>NA</v>
          </cell>
          <cell r="I415">
            <v>38929.729166666664</v>
          </cell>
          <cell r="J415">
            <v>39000.729166666664</v>
          </cell>
          <cell r="K415" t="str">
            <v>NA</v>
          </cell>
          <cell r="L415">
            <v>0.52</v>
          </cell>
          <cell r="M415">
            <v>12</v>
          </cell>
          <cell r="N415">
            <v>0</v>
          </cell>
          <cell r="O415">
            <v>0</v>
          </cell>
          <cell r="P415">
            <v>0</v>
          </cell>
          <cell r="T415">
            <v>39000</v>
          </cell>
        </row>
        <row r="416">
          <cell r="B416" t="str">
            <v>DE.280.DD.01</v>
          </cell>
          <cell r="D416" t="str">
            <v>Disposição De Força, Controle e Aterramento</v>
          </cell>
          <cell r="E416" t="str">
            <v>15 dias</v>
          </cell>
          <cell r="F416">
            <v>38908.333333333336</v>
          </cell>
          <cell r="G416">
            <v>38961.333333333336</v>
          </cell>
          <cell r="H416" t="str">
            <v>NA</v>
          </cell>
          <cell r="I416">
            <v>38929.729166666664</v>
          </cell>
          <cell r="J416">
            <v>38985.729166666664</v>
          </cell>
          <cell r="K416" t="str">
            <v>NA</v>
          </cell>
          <cell r="L416">
            <v>0.31</v>
          </cell>
          <cell r="M416">
            <v>7</v>
          </cell>
          <cell r="N416">
            <v>0</v>
          </cell>
          <cell r="O416">
            <v>0</v>
          </cell>
          <cell r="P416">
            <v>0</v>
          </cell>
          <cell r="Q416">
            <v>407</v>
          </cell>
          <cell r="R416">
            <v>415</v>
          </cell>
          <cell r="S416" t="str">
            <v>EQUIPE ELE</v>
          </cell>
          <cell r="T416">
            <v>38985</v>
          </cell>
        </row>
        <row r="417">
          <cell r="B417" t="str">
            <v>DE.280.DD.02</v>
          </cell>
          <cell r="D417" t="str">
            <v>Iluminação</v>
          </cell>
          <cell r="E417" t="str">
            <v>11 dias</v>
          </cell>
          <cell r="F417">
            <v>38908.333333333336</v>
          </cell>
          <cell r="G417">
            <v>38986.333333333336</v>
          </cell>
          <cell r="H417" t="str">
            <v>NA</v>
          </cell>
          <cell r="I417">
            <v>38929.729166666664</v>
          </cell>
          <cell r="J417">
            <v>39000.729166666664</v>
          </cell>
          <cell r="K417" t="str">
            <v>NA</v>
          </cell>
          <cell r="L417">
            <v>0.22</v>
          </cell>
          <cell r="M417">
            <v>5</v>
          </cell>
          <cell r="N417">
            <v>0</v>
          </cell>
          <cell r="O417">
            <v>0</v>
          </cell>
          <cell r="P417">
            <v>0</v>
          </cell>
          <cell r="Q417">
            <v>414</v>
          </cell>
          <cell r="S417" t="str">
            <v>EQUIPE ELE</v>
          </cell>
          <cell r="T417">
            <v>39000</v>
          </cell>
        </row>
        <row r="418">
          <cell r="D418" t="str">
            <v>Instrumentação</v>
          </cell>
          <cell r="E418" t="str">
            <v>8 dias</v>
          </cell>
          <cell r="F418">
            <v>38895.333333333336</v>
          </cell>
          <cell r="G418">
            <v>39013.333333333336</v>
          </cell>
          <cell r="H418" t="str">
            <v>NA</v>
          </cell>
          <cell r="I418">
            <v>38905.729166666664</v>
          </cell>
          <cell r="J418">
            <v>39022.729166666664</v>
          </cell>
          <cell r="K418" t="str">
            <v>NA</v>
          </cell>
          <cell r="L418">
            <v>0.09</v>
          </cell>
          <cell r="M418">
            <v>2</v>
          </cell>
          <cell r="N418">
            <v>0</v>
          </cell>
          <cell r="O418">
            <v>0</v>
          </cell>
          <cell r="P418">
            <v>0</v>
          </cell>
          <cell r="T418">
            <v>39022</v>
          </cell>
        </row>
        <row r="419">
          <cell r="B419" t="str">
            <v>DT.280.AJ.01</v>
          </cell>
          <cell r="D419" t="str">
            <v>Arranjos/ Layout’s/ Plano Diretor - Locação De Instrumentos</v>
          </cell>
          <cell r="E419" t="str">
            <v>8 dias</v>
          </cell>
          <cell r="F419">
            <v>38895.333333333336</v>
          </cell>
          <cell r="G419">
            <v>39013.333333333336</v>
          </cell>
          <cell r="H419" t="str">
            <v>NA</v>
          </cell>
          <cell r="I419">
            <v>38905.729166666664</v>
          </cell>
          <cell r="J419">
            <v>39022.729166666664</v>
          </cell>
          <cell r="K419" t="str">
            <v>NA</v>
          </cell>
          <cell r="L419">
            <v>0.09</v>
          </cell>
          <cell r="M419">
            <v>2</v>
          </cell>
          <cell r="N419">
            <v>0</v>
          </cell>
          <cell r="O419">
            <v>0</v>
          </cell>
          <cell r="P419">
            <v>0</v>
          </cell>
          <cell r="Q419">
            <v>82</v>
          </cell>
          <cell r="R419" t="str">
            <v>205;302</v>
          </cell>
          <cell r="S419" t="str">
            <v>EQUIPE TSA</v>
          </cell>
          <cell r="T419">
            <v>39022</v>
          </cell>
        </row>
        <row r="420">
          <cell r="B420" t="str">
            <v>1.1.15</v>
          </cell>
          <cell r="C420" t="str">
            <v>290A</v>
          </cell>
          <cell r="D420" t="str">
            <v>Estocagem/ Carregamento Ferrovia (1D)</v>
          </cell>
          <cell r="E420" t="str">
            <v>189 dias</v>
          </cell>
          <cell r="F420">
            <v>38783.333333333336</v>
          </cell>
          <cell r="G420">
            <v>38783.333333333336</v>
          </cell>
          <cell r="H420">
            <v>38783.333333333336</v>
          </cell>
          <cell r="I420" t="str">
            <v>NA</v>
          </cell>
          <cell r="J420">
            <v>39066.729166666664</v>
          </cell>
          <cell r="K420" t="str">
            <v>NA</v>
          </cell>
          <cell r="L420">
            <v>8.65</v>
          </cell>
          <cell r="M420">
            <v>197.88</v>
          </cell>
          <cell r="N420">
            <v>3.6</v>
          </cell>
          <cell r="O420">
            <v>1.82</v>
          </cell>
          <cell r="P420">
            <v>1.82</v>
          </cell>
          <cell r="T420">
            <v>39066</v>
          </cell>
        </row>
        <row r="421">
          <cell r="D421" t="str">
            <v>Projeto Básico</v>
          </cell>
          <cell r="E421" t="str">
            <v>127 dias</v>
          </cell>
          <cell r="F421">
            <v>38783.333333333336</v>
          </cell>
          <cell r="G421">
            <v>38783.333333333336</v>
          </cell>
          <cell r="H421">
            <v>38783.333333333336</v>
          </cell>
          <cell r="I421">
            <v>38789.729166666664</v>
          </cell>
          <cell r="J421">
            <v>38973.729166666664</v>
          </cell>
          <cell r="K421" t="str">
            <v>NA</v>
          </cell>
          <cell r="L421">
            <v>1.54</v>
          </cell>
          <cell r="M421">
            <v>35.130000000000003</v>
          </cell>
          <cell r="N421">
            <v>3.6</v>
          </cell>
          <cell r="O421">
            <v>10.25</v>
          </cell>
          <cell r="P421">
            <v>10.25</v>
          </cell>
          <cell r="T421">
            <v>38973</v>
          </cell>
        </row>
        <row r="422">
          <cell r="D422" t="str">
            <v>Processo</v>
          </cell>
          <cell r="E422" t="str">
            <v>20 dias</v>
          </cell>
          <cell r="F422">
            <v>38783.333333333336</v>
          </cell>
          <cell r="G422">
            <v>38783.333333333336</v>
          </cell>
          <cell r="H422">
            <v>38783.333333333336</v>
          </cell>
          <cell r="I422">
            <v>38789.729166666664</v>
          </cell>
          <cell r="J422">
            <v>38810.729166666664</v>
          </cell>
          <cell r="K422" t="str">
            <v>NA</v>
          </cell>
          <cell r="L422">
            <v>0.08</v>
          </cell>
          <cell r="M422">
            <v>1.75</v>
          </cell>
          <cell r="N422">
            <v>1.58</v>
          </cell>
          <cell r="O422">
            <v>90</v>
          </cell>
          <cell r="P422">
            <v>90</v>
          </cell>
          <cell r="T422">
            <v>38810</v>
          </cell>
        </row>
        <row r="423">
          <cell r="B423" t="str">
            <v>BP.290.RT.01</v>
          </cell>
          <cell r="D423" t="str">
            <v>Relatório Técnico - Estudos Viabilidade Carregamento</v>
          </cell>
          <cell r="E423" t="str">
            <v>20 dias</v>
          </cell>
          <cell r="F423">
            <v>38783.333333333336</v>
          </cell>
          <cell r="G423">
            <v>38783.333333333336</v>
          </cell>
          <cell r="H423">
            <v>38783.333333333336</v>
          </cell>
          <cell r="I423">
            <v>38789.729166666664</v>
          </cell>
          <cell r="J423">
            <v>38810.729166666664</v>
          </cell>
          <cell r="K423" t="str">
            <v>NA</v>
          </cell>
          <cell r="L423">
            <v>0.08</v>
          </cell>
          <cell r="M423">
            <v>1.75</v>
          </cell>
          <cell r="N423">
            <v>1.58</v>
          </cell>
          <cell r="O423">
            <v>90</v>
          </cell>
          <cell r="P423">
            <v>90</v>
          </cell>
          <cell r="Q423" t="str">
            <v>14II</v>
          </cell>
          <cell r="S423" t="str">
            <v>EQUIPE PRO</v>
          </cell>
          <cell r="T423">
            <v>38810</v>
          </cell>
        </row>
        <row r="424">
          <cell r="D424" t="str">
            <v>Mecânica</v>
          </cell>
          <cell r="E424" t="str">
            <v>18 dias</v>
          </cell>
          <cell r="F424" t="str">
            <v>NA</v>
          </cell>
          <cell r="G424">
            <v>38940.333333333336</v>
          </cell>
          <cell r="H424" t="str">
            <v>NA</v>
          </cell>
          <cell r="I424" t="str">
            <v>NA</v>
          </cell>
          <cell r="J424">
            <v>38971.729166666664</v>
          </cell>
          <cell r="K424" t="str">
            <v>NA</v>
          </cell>
          <cell r="L424">
            <v>0.94</v>
          </cell>
          <cell r="M424">
            <v>21.5</v>
          </cell>
          <cell r="N424">
            <v>0</v>
          </cell>
          <cell r="O424">
            <v>0</v>
          </cell>
          <cell r="P424">
            <v>0</v>
          </cell>
          <cell r="T424">
            <v>38971</v>
          </cell>
        </row>
        <row r="425">
          <cell r="D425" t="str">
            <v>Desenho Básico</v>
          </cell>
          <cell r="E425" t="str">
            <v>18 dias</v>
          </cell>
          <cell r="F425" t="str">
            <v>NA</v>
          </cell>
          <cell r="G425">
            <v>38940.333333333336</v>
          </cell>
          <cell r="H425" t="str">
            <v>NA</v>
          </cell>
          <cell r="I425" t="str">
            <v>NA</v>
          </cell>
          <cell r="J425">
            <v>38971.729166666664</v>
          </cell>
          <cell r="K425" t="str">
            <v>NA</v>
          </cell>
          <cell r="L425">
            <v>0.61</v>
          </cell>
          <cell r="M425">
            <v>14</v>
          </cell>
          <cell r="N425">
            <v>0</v>
          </cell>
          <cell r="O425">
            <v>0</v>
          </cell>
          <cell r="P425">
            <v>0</v>
          </cell>
          <cell r="R425">
            <v>436</v>
          </cell>
          <cell r="T425">
            <v>38971</v>
          </cell>
        </row>
        <row r="426">
          <cell r="B426" t="str">
            <v>BB.290.DB.01</v>
          </cell>
          <cell r="D426" t="str">
            <v>Arranjo Geral</v>
          </cell>
          <cell r="E426" t="str">
            <v>10 dias</v>
          </cell>
          <cell r="F426" t="str">
            <v>NA</v>
          </cell>
          <cell r="G426">
            <v>38940.333333333336</v>
          </cell>
          <cell r="H426" t="str">
            <v>NA</v>
          </cell>
          <cell r="I426" t="str">
            <v>NA</v>
          </cell>
          <cell r="J426">
            <v>38957.729166666664</v>
          </cell>
          <cell r="K426" t="str">
            <v>NA</v>
          </cell>
          <cell r="L426">
            <v>0.31</v>
          </cell>
          <cell r="M426">
            <v>7</v>
          </cell>
          <cell r="N426">
            <v>0</v>
          </cell>
          <cell r="O426">
            <v>0</v>
          </cell>
          <cell r="P426">
            <v>0</v>
          </cell>
          <cell r="Q426" t="str">
            <v>162II</v>
          </cell>
          <cell r="R426" t="str">
            <v>425;426II;428;433;444</v>
          </cell>
          <cell r="S426" t="str">
            <v>EQUIPE MEC</v>
          </cell>
          <cell r="T426">
            <v>38957</v>
          </cell>
        </row>
        <row r="427">
          <cell r="B427" t="str">
            <v>BB.290.DB.02</v>
          </cell>
          <cell r="D427" t="str">
            <v>Transportador/ Alimentador</v>
          </cell>
          <cell r="E427" t="str">
            <v>8 dias</v>
          </cell>
          <cell r="F427" t="str">
            <v>NA</v>
          </cell>
          <cell r="G427">
            <v>38958.333333333336</v>
          </cell>
          <cell r="H427" t="str">
            <v>NA</v>
          </cell>
          <cell r="I427" t="str">
            <v>NA</v>
          </cell>
          <cell r="J427">
            <v>38971.729166666664</v>
          </cell>
          <cell r="K427" t="str">
            <v>NA</v>
          </cell>
          <cell r="L427">
            <v>0.31</v>
          </cell>
          <cell r="M427">
            <v>7</v>
          </cell>
          <cell r="N427">
            <v>0</v>
          </cell>
          <cell r="O427">
            <v>0</v>
          </cell>
          <cell r="P427">
            <v>0</v>
          </cell>
          <cell r="Q427">
            <v>424</v>
          </cell>
          <cell r="S427" t="str">
            <v>EQUIPE MEC</v>
          </cell>
          <cell r="T427">
            <v>38971</v>
          </cell>
        </row>
        <row r="428">
          <cell r="B428" t="str">
            <v>BB.290.FD.01</v>
          </cell>
          <cell r="D428" t="str">
            <v>Folha De Dados - Transportador/ Alimentador</v>
          </cell>
          <cell r="E428" t="str">
            <v>7 dias</v>
          </cell>
          <cell r="F428" t="str">
            <v>NA</v>
          </cell>
          <cell r="G428">
            <v>38940.333333333336</v>
          </cell>
          <cell r="H428" t="str">
            <v>NA</v>
          </cell>
          <cell r="I428" t="str">
            <v>NA</v>
          </cell>
          <cell r="J428">
            <v>38952.729166666664</v>
          </cell>
          <cell r="K428" t="str">
            <v>NA</v>
          </cell>
          <cell r="L428">
            <v>0.33</v>
          </cell>
          <cell r="M428">
            <v>7.5</v>
          </cell>
          <cell r="N428">
            <v>0</v>
          </cell>
          <cell r="O428">
            <v>0</v>
          </cell>
          <cell r="P428">
            <v>0</v>
          </cell>
          <cell r="Q428" t="str">
            <v>424II</v>
          </cell>
          <cell r="S428" t="str">
            <v>EQUIPE MEC</v>
          </cell>
          <cell r="T428">
            <v>38952</v>
          </cell>
        </row>
        <row r="429">
          <cell r="D429" t="str">
            <v>Tubulação</v>
          </cell>
          <cell r="E429" t="str">
            <v>10 dias</v>
          </cell>
          <cell r="F429" t="str">
            <v>NA</v>
          </cell>
          <cell r="G429">
            <v>38958.333333333336</v>
          </cell>
          <cell r="H429" t="str">
            <v>NA</v>
          </cell>
          <cell r="I429" t="str">
            <v>NA</v>
          </cell>
          <cell r="J429">
            <v>38973.729166666664</v>
          </cell>
          <cell r="K429" t="str">
            <v>NA</v>
          </cell>
          <cell r="L429">
            <v>0.17</v>
          </cell>
          <cell r="M429">
            <v>4</v>
          </cell>
          <cell r="N429">
            <v>0</v>
          </cell>
          <cell r="O429">
            <v>0</v>
          </cell>
          <cell r="P429">
            <v>0</v>
          </cell>
          <cell r="T429">
            <v>38973</v>
          </cell>
        </row>
        <row r="430">
          <cell r="B430" t="str">
            <v>BH.290.DB.01</v>
          </cell>
          <cell r="D430" t="str">
            <v>Desenho Básico - Planta/ Cortes</v>
          </cell>
          <cell r="E430" t="str">
            <v>6 dias</v>
          </cell>
          <cell r="F430" t="str">
            <v>NA</v>
          </cell>
          <cell r="G430">
            <v>38958.333333333336</v>
          </cell>
          <cell r="H430" t="str">
            <v>NA</v>
          </cell>
          <cell r="I430" t="str">
            <v>NA</v>
          </cell>
          <cell r="J430">
            <v>38965.729166666664</v>
          </cell>
          <cell r="K430" t="str">
            <v>NA</v>
          </cell>
          <cell r="L430">
            <v>0.09</v>
          </cell>
          <cell r="M430">
            <v>2</v>
          </cell>
          <cell r="N430">
            <v>0</v>
          </cell>
          <cell r="O430">
            <v>0</v>
          </cell>
          <cell r="P430">
            <v>0</v>
          </cell>
          <cell r="Q430" t="str">
            <v>39II;424</v>
          </cell>
          <cell r="R430" t="str">
            <v>429II;438TI+20 dias</v>
          </cell>
          <cell r="S430" t="str">
            <v>EQUIPE TUB</v>
          </cell>
          <cell r="T430">
            <v>38965</v>
          </cell>
        </row>
        <row r="431">
          <cell r="B431" t="str">
            <v>BH.290.ET.01</v>
          </cell>
          <cell r="D431" t="str">
            <v>Especificação Técnica</v>
          </cell>
          <cell r="E431" t="str">
            <v>10 dias</v>
          </cell>
          <cell r="F431" t="str">
            <v>NA</v>
          </cell>
          <cell r="G431">
            <v>38958.333333333336</v>
          </cell>
          <cell r="H431" t="str">
            <v>NA</v>
          </cell>
          <cell r="I431" t="str">
            <v>NA</v>
          </cell>
          <cell r="J431">
            <v>38973.729166666664</v>
          </cell>
          <cell r="K431" t="str">
            <v>NA</v>
          </cell>
          <cell r="L431">
            <v>0.09</v>
          </cell>
          <cell r="M431">
            <v>2</v>
          </cell>
          <cell r="N431">
            <v>0</v>
          </cell>
          <cell r="O431">
            <v>0</v>
          </cell>
          <cell r="P431">
            <v>0</v>
          </cell>
          <cell r="Q431" t="str">
            <v>39II;428II</v>
          </cell>
          <cell r="S431" t="str">
            <v>EQUIPE TUB</v>
          </cell>
          <cell r="T431">
            <v>38973</v>
          </cell>
        </row>
        <row r="432">
          <cell r="D432" t="str">
            <v>Civil</v>
          </cell>
          <cell r="E432" t="str">
            <v>6 dias</v>
          </cell>
          <cell r="F432" t="str">
            <v>NA</v>
          </cell>
          <cell r="G432">
            <v>38918.333333333336</v>
          </cell>
          <cell r="H432">
            <v>38918.333333333336</v>
          </cell>
          <cell r="I432" t="str">
            <v>NA</v>
          </cell>
          <cell r="J432">
            <v>38925.729166666664</v>
          </cell>
          <cell r="K432" t="str">
            <v>NA</v>
          </cell>
          <cell r="L432">
            <v>0.1</v>
          </cell>
          <cell r="M432">
            <v>2.25</v>
          </cell>
          <cell r="N432">
            <v>2.0299999999999998</v>
          </cell>
          <cell r="O432">
            <v>90</v>
          </cell>
          <cell r="P432">
            <v>90</v>
          </cell>
          <cell r="T432">
            <v>38925</v>
          </cell>
        </row>
        <row r="433">
          <cell r="B433" t="str">
            <v>BC.290.DB.01</v>
          </cell>
          <cell r="D433" t="str">
            <v>Desenho Básico - Locação De Sondagens</v>
          </cell>
          <cell r="E433" t="str">
            <v>6 dias</v>
          </cell>
          <cell r="F433" t="str">
            <v>NA</v>
          </cell>
          <cell r="G433">
            <v>38918.333333333336</v>
          </cell>
          <cell r="H433">
            <v>38918.333333333336</v>
          </cell>
          <cell r="I433" t="str">
            <v>NA</v>
          </cell>
          <cell r="J433">
            <v>38925.729166666664</v>
          </cell>
          <cell r="K433" t="str">
            <v>NA</v>
          </cell>
          <cell r="L433">
            <v>0.1</v>
          </cell>
          <cell r="M433">
            <v>2.25</v>
          </cell>
          <cell r="N433">
            <v>2.0299999999999998</v>
          </cell>
          <cell r="O433">
            <v>90</v>
          </cell>
          <cell r="P433">
            <v>90</v>
          </cell>
          <cell r="Q433" t="str">
            <v>16II</v>
          </cell>
          <cell r="S433" t="str">
            <v>EQUIPE CIV</v>
          </cell>
          <cell r="T433">
            <v>38925</v>
          </cell>
        </row>
        <row r="434">
          <cell r="D434" t="str">
            <v>Estrutura Metálica</v>
          </cell>
          <cell r="E434" t="str">
            <v>5 dias</v>
          </cell>
          <cell r="F434" t="str">
            <v>NA</v>
          </cell>
          <cell r="G434">
            <v>38958.333333333336</v>
          </cell>
          <cell r="H434" t="str">
            <v>NA</v>
          </cell>
          <cell r="I434" t="str">
            <v>NA</v>
          </cell>
          <cell r="J434">
            <v>38964.729166666664</v>
          </cell>
          <cell r="K434" t="str">
            <v>NA</v>
          </cell>
          <cell r="L434">
            <v>0.25</v>
          </cell>
          <cell r="M434">
            <v>5.63</v>
          </cell>
          <cell r="N434">
            <v>0</v>
          </cell>
          <cell r="O434">
            <v>0</v>
          </cell>
          <cell r="P434">
            <v>0</v>
          </cell>
          <cell r="T434">
            <v>38964</v>
          </cell>
        </row>
        <row r="435">
          <cell r="B435" t="str">
            <v>BD.290.MC.01</v>
          </cell>
          <cell r="D435" t="str">
            <v>Memória De Cálculo</v>
          </cell>
          <cell r="E435" t="str">
            <v>5 dias</v>
          </cell>
          <cell r="F435" t="str">
            <v>NA</v>
          </cell>
          <cell r="G435">
            <v>38958.333333333336</v>
          </cell>
          <cell r="H435" t="str">
            <v>NA</v>
          </cell>
          <cell r="I435" t="str">
            <v>NA</v>
          </cell>
          <cell r="J435">
            <v>38964.729166666664</v>
          </cell>
          <cell r="K435" t="str">
            <v>NA</v>
          </cell>
          <cell r="L435">
            <v>0.25</v>
          </cell>
          <cell r="M435">
            <v>5.63</v>
          </cell>
          <cell r="N435">
            <v>0</v>
          </cell>
          <cell r="O435">
            <v>0</v>
          </cell>
          <cell r="P435">
            <v>0</v>
          </cell>
          <cell r="Q435">
            <v>424</v>
          </cell>
          <cell r="R435" t="str">
            <v>467TI+20 dias</v>
          </cell>
          <cell r="S435" t="str">
            <v>EQUIPE MET</v>
          </cell>
          <cell r="T435">
            <v>38964</v>
          </cell>
        </row>
        <row r="436">
          <cell r="D436" t="str">
            <v>Projeto Detalhado</v>
          </cell>
          <cell r="E436" t="str">
            <v>72 dias</v>
          </cell>
          <cell r="F436" t="str">
            <v>NA</v>
          </cell>
          <cell r="G436">
            <v>38958.333333333336</v>
          </cell>
          <cell r="H436" t="str">
            <v>NA</v>
          </cell>
          <cell r="I436" t="str">
            <v>NA</v>
          </cell>
          <cell r="J436">
            <v>39066.729166666664</v>
          </cell>
          <cell r="K436" t="str">
            <v>NA</v>
          </cell>
          <cell r="L436">
            <v>7.11</v>
          </cell>
          <cell r="M436">
            <v>162.75</v>
          </cell>
          <cell r="N436">
            <v>0</v>
          </cell>
          <cell r="O436">
            <v>0</v>
          </cell>
          <cell r="P436">
            <v>0</v>
          </cell>
          <cell r="T436">
            <v>39066</v>
          </cell>
        </row>
        <row r="437">
          <cell r="D437" t="str">
            <v>Mecânica</v>
          </cell>
          <cell r="E437" t="str">
            <v>20 dias</v>
          </cell>
          <cell r="F437" t="str">
            <v>NA</v>
          </cell>
          <cell r="G437">
            <v>38993.333333333336</v>
          </cell>
          <cell r="H437" t="str">
            <v>NA</v>
          </cell>
          <cell r="I437" t="str">
            <v>NA</v>
          </cell>
          <cell r="J437">
            <v>39022.729166666664</v>
          </cell>
          <cell r="K437" t="str">
            <v>NA</v>
          </cell>
          <cell r="L437">
            <v>0.52</v>
          </cell>
          <cell r="M437">
            <v>12</v>
          </cell>
          <cell r="N437">
            <v>0</v>
          </cell>
          <cell r="O437">
            <v>0</v>
          </cell>
          <cell r="P437">
            <v>0</v>
          </cell>
          <cell r="T437">
            <v>39022</v>
          </cell>
        </row>
        <row r="438">
          <cell r="B438" t="str">
            <v>DB.290.DD.01</v>
          </cell>
          <cell r="D438" t="str">
            <v>Des. Det. - Silo/ Moega/ Válvula Carregamento</v>
          </cell>
          <cell r="E438" t="str">
            <v>20 dias</v>
          </cell>
          <cell r="F438" t="str">
            <v>NA</v>
          </cell>
          <cell r="G438">
            <v>38993.333333333336</v>
          </cell>
          <cell r="H438" t="str">
            <v>NA</v>
          </cell>
          <cell r="I438" t="str">
            <v>NA</v>
          </cell>
          <cell r="J438">
            <v>39022.729166666664</v>
          </cell>
          <cell r="K438" t="str">
            <v>NA</v>
          </cell>
          <cell r="L438">
            <v>0.52</v>
          </cell>
          <cell r="M438">
            <v>12</v>
          </cell>
          <cell r="N438">
            <v>0</v>
          </cell>
          <cell r="O438">
            <v>0</v>
          </cell>
          <cell r="P438">
            <v>0</v>
          </cell>
          <cell r="Q438" t="str">
            <v>170;423</v>
          </cell>
          <cell r="S438" t="str">
            <v>EQUIPE MEC</v>
          </cell>
          <cell r="T438">
            <v>39022</v>
          </cell>
        </row>
        <row r="439">
          <cell r="D439" t="str">
            <v>Tubulação</v>
          </cell>
          <cell r="E439" t="str">
            <v>22 dias</v>
          </cell>
          <cell r="F439" t="str">
            <v>NA</v>
          </cell>
          <cell r="G439">
            <v>38996.333333333336</v>
          </cell>
          <cell r="H439" t="str">
            <v>NA</v>
          </cell>
          <cell r="I439" t="str">
            <v>NA</v>
          </cell>
          <cell r="J439">
            <v>39031.729166666664</v>
          </cell>
          <cell r="K439" t="str">
            <v>NA</v>
          </cell>
          <cell r="L439">
            <v>0.7</v>
          </cell>
          <cell r="M439">
            <v>16.13</v>
          </cell>
          <cell r="N439">
            <v>0</v>
          </cell>
          <cell r="O439">
            <v>0</v>
          </cell>
          <cell r="P439">
            <v>0</v>
          </cell>
          <cell r="T439">
            <v>39031</v>
          </cell>
        </row>
        <row r="440">
          <cell r="B440" t="str">
            <v>DH.290.DD.01</v>
          </cell>
          <cell r="D440" t="str">
            <v>Des. Det. - Agua Serviço e Incêndio/ Ar</v>
          </cell>
          <cell r="E440" t="str">
            <v>8 dias</v>
          </cell>
          <cell r="F440" t="str">
            <v>NA</v>
          </cell>
          <cell r="G440">
            <v>38996.333333333336</v>
          </cell>
          <cell r="H440" t="str">
            <v>NA</v>
          </cell>
          <cell r="I440" t="str">
            <v>NA</v>
          </cell>
          <cell r="J440">
            <v>39009.729166666664</v>
          </cell>
          <cell r="K440" t="str">
            <v>NA</v>
          </cell>
          <cell r="L440">
            <v>0.22</v>
          </cell>
          <cell r="M440">
            <v>5</v>
          </cell>
          <cell r="N440">
            <v>0</v>
          </cell>
          <cell r="O440">
            <v>0</v>
          </cell>
          <cell r="P440">
            <v>0</v>
          </cell>
          <cell r="Q440" t="str">
            <v>39II;428TI+20 dias</v>
          </cell>
          <cell r="R440" t="str">
            <v>439;448</v>
          </cell>
          <cell r="S440" t="str">
            <v>EQUIPE TUB</v>
          </cell>
          <cell r="T440">
            <v>39009</v>
          </cell>
        </row>
        <row r="441">
          <cell r="B441" t="str">
            <v>DH.290.IS.01</v>
          </cell>
          <cell r="D441" t="str">
            <v>Isométrico</v>
          </cell>
          <cell r="E441" t="str">
            <v>10 dias</v>
          </cell>
          <cell r="F441" t="str">
            <v>NA</v>
          </cell>
          <cell r="G441">
            <v>39010.333333333336</v>
          </cell>
          <cell r="H441" t="str">
            <v>NA</v>
          </cell>
          <cell r="I441" t="str">
            <v>NA</v>
          </cell>
          <cell r="J441">
            <v>39027.729166666664</v>
          </cell>
          <cell r="K441" t="str">
            <v>NA</v>
          </cell>
          <cell r="L441">
            <v>0.35</v>
          </cell>
          <cell r="M441">
            <v>8</v>
          </cell>
          <cell r="N441">
            <v>0</v>
          </cell>
          <cell r="O441">
            <v>0</v>
          </cell>
          <cell r="P441">
            <v>0</v>
          </cell>
          <cell r="Q441">
            <v>438</v>
          </cell>
          <cell r="R441">
            <v>440</v>
          </cell>
          <cell r="S441" t="str">
            <v>EQUIPE TUB</v>
          </cell>
          <cell r="T441">
            <v>39027</v>
          </cell>
        </row>
        <row r="442">
          <cell r="B442" t="str">
            <v>DH.290.LC.01</v>
          </cell>
          <cell r="D442" t="str">
            <v>Lista De Linhas/ Cabos</v>
          </cell>
          <cell r="E442" t="str">
            <v>2 dias</v>
          </cell>
          <cell r="F442" t="str">
            <v>NA</v>
          </cell>
          <cell r="G442">
            <v>39028.333333333336</v>
          </cell>
          <cell r="H442" t="str">
            <v>NA</v>
          </cell>
          <cell r="I442" t="str">
            <v>NA</v>
          </cell>
          <cell r="J442">
            <v>39029.729166666664</v>
          </cell>
          <cell r="K442" t="str">
            <v>NA</v>
          </cell>
          <cell r="L442">
            <v>0.05</v>
          </cell>
          <cell r="M442">
            <v>1.25</v>
          </cell>
          <cell r="N442">
            <v>0</v>
          </cell>
          <cell r="O442">
            <v>0</v>
          </cell>
          <cell r="P442">
            <v>0</v>
          </cell>
          <cell r="Q442">
            <v>439</v>
          </cell>
          <cell r="R442">
            <v>441</v>
          </cell>
          <cell r="S442" t="str">
            <v>EQUIPE TUB</v>
          </cell>
          <cell r="T442">
            <v>39029</v>
          </cell>
        </row>
        <row r="443">
          <cell r="B443" t="str">
            <v>DH.290.LM.01</v>
          </cell>
          <cell r="D443" t="str">
            <v>Lista De Materiais</v>
          </cell>
          <cell r="E443" t="str">
            <v>2 dias</v>
          </cell>
          <cell r="F443" t="str">
            <v>NA</v>
          </cell>
          <cell r="G443">
            <v>39030.333333333336</v>
          </cell>
          <cell r="H443" t="str">
            <v>NA</v>
          </cell>
          <cell r="I443" t="str">
            <v>NA</v>
          </cell>
          <cell r="J443">
            <v>39031.729166666664</v>
          </cell>
          <cell r="K443" t="str">
            <v>NA</v>
          </cell>
          <cell r="L443">
            <v>0.08</v>
          </cell>
          <cell r="M443">
            <v>1.88</v>
          </cell>
          <cell r="N443">
            <v>0</v>
          </cell>
          <cell r="O443">
            <v>0</v>
          </cell>
          <cell r="P443">
            <v>0</v>
          </cell>
          <cell r="Q443">
            <v>440</v>
          </cell>
          <cell r="S443" t="str">
            <v>EQUIPE TUB</v>
          </cell>
          <cell r="T443">
            <v>39031</v>
          </cell>
        </row>
        <row r="444">
          <cell r="D444" t="str">
            <v>Civil</v>
          </cell>
          <cell r="E444" t="str">
            <v>72 dias</v>
          </cell>
          <cell r="F444" t="str">
            <v>NA</v>
          </cell>
          <cell r="G444">
            <v>38958.333333333336</v>
          </cell>
          <cell r="H444" t="str">
            <v>NA</v>
          </cell>
          <cell r="I444" t="str">
            <v>NA</v>
          </cell>
          <cell r="J444">
            <v>39066.729166666664</v>
          </cell>
          <cell r="K444" t="str">
            <v>NA</v>
          </cell>
          <cell r="L444">
            <v>3.98</v>
          </cell>
          <cell r="M444">
            <v>91</v>
          </cell>
          <cell r="N444">
            <v>0</v>
          </cell>
          <cell r="O444">
            <v>0</v>
          </cell>
          <cell r="P444">
            <v>0</v>
          </cell>
          <cell r="T444">
            <v>39066</v>
          </cell>
        </row>
        <row r="445">
          <cell r="D445" t="str">
            <v>Desenho De Detalhamento</v>
          </cell>
          <cell r="E445" t="str">
            <v>72 dias</v>
          </cell>
          <cell r="F445" t="str">
            <v>NA</v>
          </cell>
          <cell r="G445">
            <v>38958.333333333336</v>
          </cell>
          <cell r="H445" t="str">
            <v>NA</v>
          </cell>
          <cell r="I445" t="str">
            <v>NA</v>
          </cell>
          <cell r="J445">
            <v>39066.729166666664</v>
          </cell>
          <cell r="K445" t="str">
            <v>NA</v>
          </cell>
          <cell r="L445">
            <v>3.98</v>
          </cell>
          <cell r="M445">
            <v>91</v>
          </cell>
          <cell r="N445">
            <v>0</v>
          </cell>
          <cell r="O445">
            <v>0</v>
          </cell>
          <cell r="P445">
            <v>0</v>
          </cell>
          <cell r="T445">
            <v>39066</v>
          </cell>
        </row>
        <row r="446">
          <cell r="B446" t="str">
            <v>DC.290.DD.01</v>
          </cell>
          <cell r="D446" t="str">
            <v>Terraplenagem/ Drenagem</v>
          </cell>
          <cell r="E446" t="str">
            <v>20 dias</v>
          </cell>
          <cell r="F446" t="str">
            <v>NA</v>
          </cell>
          <cell r="G446">
            <v>38958.333333333336</v>
          </cell>
          <cell r="H446" t="str">
            <v>NA</v>
          </cell>
          <cell r="I446" t="str">
            <v>NA</v>
          </cell>
          <cell r="J446">
            <v>38987.729166666664</v>
          </cell>
          <cell r="K446" t="str">
            <v>NA</v>
          </cell>
          <cell r="L446">
            <v>0.96</v>
          </cell>
          <cell r="M446">
            <v>22</v>
          </cell>
          <cell r="N446">
            <v>0</v>
          </cell>
          <cell r="O446">
            <v>0</v>
          </cell>
          <cell r="P446">
            <v>0</v>
          </cell>
          <cell r="Q446">
            <v>424</v>
          </cell>
          <cell r="R446">
            <v>445</v>
          </cell>
          <cell r="S446" t="str">
            <v>EQUIPE CIV</v>
          </cell>
          <cell r="T446">
            <v>38987</v>
          </cell>
        </row>
        <row r="447">
          <cell r="B447" t="str">
            <v>DC.290.DD.02</v>
          </cell>
          <cell r="D447" t="str">
            <v>Arquitetura - Casa De Bombas/ Sala Elétrica</v>
          </cell>
          <cell r="E447" t="str">
            <v>12 dias</v>
          </cell>
          <cell r="F447" t="str">
            <v>NA</v>
          </cell>
          <cell r="G447">
            <v>38988.333333333336</v>
          </cell>
          <cell r="H447" t="str">
            <v>NA</v>
          </cell>
          <cell r="I447" t="str">
            <v>NA</v>
          </cell>
          <cell r="J447">
            <v>39007.729166666664</v>
          </cell>
          <cell r="K447" t="str">
            <v>NA</v>
          </cell>
          <cell r="L447">
            <v>0.39</v>
          </cell>
          <cell r="M447">
            <v>9</v>
          </cell>
          <cell r="N447">
            <v>0</v>
          </cell>
          <cell r="O447">
            <v>0</v>
          </cell>
          <cell r="P447">
            <v>0</v>
          </cell>
          <cell r="Q447">
            <v>444</v>
          </cell>
          <cell r="R447" t="str">
            <v>446II+2 dias;453;471</v>
          </cell>
          <cell r="S447" t="str">
            <v>EQUIPE ARQ</v>
          </cell>
          <cell r="T447">
            <v>39007</v>
          </cell>
        </row>
        <row r="448">
          <cell r="B448" t="str">
            <v>DC.290.DD.03</v>
          </cell>
          <cell r="D448" t="str">
            <v>Civil - Moega/ Casa Transf./ Silo Carregto. / Tranport./ Ramal Ferroviário</v>
          </cell>
          <cell r="E448" t="str">
            <v>50 dias</v>
          </cell>
          <cell r="F448" t="str">
            <v>NA</v>
          </cell>
          <cell r="G448">
            <v>38992.333333333336</v>
          </cell>
          <cell r="H448" t="str">
            <v>NA</v>
          </cell>
          <cell r="I448" t="str">
            <v>NA</v>
          </cell>
          <cell r="J448">
            <v>39066.729166666664</v>
          </cell>
          <cell r="K448" t="str">
            <v>NA</v>
          </cell>
          <cell r="L448">
            <v>2.62</v>
          </cell>
          <cell r="M448">
            <v>60</v>
          </cell>
          <cell r="N448">
            <v>0</v>
          </cell>
          <cell r="O448">
            <v>0</v>
          </cell>
          <cell r="P448">
            <v>0</v>
          </cell>
          <cell r="Q448" t="str">
            <v>445II+2 dias</v>
          </cell>
          <cell r="R448" t="str">
            <v>453II+35 dias</v>
          </cell>
          <cell r="S448" t="str">
            <v>EQUIPE CIV</v>
          </cell>
          <cell r="T448">
            <v>39066</v>
          </cell>
        </row>
        <row r="449">
          <cell r="D449" t="str">
            <v>Estrutura Metálica</v>
          </cell>
          <cell r="E449" t="str">
            <v>20 dias</v>
          </cell>
          <cell r="F449" t="str">
            <v>NA</v>
          </cell>
          <cell r="G449">
            <v>39010.333333333336</v>
          </cell>
          <cell r="H449" t="str">
            <v>NA</v>
          </cell>
          <cell r="I449" t="str">
            <v>NA</v>
          </cell>
          <cell r="J449">
            <v>39042.729166666664</v>
          </cell>
          <cell r="K449" t="str">
            <v>NA</v>
          </cell>
          <cell r="L449">
            <v>1.43</v>
          </cell>
          <cell r="M449">
            <v>32.630000000000003</v>
          </cell>
          <cell r="N449">
            <v>0</v>
          </cell>
          <cell r="O449">
            <v>0</v>
          </cell>
          <cell r="P449">
            <v>0</v>
          </cell>
          <cell r="T449">
            <v>39042</v>
          </cell>
        </row>
        <row r="450">
          <cell r="B450" t="str">
            <v>DD.290.DP.01</v>
          </cell>
          <cell r="D450" t="str">
            <v>Desenho De Projeto</v>
          </cell>
          <cell r="E450" t="str">
            <v>10 dias</v>
          </cell>
          <cell r="F450" t="str">
            <v>NA</v>
          </cell>
          <cell r="G450">
            <v>39010.333333333336</v>
          </cell>
          <cell r="H450" t="str">
            <v>NA</v>
          </cell>
          <cell r="I450" t="str">
            <v>NA</v>
          </cell>
          <cell r="J450">
            <v>39027.729166666664</v>
          </cell>
          <cell r="K450" t="str">
            <v>NA</v>
          </cell>
          <cell r="L450">
            <v>0.35</v>
          </cell>
          <cell r="M450">
            <v>8</v>
          </cell>
          <cell r="N450">
            <v>0</v>
          </cell>
          <cell r="O450">
            <v>0</v>
          </cell>
          <cell r="P450">
            <v>0</v>
          </cell>
          <cell r="Q450">
            <v>438</v>
          </cell>
          <cell r="R450" t="str">
            <v>449;450II</v>
          </cell>
          <cell r="S450" t="str">
            <v>EQUIPE MET</v>
          </cell>
          <cell r="T450">
            <v>39027</v>
          </cell>
        </row>
        <row r="451">
          <cell r="B451" t="str">
            <v>DD.290.LM.01</v>
          </cell>
          <cell r="D451" t="str">
            <v>Lista De Materiais</v>
          </cell>
          <cell r="E451" t="str">
            <v>1 dia</v>
          </cell>
          <cell r="F451" t="str">
            <v>NA</v>
          </cell>
          <cell r="G451">
            <v>39028.333333333336</v>
          </cell>
          <cell r="H451" t="str">
            <v>NA</v>
          </cell>
          <cell r="I451" t="str">
            <v>NA</v>
          </cell>
          <cell r="J451">
            <v>39028.729166666664</v>
          </cell>
          <cell r="K451" t="str">
            <v>NA</v>
          </cell>
          <cell r="L451">
            <v>0.01</v>
          </cell>
          <cell r="M451">
            <v>0.25</v>
          </cell>
          <cell r="N451">
            <v>0</v>
          </cell>
          <cell r="O451">
            <v>0</v>
          </cell>
          <cell r="P451">
            <v>0</v>
          </cell>
          <cell r="Q451">
            <v>448</v>
          </cell>
          <cell r="S451" t="str">
            <v>EQUIPE MET</v>
          </cell>
          <cell r="T451">
            <v>39028</v>
          </cell>
        </row>
        <row r="452">
          <cell r="B452" t="str">
            <v>DD.290.MC.01</v>
          </cell>
          <cell r="D452" t="str">
            <v>Memória De Cálculo</v>
          </cell>
          <cell r="E452" t="str">
            <v>20 dias</v>
          </cell>
          <cell r="F452" t="str">
            <v>NA</v>
          </cell>
          <cell r="G452">
            <v>39010.333333333336</v>
          </cell>
          <cell r="H452" t="str">
            <v>NA</v>
          </cell>
          <cell r="I452" t="str">
            <v>NA</v>
          </cell>
          <cell r="J452">
            <v>39042.729166666664</v>
          </cell>
          <cell r="K452" t="str">
            <v>NA</v>
          </cell>
          <cell r="L452">
            <v>1.07</v>
          </cell>
          <cell r="M452">
            <v>24.38</v>
          </cell>
          <cell r="N452">
            <v>0</v>
          </cell>
          <cell r="O452">
            <v>0</v>
          </cell>
          <cell r="P452">
            <v>0</v>
          </cell>
          <cell r="Q452" t="str">
            <v>448II</v>
          </cell>
          <cell r="S452" t="str">
            <v>EQUIPE MET</v>
          </cell>
          <cell r="T452">
            <v>39042</v>
          </cell>
        </row>
        <row r="453">
          <cell r="D453" t="str">
            <v>Elétrica</v>
          </cell>
          <cell r="E453" t="str">
            <v>11 dias</v>
          </cell>
          <cell r="F453" t="str">
            <v>NA</v>
          </cell>
          <cell r="G453">
            <v>39048.333333333336</v>
          </cell>
          <cell r="H453" t="str">
            <v>NA</v>
          </cell>
          <cell r="I453" t="str">
            <v>NA</v>
          </cell>
          <cell r="J453">
            <v>39062.729166666664</v>
          </cell>
          <cell r="K453" t="str">
            <v>NA</v>
          </cell>
          <cell r="L453">
            <v>0.39</v>
          </cell>
          <cell r="M453">
            <v>9</v>
          </cell>
          <cell r="N453">
            <v>0</v>
          </cell>
          <cell r="O453">
            <v>0</v>
          </cell>
          <cell r="P453">
            <v>0</v>
          </cell>
          <cell r="T453">
            <v>39062</v>
          </cell>
        </row>
        <row r="454">
          <cell r="D454" t="str">
            <v>Desenho De Detalhamento</v>
          </cell>
          <cell r="E454" t="str">
            <v>11 dias</v>
          </cell>
          <cell r="F454" t="str">
            <v>NA</v>
          </cell>
          <cell r="G454">
            <v>39048.333333333336</v>
          </cell>
          <cell r="H454" t="str">
            <v>NA</v>
          </cell>
          <cell r="I454" t="str">
            <v>NA</v>
          </cell>
          <cell r="J454">
            <v>39062.729166666664</v>
          </cell>
          <cell r="K454" t="str">
            <v>NA</v>
          </cell>
          <cell r="L454">
            <v>0.39</v>
          </cell>
          <cell r="M454">
            <v>9</v>
          </cell>
          <cell r="N454">
            <v>0</v>
          </cell>
          <cell r="O454">
            <v>0</v>
          </cell>
          <cell r="P454">
            <v>0</v>
          </cell>
          <cell r="T454">
            <v>39062</v>
          </cell>
        </row>
        <row r="455">
          <cell r="B455" t="str">
            <v>DE.290.DD.01</v>
          </cell>
          <cell r="D455" t="str">
            <v>Malha Aterramento/ Projeto SE</v>
          </cell>
          <cell r="E455" t="str">
            <v>9 dias</v>
          </cell>
          <cell r="F455" t="str">
            <v>NA</v>
          </cell>
          <cell r="G455">
            <v>39048.333333333336</v>
          </cell>
          <cell r="H455" t="str">
            <v>NA</v>
          </cell>
          <cell r="I455" t="str">
            <v>NA</v>
          </cell>
          <cell r="J455">
            <v>39058.729166666664</v>
          </cell>
          <cell r="K455" t="str">
            <v>NA</v>
          </cell>
          <cell r="L455">
            <v>0.17</v>
          </cell>
          <cell r="M455">
            <v>4</v>
          </cell>
          <cell r="N455">
            <v>0</v>
          </cell>
          <cell r="O455">
            <v>0</v>
          </cell>
          <cell r="P455">
            <v>0</v>
          </cell>
          <cell r="Q455" t="str">
            <v>445;446II+35 dias</v>
          </cell>
          <cell r="R455" t="str">
            <v>454II</v>
          </cell>
          <cell r="S455" t="str">
            <v>EQUIPE ELE</v>
          </cell>
          <cell r="T455">
            <v>39058</v>
          </cell>
        </row>
        <row r="456">
          <cell r="B456" t="str">
            <v>DE.290.DD.02</v>
          </cell>
          <cell r="D456" t="str">
            <v>Iluminação</v>
          </cell>
          <cell r="E456" t="str">
            <v>11 dias</v>
          </cell>
          <cell r="F456" t="str">
            <v>NA</v>
          </cell>
          <cell r="G456">
            <v>39048.333333333336</v>
          </cell>
          <cell r="H456" t="str">
            <v>NA</v>
          </cell>
          <cell r="I456" t="str">
            <v>NA</v>
          </cell>
          <cell r="J456">
            <v>39062.729166666664</v>
          </cell>
          <cell r="K456" t="str">
            <v>NA</v>
          </cell>
          <cell r="L456">
            <v>0.22</v>
          </cell>
          <cell r="M456">
            <v>5</v>
          </cell>
          <cell r="N456">
            <v>0</v>
          </cell>
          <cell r="O456">
            <v>0</v>
          </cell>
          <cell r="P456">
            <v>0</v>
          </cell>
          <cell r="Q456" t="str">
            <v>453II</v>
          </cell>
          <cell r="S456" t="str">
            <v>EQUIPE ELE</v>
          </cell>
          <cell r="T456">
            <v>39062</v>
          </cell>
        </row>
        <row r="457">
          <cell r="D457" t="str">
            <v>Instrumentação</v>
          </cell>
          <cell r="E457" t="str">
            <v>8 dias</v>
          </cell>
          <cell r="F457" t="str">
            <v>NA</v>
          </cell>
          <cell r="G457">
            <v>39038.333333333336</v>
          </cell>
          <cell r="H457" t="str">
            <v>NA</v>
          </cell>
          <cell r="I457" t="str">
            <v>NA</v>
          </cell>
          <cell r="J457">
            <v>39049.729166666664</v>
          </cell>
          <cell r="K457" t="str">
            <v>NA</v>
          </cell>
          <cell r="L457">
            <v>0.09</v>
          </cell>
          <cell r="M457">
            <v>2</v>
          </cell>
          <cell r="N457">
            <v>0</v>
          </cell>
          <cell r="O457">
            <v>0</v>
          </cell>
          <cell r="P457">
            <v>0</v>
          </cell>
          <cell r="T457">
            <v>39049</v>
          </cell>
        </row>
        <row r="458">
          <cell r="B458" t="str">
            <v>DT.290.AJ.01</v>
          </cell>
          <cell r="D458" t="str">
            <v>Arranjos/ Layout’s/ Plano Diretor - Locação De Instrumentos</v>
          </cell>
          <cell r="E458" t="str">
            <v>8 dias</v>
          </cell>
          <cell r="F458" t="str">
            <v>NA</v>
          </cell>
          <cell r="G458">
            <v>39038.333333333336</v>
          </cell>
          <cell r="H458" t="str">
            <v>NA</v>
          </cell>
          <cell r="I458" t="str">
            <v>NA</v>
          </cell>
          <cell r="J458">
            <v>39049.729166666664</v>
          </cell>
          <cell r="K458" t="str">
            <v>NA</v>
          </cell>
          <cell r="L458">
            <v>0.09</v>
          </cell>
          <cell r="M458">
            <v>2</v>
          </cell>
          <cell r="N458">
            <v>0</v>
          </cell>
          <cell r="O458">
            <v>0</v>
          </cell>
          <cell r="P458">
            <v>0</v>
          </cell>
          <cell r="Q458">
            <v>302</v>
          </cell>
          <cell r="S458" t="str">
            <v>EQUIPE TSA</v>
          </cell>
          <cell r="T458">
            <v>39049</v>
          </cell>
        </row>
        <row r="459">
          <cell r="B459" t="str">
            <v>1.2</v>
          </cell>
          <cell r="C459" t="str">
            <v>300A</v>
          </cell>
          <cell r="D459" t="str">
            <v>APOIO OPERACIONAL</v>
          </cell>
          <cell r="E459" t="str">
            <v>117 dias</v>
          </cell>
          <cell r="F459">
            <v>38819.375</v>
          </cell>
          <cell r="G459">
            <v>38891.333333333336</v>
          </cell>
          <cell r="H459">
            <v>38891.333333333336</v>
          </cell>
          <cell r="I459">
            <v>38916.375</v>
          </cell>
          <cell r="J459">
            <v>39066.729166666664</v>
          </cell>
          <cell r="K459" t="str">
            <v>NA</v>
          </cell>
          <cell r="L459">
            <v>3.4</v>
          </cell>
          <cell r="M459">
            <v>77.88</v>
          </cell>
          <cell r="N459">
            <v>5.48</v>
          </cell>
          <cell r="O459">
            <v>7.03</v>
          </cell>
          <cell r="P459">
            <v>7.03</v>
          </cell>
          <cell r="T459">
            <v>39066</v>
          </cell>
        </row>
        <row r="460">
          <cell r="B460" t="str">
            <v>1.2.1</v>
          </cell>
          <cell r="C460" t="str">
            <v>305A</v>
          </cell>
          <cell r="D460" t="str">
            <v>Geral</v>
          </cell>
          <cell r="E460" t="str">
            <v>23 dias</v>
          </cell>
          <cell r="F460" t="str">
            <v>NA</v>
          </cell>
          <cell r="G460">
            <v>38891.333333333336</v>
          </cell>
          <cell r="H460">
            <v>38891.333333333336</v>
          </cell>
          <cell r="I460" t="str">
            <v>NA</v>
          </cell>
          <cell r="J460">
            <v>38923.729166666664</v>
          </cell>
          <cell r="K460" t="str">
            <v>NA</v>
          </cell>
          <cell r="L460">
            <v>0.26</v>
          </cell>
          <cell r="M460">
            <v>6</v>
          </cell>
          <cell r="N460">
            <v>5.48</v>
          </cell>
          <cell r="O460">
            <v>0</v>
          </cell>
          <cell r="P460">
            <v>91.25</v>
          </cell>
          <cell r="T460">
            <v>38923</v>
          </cell>
        </row>
        <row r="461">
          <cell r="D461" t="str">
            <v>Projeto Básico</v>
          </cell>
          <cell r="E461" t="str">
            <v>23 dias</v>
          </cell>
          <cell r="F461" t="str">
            <v>NA</v>
          </cell>
          <cell r="G461">
            <v>38891.333333333336</v>
          </cell>
          <cell r="H461">
            <v>38891.333333333336</v>
          </cell>
          <cell r="I461" t="str">
            <v>NA</v>
          </cell>
          <cell r="J461">
            <v>38923.729166666664</v>
          </cell>
          <cell r="K461" t="str">
            <v>NA</v>
          </cell>
          <cell r="L461">
            <v>0.26</v>
          </cell>
          <cell r="M461">
            <v>6</v>
          </cell>
          <cell r="N461">
            <v>5.48</v>
          </cell>
          <cell r="O461">
            <v>0</v>
          </cell>
          <cell r="P461">
            <v>91.25</v>
          </cell>
          <cell r="T461">
            <v>38923</v>
          </cell>
        </row>
        <row r="462">
          <cell r="D462" t="str">
            <v>Mecânica</v>
          </cell>
          <cell r="E462" t="str">
            <v>9 dias</v>
          </cell>
          <cell r="F462" t="str">
            <v>NA</v>
          </cell>
          <cell r="G462">
            <v>38891.333333333336</v>
          </cell>
          <cell r="H462">
            <v>38891.333333333336</v>
          </cell>
          <cell r="I462" t="str">
            <v>NA</v>
          </cell>
          <cell r="J462">
            <v>38903.729166666664</v>
          </cell>
          <cell r="K462" t="str">
            <v>NA</v>
          </cell>
          <cell r="L462">
            <v>0.16</v>
          </cell>
          <cell r="M462">
            <v>3.63</v>
          </cell>
          <cell r="N462">
            <v>3.26</v>
          </cell>
          <cell r="O462">
            <v>0</v>
          </cell>
          <cell r="P462">
            <v>90</v>
          </cell>
          <cell r="T462">
            <v>38903</v>
          </cell>
        </row>
        <row r="463">
          <cell r="B463" t="str">
            <v>BB.305.OI.01</v>
          </cell>
          <cell r="D463" t="str">
            <v>Orçamento De Investimentos</v>
          </cell>
          <cell r="E463" t="str">
            <v>9 dias</v>
          </cell>
          <cell r="F463" t="str">
            <v>NA</v>
          </cell>
          <cell r="G463">
            <v>38891.333333333336</v>
          </cell>
          <cell r="H463">
            <v>38891.333333333336</v>
          </cell>
          <cell r="I463" t="str">
            <v>NA</v>
          </cell>
          <cell r="J463">
            <v>38903.729166666664</v>
          </cell>
          <cell r="K463" t="str">
            <v>NA</v>
          </cell>
          <cell r="L463">
            <v>0.16</v>
          </cell>
          <cell r="M463">
            <v>3.63</v>
          </cell>
          <cell r="N463">
            <v>3.26</v>
          </cell>
          <cell r="O463">
            <v>0</v>
          </cell>
          <cell r="P463">
            <v>90</v>
          </cell>
          <cell r="Q463" t="str">
            <v>34II</v>
          </cell>
          <cell r="S463" t="str">
            <v>EQUIPE MEC</v>
          </cell>
          <cell r="T463">
            <v>38903</v>
          </cell>
        </row>
        <row r="464">
          <cell r="D464" t="str">
            <v>Civil</v>
          </cell>
          <cell r="E464" t="str">
            <v>5 dias</v>
          </cell>
          <cell r="F464" t="str">
            <v>NA</v>
          </cell>
          <cell r="G464">
            <v>38917.333333333336</v>
          </cell>
          <cell r="H464">
            <v>38917.333333333336</v>
          </cell>
          <cell r="I464" t="str">
            <v>NA</v>
          </cell>
          <cell r="J464">
            <v>38923.729166666664</v>
          </cell>
          <cell r="K464" t="str">
            <v>NA</v>
          </cell>
          <cell r="L464">
            <v>0.1</v>
          </cell>
          <cell r="M464">
            <v>2.38</v>
          </cell>
          <cell r="N464">
            <v>2.21</v>
          </cell>
          <cell r="O464">
            <v>0</v>
          </cell>
          <cell r="P464">
            <v>93.16</v>
          </cell>
          <cell r="T464">
            <v>38923</v>
          </cell>
        </row>
        <row r="465">
          <cell r="B465" t="str">
            <v>BC.305.PQ.01</v>
          </cell>
          <cell r="D465" t="str">
            <v>Planilha De Quantitativos - Arquitetura</v>
          </cell>
          <cell r="E465" t="str">
            <v>5 dias</v>
          </cell>
          <cell r="F465" t="str">
            <v>NA</v>
          </cell>
          <cell r="G465">
            <v>38917.333333333336</v>
          </cell>
          <cell r="H465">
            <v>38917.333333333336</v>
          </cell>
          <cell r="I465" t="str">
            <v>NA</v>
          </cell>
          <cell r="J465">
            <v>38923.729166666664</v>
          </cell>
          <cell r="K465" t="str">
            <v>NA</v>
          </cell>
          <cell r="L465">
            <v>0.1</v>
          </cell>
          <cell r="M465">
            <v>2.38</v>
          </cell>
          <cell r="N465">
            <v>2.21</v>
          </cell>
          <cell r="O465">
            <v>0</v>
          </cell>
          <cell r="P465">
            <v>93.16</v>
          </cell>
          <cell r="Q465">
            <v>16</v>
          </cell>
          <cell r="S465" t="str">
            <v>EQUIPE CIV</v>
          </cell>
          <cell r="T465">
            <v>38923</v>
          </cell>
        </row>
        <row r="466">
          <cell r="B466" t="str">
            <v>1.2.2</v>
          </cell>
          <cell r="C466" t="str">
            <v>310A</v>
          </cell>
          <cell r="D466" t="str">
            <v>Oficina de Manutenção</v>
          </cell>
          <cell r="E466" t="str">
            <v>44 dias</v>
          </cell>
          <cell r="F466" t="str">
            <v>NA</v>
          </cell>
          <cell r="G466">
            <v>38995.333333333336</v>
          </cell>
          <cell r="H466" t="str">
            <v>NA</v>
          </cell>
          <cell r="I466" t="str">
            <v>NA</v>
          </cell>
          <cell r="J466">
            <v>39063.729166666664</v>
          </cell>
          <cell r="K466" t="str">
            <v>NA</v>
          </cell>
          <cell r="L466">
            <v>1.41</v>
          </cell>
          <cell r="M466">
            <v>32.25</v>
          </cell>
          <cell r="N466">
            <v>0</v>
          </cell>
          <cell r="O466">
            <v>0</v>
          </cell>
          <cell r="P466">
            <v>0</v>
          </cell>
          <cell r="T466">
            <v>39063</v>
          </cell>
        </row>
        <row r="467">
          <cell r="D467" t="str">
            <v>Projeto Básico</v>
          </cell>
          <cell r="E467" t="str">
            <v>5 dias</v>
          </cell>
          <cell r="F467" t="str">
            <v>NA</v>
          </cell>
          <cell r="G467">
            <v>38995.333333333336</v>
          </cell>
          <cell r="H467" t="str">
            <v>NA</v>
          </cell>
          <cell r="I467" t="str">
            <v>NA</v>
          </cell>
          <cell r="J467">
            <v>39001.729166666664</v>
          </cell>
          <cell r="K467" t="str">
            <v>NA</v>
          </cell>
          <cell r="L467">
            <v>0.22</v>
          </cell>
          <cell r="M467">
            <v>5</v>
          </cell>
          <cell r="N467">
            <v>0</v>
          </cell>
          <cell r="O467">
            <v>0</v>
          </cell>
          <cell r="P467">
            <v>0</v>
          </cell>
          <cell r="T467">
            <v>39001</v>
          </cell>
        </row>
        <row r="468">
          <cell r="D468" t="str">
            <v>Estrutura Metálica</v>
          </cell>
          <cell r="E468" t="str">
            <v>5 dias</v>
          </cell>
          <cell r="F468" t="str">
            <v>NA</v>
          </cell>
          <cell r="G468">
            <v>38995.333333333336</v>
          </cell>
          <cell r="H468" t="str">
            <v>NA</v>
          </cell>
          <cell r="I468" t="str">
            <v>NA</v>
          </cell>
          <cell r="J468">
            <v>39001.729166666664</v>
          </cell>
          <cell r="K468" t="str">
            <v>NA</v>
          </cell>
          <cell r="L468">
            <v>0.22</v>
          </cell>
          <cell r="M468">
            <v>5</v>
          </cell>
          <cell r="N468">
            <v>0</v>
          </cell>
          <cell r="O468">
            <v>0</v>
          </cell>
          <cell r="P468">
            <v>0</v>
          </cell>
          <cell r="T468">
            <v>39001</v>
          </cell>
        </row>
        <row r="469">
          <cell r="B469" t="str">
            <v>BD.310.MC.01</v>
          </cell>
          <cell r="D469" t="str">
            <v>Memória De Cálculo</v>
          </cell>
          <cell r="E469" t="str">
            <v>5 dias</v>
          </cell>
          <cell r="F469" t="str">
            <v>NA</v>
          </cell>
          <cell r="G469">
            <v>38995.333333333336</v>
          </cell>
          <cell r="H469" t="str">
            <v>NA</v>
          </cell>
          <cell r="I469" t="str">
            <v>NA</v>
          </cell>
          <cell r="J469">
            <v>39001.729166666664</v>
          </cell>
          <cell r="K469" t="str">
            <v>NA</v>
          </cell>
          <cell r="L469">
            <v>0.22</v>
          </cell>
          <cell r="M469">
            <v>5</v>
          </cell>
          <cell r="N469">
            <v>0</v>
          </cell>
          <cell r="O469">
            <v>0</v>
          </cell>
          <cell r="P469">
            <v>0</v>
          </cell>
          <cell r="Q469" t="str">
            <v>433TI+20 dias</v>
          </cell>
          <cell r="R469">
            <v>629</v>
          </cell>
          <cell r="S469" t="str">
            <v>EQUIPE MET</v>
          </cell>
          <cell r="T469">
            <v>39001</v>
          </cell>
        </row>
        <row r="470">
          <cell r="D470" t="str">
            <v>Projeto Detalhado</v>
          </cell>
          <cell r="E470" t="str">
            <v>37 dias</v>
          </cell>
          <cell r="F470">
            <v>38839.333333333336</v>
          </cell>
          <cell r="G470">
            <v>39008.333333333336</v>
          </cell>
          <cell r="H470" t="str">
            <v>NA</v>
          </cell>
          <cell r="I470">
            <v>38896.729166666664</v>
          </cell>
          <cell r="J470">
            <v>39063.729166666664</v>
          </cell>
          <cell r="K470" t="str">
            <v>NA</v>
          </cell>
          <cell r="L470">
            <v>1.19</v>
          </cell>
          <cell r="M470">
            <v>27.25</v>
          </cell>
          <cell r="N470">
            <v>0</v>
          </cell>
          <cell r="O470">
            <v>0</v>
          </cell>
          <cell r="P470">
            <v>0</v>
          </cell>
          <cell r="T470">
            <v>39063</v>
          </cell>
        </row>
        <row r="471">
          <cell r="D471" t="str">
            <v>Civil</v>
          </cell>
          <cell r="E471" t="str">
            <v>18 dias</v>
          </cell>
          <cell r="F471">
            <v>38839.333333333336</v>
          </cell>
          <cell r="G471">
            <v>39008.333333333336</v>
          </cell>
          <cell r="H471" t="str">
            <v>NA</v>
          </cell>
          <cell r="I471">
            <v>38859.729166666664</v>
          </cell>
          <cell r="J471">
            <v>39035.729166666664</v>
          </cell>
          <cell r="K471" t="str">
            <v>NA</v>
          </cell>
          <cell r="L471">
            <v>0.66</v>
          </cell>
          <cell r="M471">
            <v>15</v>
          </cell>
          <cell r="N471">
            <v>0</v>
          </cell>
          <cell r="O471">
            <v>0</v>
          </cell>
          <cell r="P471">
            <v>0</v>
          </cell>
          <cell r="T471">
            <v>39035</v>
          </cell>
        </row>
        <row r="472">
          <cell r="D472" t="str">
            <v>Desenho De Detalhamento</v>
          </cell>
          <cell r="E472" t="str">
            <v>18 dias</v>
          </cell>
          <cell r="F472">
            <v>38839.333333333336</v>
          </cell>
          <cell r="G472">
            <v>39008.333333333336</v>
          </cell>
          <cell r="H472" t="str">
            <v>NA</v>
          </cell>
          <cell r="I472">
            <v>38859.729166666664</v>
          </cell>
          <cell r="J472">
            <v>39035.729166666664</v>
          </cell>
          <cell r="K472" t="str">
            <v>NA</v>
          </cell>
          <cell r="L472">
            <v>0.66</v>
          </cell>
          <cell r="M472">
            <v>15</v>
          </cell>
          <cell r="N472">
            <v>0</v>
          </cell>
          <cell r="O472">
            <v>0</v>
          </cell>
          <cell r="P472">
            <v>0</v>
          </cell>
          <cell r="R472" t="str">
            <v>476;477</v>
          </cell>
          <cell r="T472">
            <v>39035</v>
          </cell>
        </row>
        <row r="473">
          <cell r="B473" t="str">
            <v>DC.310.DD.01</v>
          </cell>
          <cell r="D473" t="str">
            <v>Arquitetura</v>
          </cell>
          <cell r="E473" t="str">
            <v>10 dias</v>
          </cell>
          <cell r="F473">
            <v>38839.333333333336</v>
          </cell>
          <cell r="G473">
            <v>39008.333333333336</v>
          </cell>
          <cell r="H473" t="str">
            <v>NA</v>
          </cell>
          <cell r="I473">
            <v>38853.729166666664</v>
          </cell>
          <cell r="J473">
            <v>39021.729166666664</v>
          </cell>
          <cell r="K473" t="str">
            <v>NA</v>
          </cell>
          <cell r="L473">
            <v>0.31</v>
          </cell>
          <cell r="M473">
            <v>7</v>
          </cell>
          <cell r="N473">
            <v>0</v>
          </cell>
          <cell r="O473">
            <v>0</v>
          </cell>
          <cell r="P473">
            <v>0</v>
          </cell>
          <cell r="Q473" t="str">
            <v>26;445</v>
          </cell>
          <cell r="R473" t="str">
            <v>472;473;496;519;535;542;565</v>
          </cell>
          <cell r="S473" t="str">
            <v>EQUIPE ARQ</v>
          </cell>
          <cell r="T473">
            <v>39021</v>
          </cell>
        </row>
        <row r="474">
          <cell r="B474" t="str">
            <v>DC.310.DD.02</v>
          </cell>
          <cell r="D474" t="str">
            <v>Fundação</v>
          </cell>
          <cell r="E474" t="str">
            <v>8 dias</v>
          </cell>
          <cell r="F474">
            <v>38839.333333333336</v>
          </cell>
          <cell r="G474">
            <v>39022.333333333336</v>
          </cell>
          <cell r="H474" t="str">
            <v>NA</v>
          </cell>
          <cell r="I474">
            <v>38849.729166666664</v>
          </cell>
          <cell r="J474">
            <v>39035.729166666664</v>
          </cell>
          <cell r="K474" t="str">
            <v>NA</v>
          </cell>
          <cell r="L474">
            <v>0.22</v>
          </cell>
          <cell r="M474">
            <v>5</v>
          </cell>
          <cell r="N474">
            <v>0</v>
          </cell>
          <cell r="O474">
            <v>0</v>
          </cell>
          <cell r="P474">
            <v>0</v>
          </cell>
          <cell r="Q474">
            <v>471</v>
          </cell>
          <cell r="R474">
            <v>484</v>
          </cell>
          <cell r="S474" t="str">
            <v>EQUIPE CIV</v>
          </cell>
          <cell r="T474">
            <v>39035</v>
          </cell>
        </row>
        <row r="475">
          <cell r="B475" t="str">
            <v>DC.310.DD.03</v>
          </cell>
          <cell r="D475" t="str">
            <v>Hidráulica</v>
          </cell>
          <cell r="E475" t="str">
            <v>6 dias</v>
          </cell>
          <cell r="F475">
            <v>38849.333333333336</v>
          </cell>
          <cell r="G475">
            <v>39022.333333333336</v>
          </cell>
          <cell r="H475" t="str">
            <v>NA</v>
          </cell>
          <cell r="I475">
            <v>38859.729166666664</v>
          </cell>
          <cell r="J475">
            <v>39031.729166666664</v>
          </cell>
          <cell r="K475" t="str">
            <v>NA</v>
          </cell>
          <cell r="L475">
            <v>0.13</v>
          </cell>
          <cell r="M475">
            <v>3</v>
          </cell>
          <cell r="N475">
            <v>0</v>
          </cell>
          <cell r="O475">
            <v>0</v>
          </cell>
          <cell r="P475">
            <v>0</v>
          </cell>
          <cell r="Q475">
            <v>471</v>
          </cell>
          <cell r="S475" t="str">
            <v>EQUIPE CIV</v>
          </cell>
          <cell r="T475">
            <v>39031</v>
          </cell>
        </row>
        <row r="476">
          <cell r="D476" t="str">
            <v>Elétrica</v>
          </cell>
          <cell r="E476" t="str">
            <v>19 dias</v>
          </cell>
          <cell r="F476">
            <v>38859.375</v>
          </cell>
          <cell r="G476">
            <v>39037.333333333336</v>
          </cell>
          <cell r="H476" t="str">
            <v>NA</v>
          </cell>
          <cell r="I476">
            <v>38896.729166666664</v>
          </cell>
          <cell r="J476">
            <v>39063.729166666664</v>
          </cell>
          <cell r="K476" t="str">
            <v>NA</v>
          </cell>
          <cell r="L476">
            <v>0.54</v>
          </cell>
          <cell r="M476">
            <v>12.25</v>
          </cell>
          <cell r="N476">
            <v>0</v>
          </cell>
          <cell r="O476">
            <v>0</v>
          </cell>
          <cell r="P476">
            <v>0</v>
          </cell>
          <cell r="T476">
            <v>39063</v>
          </cell>
        </row>
        <row r="477">
          <cell r="D477" t="str">
            <v>Desenho De Detalhamento</v>
          </cell>
          <cell r="E477" t="str">
            <v>15 dias</v>
          </cell>
          <cell r="F477">
            <v>38859.375</v>
          </cell>
          <cell r="G477">
            <v>39037.333333333336</v>
          </cell>
          <cell r="H477" t="str">
            <v>NA</v>
          </cell>
          <cell r="I477">
            <v>38880.729166666664</v>
          </cell>
          <cell r="J477">
            <v>39057.729166666664</v>
          </cell>
          <cell r="K477" t="str">
            <v>NA</v>
          </cell>
          <cell r="L477">
            <v>0.48</v>
          </cell>
          <cell r="M477">
            <v>11</v>
          </cell>
          <cell r="N477">
            <v>0</v>
          </cell>
          <cell r="O477">
            <v>0</v>
          </cell>
          <cell r="P477">
            <v>0</v>
          </cell>
          <cell r="R477">
            <v>479</v>
          </cell>
          <cell r="T477">
            <v>39057</v>
          </cell>
        </row>
        <row r="478">
          <cell r="B478" t="str">
            <v>DE.310.DD.01</v>
          </cell>
          <cell r="D478" t="str">
            <v>Disposição De Força, Controle e Aterramento</v>
          </cell>
          <cell r="E478" t="str">
            <v>6 dias</v>
          </cell>
          <cell r="F478">
            <v>38859.375</v>
          </cell>
          <cell r="G478">
            <v>39037.333333333336</v>
          </cell>
          <cell r="H478" t="str">
            <v>NA</v>
          </cell>
          <cell r="I478">
            <v>38867.729166666664</v>
          </cell>
          <cell r="J478">
            <v>39044.729166666664</v>
          </cell>
          <cell r="K478" t="str">
            <v>NA</v>
          </cell>
          <cell r="L478">
            <v>0.09</v>
          </cell>
          <cell r="M478">
            <v>2</v>
          </cell>
          <cell r="N478">
            <v>0</v>
          </cell>
          <cell r="O478">
            <v>0</v>
          </cell>
          <cell r="P478">
            <v>0</v>
          </cell>
          <cell r="Q478">
            <v>470</v>
          </cell>
          <cell r="R478">
            <v>478</v>
          </cell>
          <cell r="S478" t="str">
            <v>EQUIPE ELE</v>
          </cell>
          <cell r="T478">
            <v>39044</v>
          </cell>
        </row>
        <row r="479">
          <cell r="B479" t="str">
            <v>DE.310.DD.02</v>
          </cell>
          <cell r="D479" t="str">
            <v>Iluminação</v>
          </cell>
          <cell r="E479" t="str">
            <v>15 dias</v>
          </cell>
          <cell r="F479">
            <v>38859.375</v>
          </cell>
          <cell r="G479">
            <v>39037.333333333336</v>
          </cell>
          <cell r="H479" t="str">
            <v>NA</v>
          </cell>
          <cell r="I479">
            <v>38880.729166666664</v>
          </cell>
          <cell r="J479">
            <v>39057.729166666664</v>
          </cell>
          <cell r="K479" t="str">
            <v>NA</v>
          </cell>
          <cell r="L479">
            <v>0.31</v>
          </cell>
          <cell r="M479">
            <v>7</v>
          </cell>
          <cell r="N479">
            <v>0</v>
          </cell>
          <cell r="O479">
            <v>0</v>
          </cell>
          <cell r="P479">
            <v>0</v>
          </cell>
          <cell r="Q479">
            <v>470</v>
          </cell>
          <cell r="S479" t="str">
            <v>EQUIPE ELE</v>
          </cell>
          <cell r="T479">
            <v>39057</v>
          </cell>
        </row>
        <row r="480">
          <cell r="B480" t="str">
            <v>DE.310.DD.03</v>
          </cell>
          <cell r="D480" t="str">
            <v>Eletrodutos</v>
          </cell>
          <cell r="E480" t="str">
            <v>6 dias</v>
          </cell>
          <cell r="F480">
            <v>38867.375</v>
          </cell>
          <cell r="G480">
            <v>39045.333333333336</v>
          </cell>
          <cell r="H480" t="str">
            <v>NA</v>
          </cell>
          <cell r="I480">
            <v>38875.729166666664</v>
          </cell>
          <cell r="J480">
            <v>39052.729166666664</v>
          </cell>
          <cell r="K480" t="str">
            <v>NA</v>
          </cell>
          <cell r="L480">
            <v>0.09</v>
          </cell>
          <cell r="M480">
            <v>2</v>
          </cell>
          <cell r="N480">
            <v>0</v>
          </cell>
          <cell r="O480">
            <v>0</v>
          </cell>
          <cell r="P480">
            <v>0</v>
          </cell>
          <cell r="Q480">
            <v>476</v>
          </cell>
          <cell r="S480" t="str">
            <v>EQUIPE ELE</v>
          </cell>
          <cell r="T480">
            <v>39052</v>
          </cell>
        </row>
        <row r="481">
          <cell r="B481" t="str">
            <v>DE.310.LC.01</v>
          </cell>
          <cell r="D481" t="str">
            <v>Lista De Linhas/ Cabos</v>
          </cell>
          <cell r="E481" t="str">
            <v>4 dias</v>
          </cell>
          <cell r="F481">
            <v>38880.375</v>
          </cell>
          <cell r="G481">
            <v>39058.333333333336</v>
          </cell>
          <cell r="H481" t="str">
            <v>NA</v>
          </cell>
          <cell r="I481">
            <v>38888.729166666664</v>
          </cell>
          <cell r="J481">
            <v>39063.729166666664</v>
          </cell>
          <cell r="K481" t="str">
            <v>NA</v>
          </cell>
          <cell r="L481">
            <v>0.05</v>
          </cell>
          <cell r="M481">
            <v>1.25</v>
          </cell>
          <cell r="N481">
            <v>0</v>
          </cell>
          <cell r="O481">
            <v>0</v>
          </cell>
          <cell r="P481">
            <v>0</v>
          </cell>
          <cell r="Q481">
            <v>475</v>
          </cell>
          <cell r="S481" t="str">
            <v>EQUIPE ELE</v>
          </cell>
          <cell r="T481">
            <v>39063</v>
          </cell>
        </row>
        <row r="482">
          <cell r="B482" t="str">
            <v>1.2.3</v>
          </cell>
          <cell r="C482" t="str">
            <v>320A</v>
          </cell>
          <cell r="D482" t="str">
            <v>Almoxarifado</v>
          </cell>
          <cell r="E482" t="str">
            <v>22 dias</v>
          </cell>
          <cell r="F482">
            <v>38831.375</v>
          </cell>
          <cell r="G482">
            <v>39037.333333333336</v>
          </cell>
          <cell r="H482" t="str">
            <v>NA</v>
          </cell>
          <cell r="I482">
            <v>38916.375</v>
          </cell>
          <cell r="J482">
            <v>39066.729166666664</v>
          </cell>
          <cell r="K482" t="str">
            <v>NA</v>
          </cell>
          <cell r="L482">
            <v>0.75</v>
          </cell>
          <cell r="M482">
            <v>17.25</v>
          </cell>
          <cell r="N482">
            <v>0</v>
          </cell>
          <cell r="O482">
            <v>0</v>
          </cell>
          <cell r="P482">
            <v>0</v>
          </cell>
          <cell r="T482">
            <v>39066</v>
          </cell>
        </row>
        <row r="483">
          <cell r="D483" t="str">
            <v>Projeto Detalhado</v>
          </cell>
          <cell r="E483" t="str">
            <v>22 dias</v>
          </cell>
          <cell r="F483">
            <v>38846.375</v>
          </cell>
          <cell r="G483">
            <v>39037.333333333336</v>
          </cell>
          <cell r="H483" t="str">
            <v>NA</v>
          </cell>
          <cell r="I483">
            <v>38916.375</v>
          </cell>
          <cell r="J483">
            <v>39066.729166666664</v>
          </cell>
          <cell r="K483" t="str">
            <v>NA</v>
          </cell>
          <cell r="L483">
            <v>0.75</v>
          </cell>
          <cell r="M483">
            <v>17.25</v>
          </cell>
          <cell r="N483">
            <v>0</v>
          </cell>
          <cell r="O483">
            <v>0</v>
          </cell>
          <cell r="P483">
            <v>0</v>
          </cell>
          <cell r="T483">
            <v>39066</v>
          </cell>
        </row>
        <row r="484">
          <cell r="D484" t="str">
            <v>Civil</v>
          </cell>
          <cell r="E484" t="str">
            <v>11 dias</v>
          </cell>
          <cell r="F484">
            <v>38846.375</v>
          </cell>
          <cell r="G484">
            <v>39037.333333333336</v>
          </cell>
          <cell r="H484" t="str">
            <v>NA</v>
          </cell>
          <cell r="I484">
            <v>38861.375</v>
          </cell>
          <cell r="J484">
            <v>39051.729166666664</v>
          </cell>
          <cell r="K484" t="str">
            <v>NA</v>
          </cell>
          <cell r="L484">
            <v>0.22</v>
          </cell>
          <cell r="M484">
            <v>5</v>
          </cell>
          <cell r="N484">
            <v>0</v>
          </cell>
          <cell r="O484">
            <v>0</v>
          </cell>
          <cell r="P484">
            <v>0</v>
          </cell>
          <cell r="T484">
            <v>39051</v>
          </cell>
        </row>
        <row r="485">
          <cell r="D485" t="str">
            <v>Desenho De Detalhamento</v>
          </cell>
          <cell r="E485" t="str">
            <v>11 dias</v>
          </cell>
          <cell r="F485">
            <v>38846.375</v>
          </cell>
          <cell r="G485">
            <v>39037.333333333336</v>
          </cell>
          <cell r="H485" t="str">
            <v>NA</v>
          </cell>
          <cell r="I485">
            <v>38861.375</v>
          </cell>
          <cell r="J485">
            <v>39051.729166666664</v>
          </cell>
          <cell r="K485" t="str">
            <v>NA</v>
          </cell>
          <cell r="L485">
            <v>0.22</v>
          </cell>
          <cell r="M485">
            <v>5</v>
          </cell>
          <cell r="N485">
            <v>0</v>
          </cell>
          <cell r="O485">
            <v>0</v>
          </cell>
          <cell r="P485">
            <v>0</v>
          </cell>
          <cell r="R485">
            <v>488</v>
          </cell>
          <cell r="T485">
            <v>39051</v>
          </cell>
        </row>
        <row r="486">
          <cell r="B486" t="str">
            <v>DC.320.DD.01</v>
          </cell>
          <cell r="D486" t="str">
            <v>Fundação</v>
          </cell>
          <cell r="E486" t="str">
            <v>6 dias</v>
          </cell>
          <cell r="F486">
            <v>38846.375</v>
          </cell>
          <cell r="G486">
            <v>39037.333333333336</v>
          </cell>
          <cell r="H486" t="str">
            <v>NA</v>
          </cell>
          <cell r="I486">
            <v>38854.375</v>
          </cell>
          <cell r="J486">
            <v>39044.729166666664</v>
          </cell>
          <cell r="K486" t="str">
            <v>NA</v>
          </cell>
          <cell r="L486">
            <v>0.13</v>
          </cell>
          <cell r="M486">
            <v>3</v>
          </cell>
          <cell r="N486">
            <v>0</v>
          </cell>
          <cell r="O486">
            <v>0</v>
          </cell>
          <cell r="P486">
            <v>0</v>
          </cell>
          <cell r="Q486">
            <v>472</v>
          </cell>
          <cell r="R486">
            <v>485</v>
          </cell>
          <cell r="S486" t="str">
            <v>EQUIPE CIV</v>
          </cell>
          <cell r="T486">
            <v>39044</v>
          </cell>
        </row>
        <row r="487">
          <cell r="B487" t="str">
            <v>DC.320.DD.02</v>
          </cell>
          <cell r="D487" t="str">
            <v>Inseridos e Lajes</v>
          </cell>
          <cell r="E487" t="str">
            <v>5 dias</v>
          </cell>
          <cell r="F487">
            <v>38854.375</v>
          </cell>
          <cell r="G487">
            <v>39045.333333333336</v>
          </cell>
          <cell r="H487" t="str">
            <v>NA</v>
          </cell>
          <cell r="I487">
            <v>38861.375</v>
          </cell>
          <cell r="J487">
            <v>39051.729166666664</v>
          </cell>
          <cell r="K487" t="str">
            <v>NA</v>
          </cell>
          <cell r="L487">
            <v>0.09</v>
          </cell>
          <cell r="M487">
            <v>2</v>
          </cell>
          <cell r="N487">
            <v>0</v>
          </cell>
          <cell r="O487">
            <v>0</v>
          </cell>
          <cell r="P487">
            <v>0</v>
          </cell>
          <cell r="Q487">
            <v>484</v>
          </cell>
          <cell r="S487" t="str">
            <v>EQUIPE CIV</v>
          </cell>
          <cell r="T487">
            <v>39051</v>
          </cell>
        </row>
        <row r="488">
          <cell r="D488" t="str">
            <v>Elétrica</v>
          </cell>
          <cell r="E488" t="str">
            <v>11 dias</v>
          </cell>
          <cell r="F488">
            <v>38861.375</v>
          </cell>
          <cell r="G488">
            <v>39052.333333333336</v>
          </cell>
          <cell r="H488" t="str">
            <v>NA</v>
          </cell>
          <cell r="I488">
            <v>38916.375</v>
          </cell>
          <cell r="J488">
            <v>39066.729166666664</v>
          </cell>
          <cell r="K488" t="str">
            <v>NA</v>
          </cell>
          <cell r="L488">
            <v>0.54</v>
          </cell>
          <cell r="M488">
            <v>12.25</v>
          </cell>
          <cell r="N488">
            <v>0</v>
          </cell>
          <cell r="O488">
            <v>0</v>
          </cell>
          <cell r="P488">
            <v>0</v>
          </cell>
          <cell r="T488">
            <v>39066</v>
          </cell>
        </row>
        <row r="489">
          <cell r="D489" t="str">
            <v>Desenho De Detalhamento</v>
          </cell>
          <cell r="E489" t="str">
            <v>11 dias</v>
          </cell>
          <cell r="F489">
            <v>38861.375</v>
          </cell>
          <cell r="G489">
            <v>39052.333333333336</v>
          </cell>
          <cell r="H489" t="str">
            <v>NA</v>
          </cell>
          <cell r="I489">
            <v>38902.375</v>
          </cell>
          <cell r="J489">
            <v>39066.729166666664</v>
          </cell>
          <cell r="K489" t="str">
            <v>NA</v>
          </cell>
          <cell r="L489">
            <v>0.48</v>
          </cell>
          <cell r="M489">
            <v>11</v>
          </cell>
          <cell r="N489">
            <v>0</v>
          </cell>
          <cell r="O489">
            <v>0</v>
          </cell>
          <cell r="P489">
            <v>0</v>
          </cell>
          <cell r="R489" t="str">
            <v>491II</v>
          </cell>
          <cell r="T489">
            <v>39066</v>
          </cell>
        </row>
        <row r="490">
          <cell r="B490" t="str">
            <v>DE.320.DD.01</v>
          </cell>
          <cell r="D490" t="str">
            <v>Disposição De Força, Controle e Aterramento</v>
          </cell>
          <cell r="E490" t="str">
            <v>6 dias</v>
          </cell>
          <cell r="F490">
            <v>38861.375</v>
          </cell>
          <cell r="G490">
            <v>39052.333333333336</v>
          </cell>
          <cell r="H490" t="str">
            <v>NA</v>
          </cell>
          <cell r="I490">
            <v>38869.375</v>
          </cell>
          <cell r="J490">
            <v>39059.729166666664</v>
          </cell>
          <cell r="K490" t="str">
            <v>NA</v>
          </cell>
          <cell r="L490">
            <v>0.09</v>
          </cell>
          <cell r="M490">
            <v>2</v>
          </cell>
          <cell r="N490">
            <v>0</v>
          </cell>
          <cell r="O490">
            <v>0</v>
          </cell>
          <cell r="P490">
            <v>0</v>
          </cell>
          <cell r="Q490">
            <v>483</v>
          </cell>
          <cell r="R490" t="str">
            <v>489II;490II</v>
          </cell>
          <cell r="S490" t="str">
            <v>EQUIPE ELE</v>
          </cell>
          <cell r="T490">
            <v>39059</v>
          </cell>
        </row>
        <row r="491">
          <cell r="B491" t="str">
            <v>DE.320.DD.02</v>
          </cell>
          <cell r="D491" t="str">
            <v>Iluminação</v>
          </cell>
          <cell r="E491" t="str">
            <v>11 dias</v>
          </cell>
          <cell r="F491">
            <v>38869.375</v>
          </cell>
          <cell r="G491">
            <v>39052.333333333336</v>
          </cell>
          <cell r="H491" t="str">
            <v>NA</v>
          </cell>
          <cell r="I491">
            <v>38894.375</v>
          </cell>
          <cell r="J491">
            <v>39066.729166666664</v>
          </cell>
          <cell r="K491" t="str">
            <v>NA</v>
          </cell>
          <cell r="L491">
            <v>0.31</v>
          </cell>
          <cell r="M491">
            <v>7</v>
          </cell>
          <cell r="N491">
            <v>0</v>
          </cell>
          <cell r="O491">
            <v>0</v>
          </cell>
          <cell r="P491">
            <v>0</v>
          </cell>
          <cell r="Q491" t="str">
            <v>488II</v>
          </cell>
          <cell r="S491" t="str">
            <v>EQUIPE ELE</v>
          </cell>
          <cell r="T491">
            <v>39066</v>
          </cell>
        </row>
        <row r="492">
          <cell r="B492" t="str">
            <v>DE.320.DD.03</v>
          </cell>
          <cell r="D492" t="str">
            <v>Eletrodutos</v>
          </cell>
          <cell r="E492" t="str">
            <v>6 dias</v>
          </cell>
          <cell r="F492">
            <v>38894.375</v>
          </cell>
          <cell r="G492">
            <v>39052.333333333336</v>
          </cell>
          <cell r="H492" t="str">
            <v>NA</v>
          </cell>
          <cell r="I492">
            <v>38902.375</v>
          </cell>
          <cell r="J492">
            <v>39059.729166666664</v>
          </cell>
          <cell r="K492" t="str">
            <v>NA</v>
          </cell>
          <cell r="L492">
            <v>0.09</v>
          </cell>
          <cell r="M492">
            <v>2</v>
          </cell>
          <cell r="N492">
            <v>0</v>
          </cell>
          <cell r="O492">
            <v>0</v>
          </cell>
          <cell r="P492">
            <v>0</v>
          </cell>
          <cell r="Q492" t="str">
            <v>488II</v>
          </cell>
          <cell r="S492" t="str">
            <v>EQUIPE ELE</v>
          </cell>
          <cell r="T492">
            <v>39059</v>
          </cell>
        </row>
        <row r="493">
          <cell r="B493" t="str">
            <v>DE.320.LC.01</v>
          </cell>
          <cell r="D493" t="str">
            <v>Lista De Linhas/ Cabos</v>
          </cell>
          <cell r="E493" t="str">
            <v>8 dias</v>
          </cell>
          <cell r="F493">
            <v>38902.375</v>
          </cell>
          <cell r="G493">
            <v>39052.333333333336</v>
          </cell>
          <cell r="H493" t="str">
            <v>NA</v>
          </cell>
          <cell r="I493">
            <v>38908.375</v>
          </cell>
          <cell r="J493">
            <v>39063.729166666664</v>
          </cell>
          <cell r="K493" t="str">
            <v>NA</v>
          </cell>
          <cell r="L493">
            <v>0.05</v>
          </cell>
          <cell r="M493">
            <v>1.25</v>
          </cell>
          <cell r="N493">
            <v>0</v>
          </cell>
          <cell r="O493">
            <v>0</v>
          </cell>
          <cell r="P493">
            <v>0</v>
          </cell>
          <cell r="Q493" t="str">
            <v>487II</v>
          </cell>
          <cell r="S493" t="str">
            <v>EQUIPE ELE</v>
          </cell>
          <cell r="T493">
            <v>39063</v>
          </cell>
        </row>
        <row r="494">
          <cell r="B494" t="str">
            <v>1.2.4</v>
          </cell>
          <cell r="C494" t="str">
            <v>370A</v>
          </cell>
          <cell r="D494" t="str">
            <v>Laboratório de Análise Físico-Químicas</v>
          </cell>
          <cell r="E494" t="str">
            <v>30 dias</v>
          </cell>
          <cell r="F494">
            <v>38839.375</v>
          </cell>
          <cell r="G494">
            <v>39022.333333333336</v>
          </cell>
          <cell r="H494" t="str">
            <v>NA</v>
          </cell>
          <cell r="I494">
            <v>38904.375</v>
          </cell>
          <cell r="J494">
            <v>39066.729166666664</v>
          </cell>
          <cell r="K494" t="str">
            <v>NA</v>
          </cell>
          <cell r="L494">
            <v>0.98</v>
          </cell>
          <cell r="M494">
            <v>22.38</v>
          </cell>
          <cell r="N494">
            <v>0</v>
          </cell>
          <cell r="O494">
            <v>0</v>
          </cell>
          <cell r="P494">
            <v>0</v>
          </cell>
          <cell r="T494">
            <v>39066</v>
          </cell>
        </row>
        <row r="495">
          <cell r="D495" t="str">
            <v>Projeto Detalhado</v>
          </cell>
          <cell r="E495" t="str">
            <v>30 dias</v>
          </cell>
          <cell r="F495">
            <v>38853.375</v>
          </cell>
          <cell r="G495">
            <v>39022.333333333336</v>
          </cell>
          <cell r="H495" t="str">
            <v>NA</v>
          </cell>
          <cell r="I495">
            <v>38904.375</v>
          </cell>
          <cell r="J495">
            <v>39066.729166666664</v>
          </cell>
          <cell r="K495" t="str">
            <v>NA</v>
          </cell>
          <cell r="L495">
            <v>0.98</v>
          </cell>
          <cell r="M495">
            <v>22.38</v>
          </cell>
          <cell r="N495">
            <v>0</v>
          </cell>
          <cell r="O495">
            <v>0</v>
          </cell>
          <cell r="P495">
            <v>0</v>
          </cell>
          <cell r="T495">
            <v>39066</v>
          </cell>
        </row>
        <row r="496">
          <cell r="D496" t="str">
            <v>Civil</v>
          </cell>
          <cell r="E496" t="str">
            <v>29 dias</v>
          </cell>
          <cell r="F496">
            <v>38853.375</v>
          </cell>
          <cell r="G496">
            <v>39022.333333333336</v>
          </cell>
          <cell r="H496" t="str">
            <v>NA</v>
          </cell>
          <cell r="I496">
            <v>38881.375</v>
          </cell>
          <cell r="J496">
            <v>39065.729166666664</v>
          </cell>
          <cell r="K496" t="str">
            <v>NA</v>
          </cell>
          <cell r="L496">
            <v>0.74</v>
          </cell>
          <cell r="M496">
            <v>17</v>
          </cell>
          <cell r="N496">
            <v>0</v>
          </cell>
          <cell r="O496">
            <v>0</v>
          </cell>
          <cell r="P496">
            <v>0</v>
          </cell>
          <cell r="T496">
            <v>39065</v>
          </cell>
        </row>
        <row r="497">
          <cell r="D497" t="str">
            <v>Desenho De Detalhamento</v>
          </cell>
          <cell r="E497" t="str">
            <v>29 dias</v>
          </cell>
          <cell r="F497">
            <v>38853.375</v>
          </cell>
          <cell r="G497">
            <v>39022.333333333336</v>
          </cell>
          <cell r="H497" t="str">
            <v>NA</v>
          </cell>
          <cell r="I497">
            <v>38881.375</v>
          </cell>
          <cell r="J497">
            <v>39065.729166666664</v>
          </cell>
          <cell r="K497" t="str">
            <v>NA</v>
          </cell>
          <cell r="L497">
            <v>0.74</v>
          </cell>
          <cell r="M497">
            <v>17</v>
          </cell>
          <cell r="N497">
            <v>0</v>
          </cell>
          <cell r="O497">
            <v>0</v>
          </cell>
          <cell r="P497">
            <v>0</v>
          </cell>
          <cell r="T497">
            <v>39065</v>
          </cell>
        </row>
        <row r="498">
          <cell r="B498" t="str">
            <v>DC.370.DD.01</v>
          </cell>
          <cell r="D498" t="str">
            <v>Arquitetura</v>
          </cell>
          <cell r="E498" t="str">
            <v>9 dias</v>
          </cell>
          <cell r="F498">
            <v>38853.375</v>
          </cell>
          <cell r="G498">
            <v>39022.333333333336</v>
          </cell>
          <cell r="H498" t="str">
            <v>NA</v>
          </cell>
          <cell r="I498">
            <v>38866.375</v>
          </cell>
          <cell r="J498">
            <v>39037.729166666664</v>
          </cell>
          <cell r="K498" t="str">
            <v>NA</v>
          </cell>
          <cell r="L498">
            <v>0.26</v>
          </cell>
          <cell r="M498">
            <v>6</v>
          </cell>
          <cell r="N498">
            <v>0</v>
          </cell>
          <cell r="O498">
            <v>0</v>
          </cell>
          <cell r="P498">
            <v>0</v>
          </cell>
          <cell r="Q498">
            <v>471</v>
          </cell>
          <cell r="R498">
            <v>497</v>
          </cell>
          <cell r="S498" t="str">
            <v>EQUIPE ARQ</v>
          </cell>
          <cell r="T498">
            <v>39037</v>
          </cell>
        </row>
        <row r="499">
          <cell r="B499" t="str">
            <v>DC.370.DD.02</v>
          </cell>
          <cell r="D499" t="str">
            <v>Fundação</v>
          </cell>
          <cell r="E499" t="str">
            <v>6 dias</v>
          </cell>
          <cell r="F499">
            <v>38853.375</v>
          </cell>
          <cell r="G499">
            <v>39038.333333333336</v>
          </cell>
          <cell r="H499" t="str">
            <v>NA</v>
          </cell>
          <cell r="I499">
            <v>38861.375</v>
          </cell>
          <cell r="J499">
            <v>39045.729166666664</v>
          </cell>
          <cell r="K499" t="str">
            <v>NA</v>
          </cell>
          <cell r="L499">
            <v>0.13</v>
          </cell>
          <cell r="M499">
            <v>3</v>
          </cell>
          <cell r="N499">
            <v>0</v>
          </cell>
          <cell r="O499">
            <v>0</v>
          </cell>
          <cell r="P499">
            <v>0</v>
          </cell>
          <cell r="Q499">
            <v>496</v>
          </cell>
          <cell r="R499" t="str">
            <v>498;502</v>
          </cell>
          <cell r="S499" t="str">
            <v>EQUIPE CIV</v>
          </cell>
          <cell r="T499">
            <v>39045</v>
          </cell>
        </row>
        <row r="500">
          <cell r="B500" t="str">
            <v>DC.370.DD.03</v>
          </cell>
          <cell r="D500" t="str">
            <v>Pilares, Vigas e Lajes</v>
          </cell>
          <cell r="E500" t="str">
            <v>8 dias</v>
          </cell>
          <cell r="F500">
            <v>38861.375</v>
          </cell>
          <cell r="G500">
            <v>39048.333333333336</v>
          </cell>
          <cell r="H500" t="str">
            <v>NA</v>
          </cell>
          <cell r="I500">
            <v>38873.375</v>
          </cell>
          <cell r="J500">
            <v>39057.729166666664</v>
          </cell>
          <cell r="K500" t="str">
            <v>NA</v>
          </cell>
          <cell r="L500">
            <v>0.22</v>
          </cell>
          <cell r="M500">
            <v>5</v>
          </cell>
          <cell r="N500">
            <v>0</v>
          </cell>
          <cell r="O500">
            <v>0</v>
          </cell>
          <cell r="P500">
            <v>0</v>
          </cell>
          <cell r="Q500">
            <v>497</v>
          </cell>
          <cell r="R500">
            <v>499</v>
          </cell>
          <cell r="S500" t="str">
            <v>EQUIPE CIV</v>
          </cell>
          <cell r="T500">
            <v>39057</v>
          </cell>
        </row>
        <row r="501">
          <cell r="B501" t="str">
            <v>DC.370.DD.04</v>
          </cell>
          <cell r="D501" t="str">
            <v>Hidráulica</v>
          </cell>
          <cell r="E501" t="str">
            <v>6 dias</v>
          </cell>
          <cell r="F501">
            <v>38873.375</v>
          </cell>
          <cell r="G501">
            <v>39058.333333333336</v>
          </cell>
          <cell r="H501" t="str">
            <v>NA</v>
          </cell>
          <cell r="I501">
            <v>38881.375</v>
          </cell>
          <cell r="J501">
            <v>39065.729166666664</v>
          </cell>
          <cell r="K501" t="str">
            <v>NA</v>
          </cell>
          <cell r="L501">
            <v>0.13</v>
          </cell>
          <cell r="M501">
            <v>3</v>
          </cell>
          <cell r="N501">
            <v>0</v>
          </cell>
          <cell r="O501">
            <v>0</v>
          </cell>
          <cell r="P501">
            <v>0</v>
          </cell>
          <cell r="Q501">
            <v>498</v>
          </cell>
          <cell r="S501" t="str">
            <v>EQUIPE CIV</v>
          </cell>
          <cell r="T501">
            <v>39065</v>
          </cell>
        </row>
        <row r="502">
          <cell r="D502" t="str">
            <v>Elétrica</v>
          </cell>
          <cell r="E502" t="str">
            <v>15 dias</v>
          </cell>
          <cell r="F502">
            <v>38881.375</v>
          </cell>
          <cell r="G502">
            <v>39048.333333333336</v>
          </cell>
          <cell r="H502" t="str">
            <v>NA</v>
          </cell>
          <cell r="I502">
            <v>38904.375</v>
          </cell>
          <cell r="J502">
            <v>39066.729166666664</v>
          </cell>
          <cell r="K502" t="str">
            <v>NA</v>
          </cell>
          <cell r="L502">
            <v>0.23</v>
          </cell>
          <cell r="M502">
            <v>5.38</v>
          </cell>
          <cell r="N502">
            <v>0</v>
          </cell>
          <cell r="O502">
            <v>0</v>
          </cell>
          <cell r="P502">
            <v>0</v>
          </cell>
          <cell r="T502">
            <v>39066</v>
          </cell>
        </row>
        <row r="503">
          <cell r="D503" t="str">
            <v>Desenho De Detalhamento</v>
          </cell>
          <cell r="E503" t="str">
            <v>13 dias</v>
          </cell>
          <cell r="F503">
            <v>38881.375</v>
          </cell>
          <cell r="G503">
            <v>39048.333333333336</v>
          </cell>
          <cell r="H503" t="str">
            <v>NA</v>
          </cell>
          <cell r="I503">
            <v>38902.375</v>
          </cell>
          <cell r="J503">
            <v>39064.729166666664</v>
          </cell>
          <cell r="K503" t="str">
            <v>NA</v>
          </cell>
          <cell r="L503">
            <v>0.22</v>
          </cell>
          <cell r="M503">
            <v>5</v>
          </cell>
          <cell r="N503">
            <v>0</v>
          </cell>
          <cell r="O503">
            <v>0</v>
          </cell>
          <cell r="P503">
            <v>0</v>
          </cell>
          <cell r="R503">
            <v>504</v>
          </cell>
          <cell r="T503">
            <v>39064</v>
          </cell>
        </row>
        <row r="504">
          <cell r="B504" t="str">
            <v>DE.370.DD.01</v>
          </cell>
          <cell r="D504" t="str">
            <v>Aterramento</v>
          </cell>
          <cell r="E504" t="str">
            <v>4 dias</v>
          </cell>
          <cell r="F504">
            <v>38881.375</v>
          </cell>
          <cell r="G504">
            <v>39048.333333333336</v>
          </cell>
          <cell r="H504" t="str">
            <v>NA</v>
          </cell>
          <cell r="I504">
            <v>38889.375</v>
          </cell>
          <cell r="J504">
            <v>39051.729166666664</v>
          </cell>
          <cell r="K504" t="str">
            <v>NA</v>
          </cell>
          <cell r="L504">
            <v>0.04</v>
          </cell>
          <cell r="M504">
            <v>1</v>
          </cell>
          <cell r="N504">
            <v>0</v>
          </cell>
          <cell r="O504">
            <v>0</v>
          </cell>
          <cell r="P504">
            <v>0</v>
          </cell>
          <cell r="Q504">
            <v>497</v>
          </cell>
          <cell r="R504">
            <v>503</v>
          </cell>
          <cell r="S504" t="str">
            <v>EQUIPE ELE</v>
          </cell>
          <cell r="T504">
            <v>39051</v>
          </cell>
        </row>
        <row r="505">
          <cell r="B505" t="str">
            <v>DE.370.DD.02</v>
          </cell>
          <cell r="D505" t="str">
            <v>Iluminação</v>
          </cell>
          <cell r="E505" t="str">
            <v>9 dias</v>
          </cell>
          <cell r="F505">
            <v>38889.375</v>
          </cell>
          <cell r="G505">
            <v>39052.333333333336</v>
          </cell>
          <cell r="H505" t="str">
            <v>NA</v>
          </cell>
          <cell r="I505">
            <v>38902.375</v>
          </cell>
          <cell r="J505">
            <v>39064.729166666664</v>
          </cell>
          <cell r="K505" t="str">
            <v>NA</v>
          </cell>
          <cell r="L505">
            <v>0.17</v>
          </cell>
          <cell r="M505">
            <v>4</v>
          </cell>
          <cell r="N505">
            <v>0</v>
          </cell>
          <cell r="O505">
            <v>0</v>
          </cell>
          <cell r="P505">
            <v>0</v>
          </cell>
          <cell r="Q505">
            <v>502</v>
          </cell>
          <cell r="S505" t="str">
            <v>EQUIPE ELE</v>
          </cell>
          <cell r="T505">
            <v>39064</v>
          </cell>
        </row>
        <row r="506">
          <cell r="B506" t="str">
            <v>DE.370.LC.01</v>
          </cell>
          <cell r="D506" t="str">
            <v>Lista De Linhas/ Cabos</v>
          </cell>
          <cell r="E506" t="str">
            <v>2 dias</v>
          </cell>
          <cell r="F506">
            <v>38902.375</v>
          </cell>
          <cell r="G506">
            <v>39065.333333333336</v>
          </cell>
          <cell r="H506" t="str">
            <v>NA</v>
          </cell>
          <cell r="I506">
            <v>38904.375</v>
          </cell>
          <cell r="J506">
            <v>39066.729166666664</v>
          </cell>
          <cell r="K506" t="str">
            <v>NA</v>
          </cell>
          <cell r="L506">
            <v>0.02</v>
          </cell>
          <cell r="M506">
            <v>0.38</v>
          </cell>
          <cell r="N506">
            <v>0</v>
          </cell>
          <cell r="O506">
            <v>0</v>
          </cell>
          <cell r="P506">
            <v>0</v>
          </cell>
          <cell r="Q506">
            <v>501</v>
          </cell>
          <cell r="S506" t="str">
            <v>EQUIPE ELE</v>
          </cell>
          <cell r="T506">
            <v>39066</v>
          </cell>
        </row>
        <row r="507">
          <cell r="B507" t="str">
            <v>1.3</v>
          </cell>
          <cell r="C507" t="str">
            <v>400A</v>
          </cell>
          <cell r="D507" t="str">
            <v>APOIO ADMINISTRATIVO</v>
          </cell>
          <cell r="E507" t="str">
            <v>107 dias</v>
          </cell>
          <cell r="F507">
            <v>38853.375</v>
          </cell>
          <cell r="G507">
            <v>38905.333333333336</v>
          </cell>
          <cell r="H507">
            <v>38905.333333333336</v>
          </cell>
          <cell r="I507">
            <v>38966.375</v>
          </cell>
          <cell r="J507">
            <v>39066.729166666664</v>
          </cell>
          <cell r="K507" t="str">
            <v>NA</v>
          </cell>
          <cell r="L507">
            <v>4.63</v>
          </cell>
          <cell r="M507">
            <v>106</v>
          </cell>
          <cell r="N507">
            <v>10.58</v>
          </cell>
          <cell r="O507">
            <v>9.98</v>
          </cell>
          <cell r="P507">
            <v>9.98</v>
          </cell>
          <cell r="T507">
            <v>39066</v>
          </cell>
        </row>
        <row r="508">
          <cell r="B508" t="str">
            <v>1.3.1</v>
          </cell>
          <cell r="C508" t="str">
            <v>405A</v>
          </cell>
          <cell r="D508" t="str">
            <v>Geral</v>
          </cell>
          <cell r="E508" t="str">
            <v>40 dias</v>
          </cell>
          <cell r="F508" t="str">
            <v>NA</v>
          </cell>
          <cell r="G508">
            <v>38905.333333333336</v>
          </cell>
          <cell r="H508">
            <v>38905.333333333336</v>
          </cell>
          <cell r="I508" t="str">
            <v>NA</v>
          </cell>
          <cell r="J508">
            <v>38964.729166666664</v>
          </cell>
          <cell r="K508" t="str">
            <v>NA</v>
          </cell>
          <cell r="L508">
            <v>0.51</v>
          </cell>
          <cell r="M508">
            <v>11.63</v>
          </cell>
          <cell r="N508">
            <v>10.58</v>
          </cell>
          <cell r="O508">
            <v>90.97</v>
          </cell>
          <cell r="P508">
            <v>90.97</v>
          </cell>
          <cell r="T508">
            <v>38964</v>
          </cell>
        </row>
        <row r="509">
          <cell r="D509" t="str">
            <v>Projeto Básico</v>
          </cell>
          <cell r="E509" t="str">
            <v>32 dias</v>
          </cell>
          <cell r="F509" t="str">
            <v>NA</v>
          </cell>
          <cell r="G509">
            <v>38917.333333333336</v>
          </cell>
          <cell r="H509">
            <v>38917.333333333336</v>
          </cell>
          <cell r="I509" t="str">
            <v>NA</v>
          </cell>
          <cell r="J509">
            <v>38964.729166666664</v>
          </cell>
          <cell r="K509" t="str">
            <v>NA</v>
          </cell>
          <cell r="L509">
            <v>0.44</v>
          </cell>
          <cell r="M509">
            <v>10.130000000000001</v>
          </cell>
          <cell r="N509">
            <v>9.23</v>
          </cell>
          <cell r="O509">
            <v>91.11</v>
          </cell>
          <cell r="P509">
            <v>91.11</v>
          </cell>
          <cell r="T509">
            <v>38964</v>
          </cell>
        </row>
        <row r="510">
          <cell r="D510" t="str">
            <v>Mecânica</v>
          </cell>
          <cell r="E510" t="str">
            <v>9 dias</v>
          </cell>
          <cell r="F510" t="str">
            <v>NA</v>
          </cell>
          <cell r="G510">
            <v>38952.333333333336</v>
          </cell>
          <cell r="H510">
            <v>38952.333333333336</v>
          </cell>
          <cell r="I510" t="str">
            <v>NA</v>
          </cell>
          <cell r="J510">
            <v>38964.729166666664</v>
          </cell>
          <cell r="K510" t="str">
            <v>NA</v>
          </cell>
          <cell r="L510">
            <v>0.25</v>
          </cell>
          <cell r="M510">
            <v>5.63</v>
          </cell>
          <cell r="N510">
            <v>5.0599999999999996</v>
          </cell>
          <cell r="O510">
            <v>0</v>
          </cell>
          <cell r="P510">
            <v>90</v>
          </cell>
          <cell r="T510">
            <v>38964</v>
          </cell>
        </row>
        <row r="511">
          <cell r="B511" t="str">
            <v>BB.405.OI.01</v>
          </cell>
          <cell r="D511" t="str">
            <v>Orçamento De Investimentos</v>
          </cell>
          <cell r="E511" t="str">
            <v>9 dias</v>
          </cell>
          <cell r="F511" t="str">
            <v>NA</v>
          </cell>
          <cell r="G511">
            <v>38952.333333333336</v>
          </cell>
          <cell r="H511">
            <v>38952.333333333336</v>
          </cell>
          <cell r="I511" t="str">
            <v>NA</v>
          </cell>
          <cell r="J511">
            <v>38964.729166666664</v>
          </cell>
          <cell r="K511" t="str">
            <v>NA</v>
          </cell>
          <cell r="L511">
            <v>0.25</v>
          </cell>
          <cell r="M511">
            <v>5.63</v>
          </cell>
          <cell r="N511">
            <v>5.0599999999999996</v>
          </cell>
          <cell r="O511">
            <v>0</v>
          </cell>
          <cell r="P511">
            <v>90</v>
          </cell>
          <cell r="Q511" t="str">
            <v>34II</v>
          </cell>
          <cell r="S511" t="str">
            <v>EQUIPE MEC</v>
          </cell>
          <cell r="T511">
            <v>38964</v>
          </cell>
        </row>
        <row r="512">
          <cell r="D512" t="str">
            <v>Civil</v>
          </cell>
          <cell r="E512" t="str">
            <v>5 dias</v>
          </cell>
          <cell r="F512" t="str">
            <v>NA</v>
          </cell>
          <cell r="G512">
            <v>38917.333333333336</v>
          </cell>
          <cell r="H512">
            <v>38917.333333333336</v>
          </cell>
          <cell r="I512" t="str">
            <v>NA</v>
          </cell>
          <cell r="J512">
            <v>38923.729166666664</v>
          </cell>
          <cell r="K512" t="str">
            <v>NA</v>
          </cell>
          <cell r="L512">
            <v>0.2</v>
          </cell>
          <cell r="M512">
            <v>4.5</v>
          </cell>
          <cell r="N512">
            <v>4.16</v>
          </cell>
          <cell r="O512">
            <v>0</v>
          </cell>
          <cell r="P512">
            <v>92.5</v>
          </cell>
          <cell r="T512">
            <v>38923</v>
          </cell>
        </row>
        <row r="513">
          <cell r="B513" t="str">
            <v>BC.405.PQ.01</v>
          </cell>
          <cell r="D513" t="str">
            <v>Planilha De Quantitativos - Arquitetura</v>
          </cell>
          <cell r="E513" t="str">
            <v>5 dias</v>
          </cell>
          <cell r="F513" t="str">
            <v>NA</v>
          </cell>
          <cell r="G513">
            <v>38917.333333333336</v>
          </cell>
          <cell r="H513">
            <v>38917.333333333336</v>
          </cell>
          <cell r="I513" t="str">
            <v>NA</v>
          </cell>
          <cell r="J513">
            <v>38923.729166666664</v>
          </cell>
          <cell r="K513" t="str">
            <v>NA</v>
          </cell>
          <cell r="L513">
            <v>0.2</v>
          </cell>
          <cell r="M513">
            <v>4.5</v>
          </cell>
          <cell r="N513">
            <v>4.16</v>
          </cell>
          <cell r="O513">
            <v>0</v>
          </cell>
          <cell r="P513">
            <v>92.5</v>
          </cell>
          <cell r="Q513" t="str">
            <v>16II</v>
          </cell>
          <cell r="S513" t="str">
            <v>EQUIPE ARQ</v>
          </cell>
          <cell r="T513">
            <v>38923</v>
          </cell>
        </row>
        <row r="514">
          <cell r="D514" t="str">
            <v>Projeto Detalhado</v>
          </cell>
          <cell r="E514" t="str">
            <v>5 dias</v>
          </cell>
          <cell r="F514" t="str">
            <v>NA</v>
          </cell>
          <cell r="G514">
            <v>38905.333333333336</v>
          </cell>
          <cell r="H514">
            <v>38905.333333333336</v>
          </cell>
          <cell r="I514" t="str">
            <v>NA</v>
          </cell>
          <cell r="J514">
            <v>38911.729166666664</v>
          </cell>
          <cell r="K514" t="str">
            <v>NA</v>
          </cell>
          <cell r="L514">
            <v>7.0000000000000007E-2</v>
          </cell>
          <cell r="M514">
            <v>1.5</v>
          </cell>
          <cell r="N514">
            <v>1.35</v>
          </cell>
          <cell r="O514">
            <v>90</v>
          </cell>
          <cell r="P514">
            <v>90</v>
          </cell>
          <cell r="T514">
            <v>38911</v>
          </cell>
        </row>
        <row r="515">
          <cell r="D515" t="str">
            <v>Civil</v>
          </cell>
          <cell r="E515" t="str">
            <v>5 dias</v>
          </cell>
          <cell r="F515" t="str">
            <v>NA</v>
          </cell>
          <cell r="G515">
            <v>38905.333333333336</v>
          </cell>
          <cell r="H515">
            <v>38905.333333333336</v>
          </cell>
          <cell r="I515" t="str">
            <v>NA</v>
          </cell>
          <cell r="J515">
            <v>38911.729166666664</v>
          </cell>
          <cell r="K515" t="str">
            <v>NA</v>
          </cell>
          <cell r="L515">
            <v>7.0000000000000007E-2</v>
          </cell>
          <cell r="M515">
            <v>1.5</v>
          </cell>
          <cell r="N515">
            <v>1.35</v>
          </cell>
          <cell r="O515">
            <v>0</v>
          </cell>
          <cell r="P515">
            <v>90</v>
          </cell>
          <cell r="T515">
            <v>38911</v>
          </cell>
        </row>
        <row r="516">
          <cell r="B516" t="str">
            <v>DC.405.RT.01</v>
          </cell>
          <cell r="D516" t="str">
            <v>Relatório Técnico Arquitetura - Viagem</v>
          </cell>
          <cell r="E516" t="str">
            <v>5 dias</v>
          </cell>
          <cell r="F516" t="str">
            <v>NA</v>
          </cell>
          <cell r="G516">
            <v>38905.333333333336</v>
          </cell>
          <cell r="H516">
            <v>38905.333333333336</v>
          </cell>
          <cell r="I516" t="str">
            <v>NA</v>
          </cell>
          <cell r="J516">
            <v>38911.729166666664</v>
          </cell>
          <cell r="K516" t="str">
            <v>NA</v>
          </cell>
          <cell r="L516">
            <v>7.0000000000000007E-2</v>
          </cell>
          <cell r="M516">
            <v>1.5</v>
          </cell>
          <cell r="N516">
            <v>1.35</v>
          </cell>
          <cell r="O516">
            <v>0</v>
          </cell>
          <cell r="P516">
            <v>90</v>
          </cell>
          <cell r="Q516" t="str">
            <v>16II</v>
          </cell>
          <cell r="S516" t="str">
            <v>EQUIPE ARQ</v>
          </cell>
          <cell r="T516">
            <v>38911</v>
          </cell>
        </row>
        <row r="517">
          <cell r="B517" t="str">
            <v>1.3.2</v>
          </cell>
          <cell r="C517" t="str">
            <v>410A</v>
          </cell>
          <cell r="D517" t="str">
            <v>Escritórios</v>
          </cell>
          <cell r="E517" t="str">
            <v>28 dias</v>
          </cell>
          <cell r="F517">
            <v>38853.375</v>
          </cell>
          <cell r="G517">
            <v>39022.333333333336</v>
          </cell>
          <cell r="H517" t="str">
            <v>NA</v>
          </cell>
          <cell r="I517">
            <v>38926.375</v>
          </cell>
          <cell r="J517">
            <v>39064.729166666664</v>
          </cell>
          <cell r="K517" t="str">
            <v>NA</v>
          </cell>
          <cell r="L517">
            <v>1.02</v>
          </cell>
          <cell r="M517">
            <v>23.38</v>
          </cell>
          <cell r="N517">
            <v>0</v>
          </cell>
          <cell r="O517">
            <v>0</v>
          </cell>
          <cell r="P517">
            <v>0</v>
          </cell>
          <cell r="T517">
            <v>39064</v>
          </cell>
        </row>
        <row r="518">
          <cell r="D518" t="str">
            <v>Projeto Detalhado</v>
          </cell>
          <cell r="E518" t="str">
            <v>28 dias</v>
          </cell>
          <cell r="F518">
            <v>38867.375</v>
          </cell>
          <cell r="G518">
            <v>39022.333333333336</v>
          </cell>
          <cell r="H518" t="str">
            <v>NA</v>
          </cell>
          <cell r="I518">
            <v>38926.375</v>
          </cell>
          <cell r="J518">
            <v>39064.729166666664</v>
          </cell>
          <cell r="K518" t="str">
            <v>NA</v>
          </cell>
          <cell r="L518">
            <v>1.02</v>
          </cell>
          <cell r="M518">
            <v>23.38</v>
          </cell>
          <cell r="N518">
            <v>0</v>
          </cell>
          <cell r="O518">
            <v>0</v>
          </cell>
          <cell r="P518">
            <v>0</v>
          </cell>
          <cell r="T518">
            <v>39064</v>
          </cell>
        </row>
        <row r="519">
          <cell r="D519" t="str">
            <v>Civil</v>
          </cell>
          <cell r="E519" t="str">
            <v>28 dias</v>
          </cell>
          <cell r="F519">
            <v>38867.375</v>
          </cell>
          <cell r="G519">
            <v>39022.333333333336</v>
          </cell>
          <cell r="H519" t="str">
            <v>NA</v>
          </cell>
          <cell r="I519">
            <v>38904.375</v>
          </cell>
          <cell r="J519">
            <v>39064.729166666664</v>
          </cell>
          <cell r="K519" t="str">
            <v>NA</v>
          </cell>
          <cell r="L519">
            <v>0.83</v>
          </cell>
          <cell r="M519">
            <v>19</v>
          </cell>
          <cell r="N519">
            <v>0</v>
          </cell>
          <cell r="O519">
            <v>0</v>
          </cell>
          <cell r="P519">
            <v>0</v>
          </cell>
          <cell r="T519">
            <v>39064</v>
          </cell>
        </row>
        <row r="520">
          <cell r="D520" t="str">
            <v>Desenho De Detalhamento</v>
          </cell>
          <cell r="E520" t="str">
            <v>28 dias</v>
          </cell>
          <cell r="F520">
            <v>38867.375</v>
          </cell>
          <cell r="G520">
            <v>39022.333333333336</v>
          </cell>
          <cell r="H520" t="str">
            <v>NA</v>
          </cell>
          <cell r="I520">
            <v>38904.375</v>
          </cell>
          <cell r="J520">
            <v>39064.729166666664</v>
          </cell>
          <cell r="K520" t="str">
            <v>NA</v>
          </cell>
          <cell r="L520">
            <v>0.83</v>
          </cell>
          <cell r="M520">
            <v>19</v>
          </cell>
          <cell r="N520">
            <v>0</v>
          </cell>
          <cell r="O520">
            <v>0</v>
          </cell>
          <cell r="P520">
            <v>0</v>
          </cell>
          <cell r="T520">
            <v>39064</v>
          </cell>
        </row>
        <row r="521">
          <cell r="B521" t="str">
            <v>DC.410.DD.01</v>
          </cell>
          <cell r="D521" t="str">
            <v>Arquitetura</v>
          </cell>
          <cell r="E521" t="str">
            <v>9 dias</v>
          </cell>
          <cell r="F521">
            <v>38867.375</v>
          </cell>
          <cell r="G521">
            <v>39022.333333333336</v>
          </cell>
          <cell r="H521" t="str">
            <v>NA</v>
          </cell>
          <cell r="I521">
            <v>38880.375</v>
          </cell>
          <cell r="J521">
            <v>39037.729166666664</v>
          </cell>
          <cell r="K521" t="str">
            <v>NA</v>
          </cell>
          <cell r="L521">
            <v>0.26</v>
          </cell>
          <cell r="M521">
            <v>6</v>
          </cell>
          <cell r="N521">
            <v>0</v>
          </cell>
          <cell r="O521">
            <v>0</v>
          </cell>
          <cell r="P521">
            <v>0</v>
          </cell>
          <cell r="Q521">
            <v>471</v>
          </cell>
          <cell r="R521">
            <v>520</v>
          </cell>
          <cell r="S521" t="str">
            <v>EQUIPE ARQ</v>
          </cell>
          <cell r="T521">
            <v>39037</v>
          </cell>
        </row>
        <row r="522">
          <cell r="B522" t="str">
            <v>DC.410.DD.02</v>
          </cell>
          <cell r="D522" t="str">
            <v>Fundação</v>
          </cell>
          <cell r="E522" t="str">
            <v>5 dias</v>
          </cell>
          <cell r="F522">
            <v>38867.375</v>
          </cell>
          <cell r="G522">
            <v>39038.333333333336</v>
          </cell>
          <cell r="H522" t="str">
            <v>NA</v>
          </cell>
          <cell r="I522">
            <v>38874.375</v>
          </cell>
          <cell r="J522">
            <v>39044.729166666664</v>
          </cell>
          <cell r="K522" t="str">
            <v>NA</v>
          </cell>
          <cell r="L522">
            <v>0.09</v>
          </cell>
          <cell r="M522">
            <v>2</v>
          </cell>
          <cell r="N522">
            <v>0</v>
          </cell>
          <cell r="O522">
            <v>0</v>
          </cell>
          <cell r="P522">
            <v>0</v>
          </cell>
          <cell r="Q522">
            <v>519</v>
          </cell>
          <cell r="R522" t="str">
            <v>521;526</v>
          </cell>
          <cell r="S522" t="str">
            <v>EQUIPE CIV</v>
          </cell>
          <cell r="T522">
            <v>39044</v>
          </cell>
        </row>
        <row r="523">
          <cell r="B523" t="str">
            <v>DC.410.DD.03</v>
          </cell>
          <cell r="D523" t="str">
            <v>Sapatas e Pilares</v>
          </cell>
          <cell r="E523" t="str">
            <v>7 dias</v>
          </cell>
          <cell r="F523">
            <v>38874.375</v>
          </cell>
          <cell r="G523">
            <v>39045.333333333336</v>
          </cell>
          <cell r="H523" t="str">
            <v>NA</v>
          </cell>
          <cell r="I523">
            <v>38887.375</v>
          </cell>
          <cell r="J523">
            <v>39055.729166666664</v>
          </cell>
          <cell r="K523" t="str">
            <v>NA</v>
          </cell>
          <cell r="L523">
            <v>0.17</v>
          </cell>
          <cell r="M523">
            <v>4</v>
          </cell>
          <cell r="N523">
            <v>0</v>
          </cell>
          <cell r="O523">
            <v>0</v>
          </cell>
          <cell r="P523">
            <v>0</v>
          </cell>
          <cell r="Q523">
            <v>520</v>
          </cell>
          <cell r="R523" t="str">
            <v>522;523</v>
          </cell>
          <cell r="S523" t="str">
            <v>EQUIPE CIV</v>
          </cell>
          <cell r="T523">
            <v>39055</v>
          </cell>
        </row>
        <row r="524">
          <cell r="B524" t="str">
            <v>DC.410.DD.04</v>
          </cell>
          <cell r="D524" t="str">
            <v>Lajes</v>
          </cell>
          <cell r="E524" t="str">
            <v>7 dias</v>
          </cell>
          <cell r="F524">
            <v>38887.375</v>
          </cell>
          <cell r="G524">
            <v>39056.333333333336</v>
          </cell>
          <cell r="H524" t="str">
            <v>NA</v>
          </cell>
          <cell r="I524">
            <v>38896.375</v>
          </cell>
          <cell r="J524">
            <v>39064.729166666664</v>
          </cell>
          <cell r="K524" t="str">
            <v>NA</v>
          </cell>
          <cell r="L524">
            <v>0.17</v>
          </cell>
          <cell r="M524">
            <v>4</v>
          </cell>
          <cell r="N524">
            <v>0</v>
          </cell>
          <cell r="O524">
            <v>0</v>
          </cell>
          <cell r="P524">
            <v>0</v>
          </cell>
          <cell r="Q524">
            <v>521</v>
          </cell>
          <cell r="S524" t="str">
            <v>EQUIPE CIV</v>
          </cell>
          <cell r="T524">
            <v>39064</v>
          </cell>
        </row>
        <row r="525">
          <cell r="B525" t="str">
            <v>DC.410.DD.05</v>
          </cell>
          <cell r="D525" t="str">
            <v>Hidrosanitário</v>
          </cell>
          <cell r="E525" t="str">
            <v>6 dias</v>
          </cell>
          <cell r="F525">
            <v>38896.375</v>
          </cell>
          <cell r="G525">
            <v>39056.333333333336</v>
          </cell>
          <cell r="H525" t="str">
            <v>NA</v>
          </cell>
          <cell r="I525">
            <v>38904.375</v>
          </cell>
          <cell r="J525">
            <v>39063.729166666664</v>
          </cell>
          <cell r="K525" t="str">
            <v>NA</v>
          </cell>
          <cell r="L525">
            <v>0.13</v>
          </cell>
          <cell r="M525">
            <v>3</v>
          </cell>
          <cell r="N525">
            <v>0</v>
          </cell>
          <cell r="O525">
            <v>0</v>
          </cell>
          <cell r="P525">
            <v>0</v>
          </cell>
          <cell r="Q525">
            <v>521</v>
          </cell>
          <cell r="S525" t="str">
            <v>EQUIPE CIV</v>
          </cell>
          <cell r="T525">
            <v>39063</v>
          </cell>
        </row>
        <row r="526">
          <cell r="D526" t="str">
            <v>Elétrica</v>
          </cell>
          <cell r="E526" t="str">
            <v>14 dias</v>
          </cell>
          <cell r="F526">
            <v>38904.375</v>
          </cell>
          <cell r="G526">
            <v>39045.333333333336</v>
          </cell>
          <cell r="H526" t="str">
            <v>NA</v>
          </cell>
          <cell r="I526">
            <v>38926.375</v>
          </cell>
          <cell r="J526">
            <v>39064.729166666664</v>
          </cell>
          <cell r="K526" t="str">
            <v>NA</v>
          </cell>
          <cell r="L526">
            <v>0.19</v>
          </cell>
          <cell r="M526">
            <v>4.38</v>
          </cell>
          <cell r="N526">
            <v>0</v>
          </cell>
          <cell r="O526">
            <v>0</v>
          </cell>
          <cell r="P526">
            <v>0</v>
          </cell>
          <cell r="T526">
            <v>39064</v>
          </cell>
        </row>
        <row r="527">
          <cell r="D527" t="str">
            <v>Desenho De Detalhamento</v>
          </cell>
          <cell r="E527" t="str">
            <v>12 dias</v>
          </cell>
          <cell r="F527">
            <v>38904.375</v>
          </cell>
          <cell r="G527">
            <v>39045.333333333336</v>
          </cell>
          <cell r="H527" t="str">
            <v>NA</v>
          </cell>
          <cell r="I527">
            <v>38922.375</v>
          </cell>
          <cell r="J527">
            <v>39062.729166666664</v>
          </cell>
          <cell r="K527" t="str">
            <v>NA</v>
          </cell>
          <cell r="L527">
            <v>0.17</v>
          </cell>
          <cell r="M527">
            <v>4</v>
          </cell>
          <cell r="N527">
            <v>0</v>
          </cell>
          <cell r="O527">
            <v>0</v>
          </cell>
          <cell r="P527">
            <v>0</v>
          </cell>
          <cell r="R527">
            <v>528</v>
          </cell>
          <cell r="T527">
            <v>39062</v>
          </cell>
        </row>
        <row r="528">
          <cell r="B528" t="str">
            <v>DE.410.DD.01</v>
          </cell>
          <cell r="D528" t="str">
            <v>Iluminação</v>
          </cell>
          <cell r="E528" t="str">
            <v>6 dias</v>
          </cell>
          <cell r="F528">
            <v>38904.375</v>
          </cell>
          <cell r="G528">
            <v>39045.333333333336</v>
          </cell>
          <cell r="H528" t="str">
            <v>NA</v>
          </cell>
          <cell r="I528">
            <v>38912.375</v>
          </cell>
          <cell r="J528">
            <v>39052.729166666664</v>
          </cell>
          <cell r="K528" t="str">
            <v>NA</v>
          </cell>
          <cell r="L528">
            <v>0.09</v>
          </cell>
          <cell r="M528">
            <v>2</v>
          </cell>
          <cell r="N528">
            <v>0</v>
          </cell>
          <cell r="O528">
            <v>0</v>
          </cell>
          <cell r="P528">
            <v>0</v>
          </cell>
          <cell r="Q528">
            <v>520</v>
          </cell>
          <cell r="R528">
            <v>527</v>
          </cell>
          <cell r="S528" t="str">
            <v>EQUIPE ELE</v>
          </cell>
          <cell r="T528">
            <v>39052</v>
          </cell>
        </row>
        <row r="529">
          <cell r="B529" t="str">
            <v>DE.410.DD.02</v>
          </cell>
          <cell r="D529" t="str">
            <v>Eletrodutos</v>
          </cell>
          <cell r="E529" t="str">
            <v>6 dias</v>
          </cell>
          <cell r="F529">
            <v>38912.375</v>
          </cell>
          <cell r="G529">
            <v>39055.333333333336</v>
          </cell>
          <cell r="H529" t="str">
            <v>NA</v>
          </cell>
          <cell r="I529">
            <v>38922.375</v>
          </cell>
          <cell r="J529">
            <v>39062.729166666664</v>
          </cell>
          <cell r="K529" t="str">
            <v>NA</v>
          </cell>
          <cell r="L529">
            <v>0.09</v>
          </cell>
          <cell r="M529">
            <v>2</v>
          </cell>
          <cell r="N529">
            <v>0</v>
          </cell>
          <cell r="O529">
            <v>0</v>
          </cell>
          <cell r="P529">
            <v>0</v>
          </cell>
          <cell r="Q529">
            <v>526</v>
          </cell>
          <cell r="S529" t="str">
            <v>EQUIPE ELE</v>
          </cell>
          <cell r="T529">
            <v>39062</v>
          </cell>
        </row>
        <row r="530">
          <cell r="B530" t="str">
            <v>DE.410.LC.01</v>
          </cell>
          <cell r="D530" t="str">
            <v>Lista De Linhas/ Cabos</v>
          </cell>
          <cell r="E530" t="str">
            <v>2 dias</v>
          </cell>
          <cell r="F530">
            <v>38922.375</v>
          </cell>
          <cell r="G530">
            <v>39063.333333333336</v>
          </cell>
          <cell r="H530" t="str">
            <v>NA</v>
          </cell>
          <cell r="I530">
            <v>38924.375</v>
          </cell>
          <cell r="J530">
            <v>39064.729166666664</v>
          </cell>
          <cell r="K530" t="str">
            <v>NA</v>
          </cell>
          <cell r="L530">
            <v>0.02</v>
          </cell>
          <cell r="M530">
            <v>0.38</v>
          </cell>
          <cell r="N530">
            <v>0</v>
          </cell>
          <cell r="O530">
            <v>0</v>
          </cell>
          <cell r="P530">
            <v>0</v>
          </cell>
          <cell r="Q530">
            <v>525</v>
          </cell>
          <cell r="S530" t="str">
            <v>EQUIPE ELE</v>
          </cell>
          <cell r="T530">
            <v>39064</v>
          </cell>
        </row>
        <row r="531">
          <cell r="B531" t="str">
            <v>1.3.3</v>
          </cell>
          <cell r="C531" t="str">
            <v>420A</v>
          </cell>
          <cell r="D531" t="str">
            <v>Vestiários</v>
          </cell>
          <cell r="E531" t="str">
            <v>25 dias</v>
          </cell>
          <cell r="F531">
            <v>38860.375</v>
          </cell>
          <cell r="G531">
            <v>39022.333333333336</v>
          </cell>
          <cell r="H531" t="str">
            <v>NA</v>
          </cell>
          <cell r="I531">
            <v>38901.375</v>
          </cell>
          <cell r="J531">
            <v>39059.729166666664</v>
          </cell>
          <cell r="K531" t="str">
            <v>NA</v>
          </cell>
          <cell r="L531">
            <v>0.52</v>
          </cell>
          <cell r="M531">
            <v>12</v>
          </cell>
          <cell r="N531">
            <v>0</v>
          </cell>
          <cell r="O531">
            <v>0</v>
          </cell>
          <cell r="P531">
            <v>0</v>
          </cell>
          <cell r="T531">
            <v>39059</v>
          </cell>
        </row>
        <row r="532">
          <cell r="D532" t="str">
            <v>Projeto Detalhado</v>
          </cell>
          <cell r="E532" t="str">
            <v>25 dias</v>
          </cell>
          <cell r="F532">
            <v>38874.375</v>
          </cell>
          <cell r="G532">
            <v>39022.333333333336</v>
          </cell>
          <cell r="H532" t="str">
            <v>NA</v>
          </cell>
          <cell r="I532">
            <v>38901.375</v>
          </cell>
          <cell r="J532">
            <v>39059.729166666664</v>
          </cell>
          <cell r="K532" t="str">
            <v>NA</v>
          </cell>
          <cell r="L532">
            <v>0.52</v>
          </cell>
          <cell r="M532">
            <v>12</v>
          </cell>
          <cell r="N532">
            <v>0</v>
          </cell>
          <cell r="O532">
            <v>0</v>
          </cell>
          <cell r="P532">
            <v>0</v>
          </cell>
          <cell r="T532">
            <v>39059</v>
          </cell>
        </row>
        <row r="533">
          <cell r="D533" t="str">
            <v>Civil</v>
          </cell>
          <cell r="E533" t="str">
            <v>21 dias</v>
          </cell>
          <cell r="F533">
            <v>38874.375</v>
          </cell>
          <cell r="G533">
            <v>39022.333333333336</v>
          </cell>
          <cell r="H533" t="str">
            <v>NA</v>
          </cell>
          <cell r="I533">
            <v>38891.375</v>
          </cell>
          <cell r="J533">
            <v>39055.729166666664</v>
          </cell>
          <cell r="K533" t="str">
            <v>NA</v>
          </cell>
          <cell r="L533">
            <v>0.48</v>
          </cell>
          <cell r="M533">
            <v>11</v>
          </cell>
          <cell r="N533">
            <v>0</v>
          </cell>
          <cell r="O533">
            <v>0</v>
          </cell>
          <cell r="P533">
            <v>0</v>
          </cell>
          <cell r="T533">
            <v>39055</v>
          </cell>
        </row>
        <row r="534">
          <cell r="D534" t="str">
            <v>Desenho De Detalhamento</v>
          </cell>
          <cell r="E534" t="str">
            <v>21 dias</v>
          </cell>
          <cell r="F534">
            <v>38874.375</v>
          </cell>
          <cell r="G534">
            <v>39022.333333333336</v>
          </cell>
          <cell r="H534" t="str">
            <v>NA</v>
          </cell>
          <cell r="I534">
            <v>38891.375</v>
          </cell>
          <cell r="J534">
            <v>39055.729166666664</v>
          </cell>
          <cell r="K534" t="str">
            <v>NA</v>
          </cell>
          <cell r="L534">
            <v>0.48</v>
          </cell>
          <cell r="M534">
            <v>11</v>
          </cell>
          <cell r="N534">
            <v>0</v>
          </cell>
          <cell r="O534">
            <v>0</v>
          </cell>
          <cell r="P534">
            <v>0</v>
          </cell>
          <cell r="R534">
            <v>537</v>
          </cell>
          <cell r="T534">
            <v>39055</v>
          </cell>
        </row>
        <row r="535">
          <cell r="B535" t="str">
            <v>DC.420.DD.01</v>
          </cell>
          <cell r="D535" t="str">
            <v>Fundação</v>
          </cell>
          <cell r="E535" t="str">
            <v>6 dias</v>
          </cell>
          <cell r="F535">
            <v>38874.375</v>
          </cell>
          <cell r="G535">
            <v>39041.333333333336</v>
          </cell>
          <cell r="H535" t="str">
            <v>NA</v>
          </cell>
          <cell r="I535">
            <v>38882.375</v>
          </cell>
          <cell r="J535">
            <v>39048.729166666664</v>
          </cell>
          <cell r="K535" t="str">
            <v>NA</v>
          </cell>
          <cell r="L535">
            <v>0.13</v>
          </cell>
          <cell r="M535">
            <v>3</v>
          </cell>
          <cell r="N535">
            <v>0</v>
          </cell>
          <cell r="O535">
            <v>0</v>
          </cell>
          <cell r="P535">
            <v>0</v>
          </cell>
          <cell r="Q535">
            <v>535</v>
          </cell>
          <cell r="R535">
            <v>534</v>
          </cell>
          <cell r="S535" t="str">
            <v>EQUIPE CIV</v>
          </cell>
          <cell r="T535">
            <v>39048</v>
          </cell>
        </row>
        <row r="536">
          <cell r="B536" t="str">
            <v>DC.420.DD.02</v>
          </cell>
          <cell r="D536" t="str">
            <v>Lajes</v>
          </cell>
          <cell r="E536" t="str">
            <v>5 dias</v>
          </cell>
          <cell r="F536">
            <v>38882.375</v>
          </cell>
          <cell r="G536">
            <v>39049.333333333336</v>
          </cell>
          <cell r="H536" t="str">
            <v>NA</v>
          </cell>
          <cell r="I536">
            <v>38891.375</v>
          </cell>
          <cell r="J536">
            <v>39055.729166666664</v>
          </cell>
          <cell r="K536" t="str">
            <v>NA</v>
          </cell>
          <cell r="L536">
            <v>0.09</v>
          </cell>
          <cell r="M536">
            <v>2</v>
          </cell>
          <cell r="N536">
            <v>0</v>
          </cell>
          <cell r="O536">
            <v>0</v>
          </cell>
          <cell r="P536">
            <v>0</v>
          </cell>
          <cell r="Q536">
            <v>533</v>
          </cell>
          <cell r="S536" t="str">
            <v>EQUIPE CIV</v>
          </cell>
          <cell r="T536">
            <v>39055</v>
          </cell>
        </row>
        <row r="537">
          <cell r="B537" t="str">
            <v>DC.420.DD.03</v>
          </cell>
          <cell r="D537" t="str">
            <v>Arquitetura</v>
          </cell>
          <cell r="E537" t="str">
            <v>10 dias</v>
          </cell>
          <cell r="F537" t="str">
            <v>NA</v>
          </cell>
          <cell r="G537">
            <v>39022.333333333336</v>
          </cell>
          <cell r="H537" t="str">
            <v>NA</v>
          </cell>
          <cell r="I537" t="str">
            <v>NA</v>
          </cell>
          <cell r="J537">
            <v>39038.729166666664</v>
          </cell>
          <cell r="K537" t="str">
            <v>NA</v>
          </cell>
          <cell r="L537">
            <v>0.26</v>
          </cell>
          <cell r="M537">
            <v>6</v>
          </cell>
          <cell r="N537">
            <v>0</v>
          </cell>
          <cell r="O537">
            <v>0</v>
          </cell>
          <cell r="P537">
            <v>0</v>
          </cell>
          <cell r="Q537">
            <v>471</v>
          </cell>
          <cell r="R537">
            <v>533</v>
          </cell>
          <cell r="S537" t="str">
            <v>EQUIPE ARQ</v>
          </cell>
          <cell r="T537">
            <v>39038</v>
          </cell>
        </row>
        <row r="538">
          <cell r="D538" t="str">
            <v>Elétrica</v>
          </cell>
          <cell r="E538" t="str">
            <v>4 dias</v>
          </cell>
          <cell r="F538">
            <v>38891.375</v>
          </cell>
          <cell r="G538">
            <v>39056.333333333336</v>
          </cell>
          <cell r="H538" t="str">
            <v>NA</v>
          </cell>
          <cell r="I538">
            <v>38901.375</v>
          </cell>
          <cell r="J538">
            <v>39059.729166666664</v>
          </cell>
          <cell r="K538" t="str">
            <v>NA</v>
          </cell>
          <cell r="L538">
            <v>0.04</v>
          </cell>
          <cell r="M538">
            <v>1</v>
          </cell>
          <cell r="N538">
            <v>0</v>
          </cell>
          <cell r="O538">
            <v>0</v>
          </cell>
          <cell r="P538">
            <v>0</v>
          </cell>
          <cell r="T538">
            <v>39059</v>
          </cell>
        </row>
        <row r="539">
          <cell r="B539" t="str">
            <v>DE.420.DD.01</v>
          </cell>
          <cell r="D539" t="str">
            <v>Desenho De Detalhamento - Iluminação</v>
          </cell>
          <cell r="E539" t="str">
            <v>4 dias</v>
          </cell>
          <cell r="F539">
            <v>38891.375</v>
          </cell>
          <cell r="G539">
            <v>39056.333333333336</v>
          </cell>
          <cell r="H539" t="str">
            <v>NA</v>
          </cell>
          <cell r="I539">
            <v>38897.375</v>
          </cell>
          <cell r="J539">
            <v>39059.729166666664</v>
          </cell>
          <cell r="K539" t="str">
            <v>NA</v>
          </cell>
          <cell r="L539">
            <v>0.04</v>
          </cell>
          <cell r="M539">
            <v>1</v>
          </cell>
          <cell r="N539">
            <v>0</v>
          </cell>
          <cell r="O539">
            <v>0</v>
          </cell>
          <cell r="P539">
            <v>0</v>
          </cell>
          <cell r="Q539">
            <v>532</v>
          </cell>
          <cell r="S539" t="str">
            <v>EQUIPE ELE</v>
          </cell>
          <cell r="T539">
            <v>39059</v>
          </cell>
        </row>
        <row r="540">
          <cell r="B540" t="str">
            <v>1.3.4</v>
          </cell>
          <cell r="C540" t="str">
            <v>430A</v>
          </cell>
          <cell r="D540" t="str">
            <v>Restaurante</v>
          </cell>
          <cell r="E540" t="str">
            <v>30 dias</v>
          </cell>
          <cell r="F540">
            <v>38867.375</v>
          </cell>
          <cell r="G540">
            <v>39022.333333333336</v>
          </cell>
          <cell r="H540" t="str">
            <v>NA</v>
          </cell>
          <cell r="I540">
            <v>38966.375</v>
          </cell>
          <cell r="J540">
            <v>39066.729166666664</v>
          </cell>
          <cell r="K540" t="str">
            <v>NA</v>
          </cell>
          <cell r="L540">
            <v>1.66</v>
          </cell>
          <cell r="M540">
            <v>38</v>
          </cell>
          <cell r="N540">
            <v>0</v>
          </cell>
          <cell r="O540">
            <v>0</v>
          </cell>
          <cell r="P540">
            <v>0</v>
          </cell>
          <cell r="T540">
            <v>39066</v>
          </cell>
        </row>
        <row r="541">
          <cell r="D541" t="str">
            <v>Projeto Detalhado</v>
          </cell>
          <cell r="E541" t="str">
            <v>30 dias</v>
          </cell>
          <cell r="F541">
            <v>38888.375</v>
          </cell>
          <cell r="G541">
            <v>39022.333333333336</v>
          </cell>
          <cell r="H541" t="str">
            <v>NA</v>
          </cell>
          <cell r="I541">
            <v>38966.375</v>
          </cell>
          <cell r="J541">
            <v>39066.729166666664</v>
          </cell>
          <cell r="K541" t="str">
            <v>NA</v>
          </cell>
          <cell r="L541">
            <v>1.66</v>
          </cell>
          <cell r="M541">
            <v>38</v>
          </cell>
          <cell r="N541">
            <v>0</v>
          </cell>
          <cell r="O541">
            <v>0</v>
          </cell>
          <cell r="P541">
            <v>0</v>
          </cell>
          <cell r="T541">
            <v>39066</v>
          </cell>
        </row>
        <row r="542">
          <cell r="D542" t="str">
            <v>Civil</v>
          </cell>
          <cell r="E542" t="str">
            <v>30 dias</v>
          </cell>
          <cell r="F542">
            <v>38888.375</v>
          </cell>
          <cell r="G542">
            <v>39022.333333333336</v>
          </cell>
          <cell r="H542" t="str">
            <v>NA</v>
          </cell>
          <cell r="I542">
            <v>38932.375</v>
          </cell>
          <cell r="J542">
            <v>39066.729166666664</v>
          </cell>
          <cell r="K542" t="str">
            <v>NA</v>
          </cell>
          <cell r="L542">
            <v>1.4</v>
          </cell>
          <cell r="M542">
            <v>32</v>
          </cell>
          <cell r="N542">
            <v>0</v>
          </cell>
          <cell r="O542">
            <v>0</v>
          </cell>
          <cell r="P542">
            <v>0</v>
          </cell>
          <cell r="T542">
            <v>39066</v>
          </cell>
        </row>
        <row r="543">
          <cell r="D543" t="str">
            <v>Desenho De Detalhamento</v>
          </cell>
          <cell r="E543" t="str">
            <v>30 dias</v>
          </cell>
          <cell r="F543">
            <v>38888.375</v>
          </cell>
          <cell r="G543">
            <v>39022.333333333336</v>
          </cell>
          <cell r="H543" t="str">
            <v>NA</v>
          </cell>
          <cell r="I543">
            <v>38932.375</v>
          </cell>
          <cell r="J543">
            <v>39066.729166666664</v>
          </cell>
          <cell r="K543" t="str">
            <v>NA</v>
          </cell>
          <cell r="L543">
            <v>1.4</v>
          </cell>
          <cell r="M543">
            <v>32</v>
          </cell>
          <cell r="N543">
            <v>0</v>
          </cell>
          <cell r="O543">
            <v>0</v>
          </cell>
          <cell r="P543">
            <v>0</v>
          </cell>
          <cell r="T543">
            <v>39066</v>
          </cell>
        </row>
        <row r="544">
          <cell r="B544" t="str">
            <v>DC.430.DD.01</v>
          </cell>
          <cell r="D544" t="str">
            <v>Arquitetura</v>
          </cell>
          <cell r="E544" t="str">
            <v>18 dias</v>
          </cell>
          <cell r="F544">
            <v>38888.375</v>
          </cell>
          <cell r="G544">
            <v>39022.333333333336</v>
          </cell>
          <cell r="H544" t="str">
            <v>NA</v>
          </cell>
          <cell r="I544">
            <v>38912.375</v>
          </cell>
          <cell r="J544">
            <v>39050.729166666664</v>
          </cell>
          <cell r="K544" t="str">
            <v>NA</v>
          </cell>
          <cell r="L544">
            <v>0.61</v>
          </cell>
          <cell r="M544">
            <v>14</v>
          </cell>
          <cell r="N544">
            <v>0</v>
          </cell>
          <cell r="O544">
            <v>0</v>
          </cell>
          <cell r="P544">
            <v>0</v>
          </cell>
          <cell r="Q544">
            <v>471</v>
          </cell>
          <cell r="R544" t="str">
            <v>543;546;556</v>
          </cell>
          <cell r="S544" t="str">
            <v>EQUIPE ARQ</v>
          </cell>
          <cell r="T544">
            <v>39050</v>
          </cell>
        </row>
        <row r="545">
          <cell r="B545" t="str">
            <v>DC.430.DD.02</v>
          </cell>
          <cell r="D545" t="str">
            <v>Fundação</v>
          </cell>
          <cell r="E545" t="str">
            <v>5 dias</v>
          </cell>
          <cell r="F545">
            <v>38888.375</v>
          </cell>
          <cell r="G545">
            <v>39051.333333333336</v>
          </cell>
          <cell r="H545" t="str">
            <v>NA</v>
          </cell>
          <cell r="I545">
            <v>38895.375</v>
          </cell>
          <cell r="J545">
            <v>39057.729166666664</v>
          </cell>
          <cell r="K545" t="str">
            <v>NA</v>
          </cell>
          <cell r="L545">
            <v>0.09</v>
          </cell>
          <cell r="M545">
            <v>2</v>
          </cell>
          <cell r="N545">
            <v>0</v>
          </cell>
          <cell r="O545">
            <v>0</v>
          </cell>
          <cell r="P545">
            <v>0</v>
          </cell>
          <cell r="Q545">
            <v>542</v>
          </cell>
          <cell r="R545" t="str">
            <v>544;545;549;550;551</v>
          </cell>
          <cell r="S545" t="str">
            <v>EQUIPE CIV</v>
          </cell>
          <cell r="T545">
            <v>39057</v>
          </cell>
        </row>
        <row r="546">
          <cell r="B546" t="str">
            <v>DC.430.DD.03</v>
          </cell>
          <cell r="D546" t="str">
            <v>Cintas, Sapatas e Pilares</v>
          </cell>
          <cell r="E546" t="str">
            <v>7 dias</v>
          </cell>
          <cell r="F546">
            <v>38895.375</v>
          </cell>
          <cell r="G546">
            <v>39058.333333333336</v>
          </cell>
          <cell r="H546" t="str">
            <v>NA</v>
          </cell>
          <cell r="I546">
            <v>38904.375</v>
          </cell>
          <cell r="J546">
            <v>39066.729166666664</v>
          </cell>
          <cell r="K546" t="str">
            <v>NA</v>
          </cell>
          <cell r="L546">
            <v>0.13</v>
          </cell>
          <cell r="M546">
            <v>3</v>
          </cell>
          <cell r="N546">
            <v>0</v>
          </cell>
          <cell r="O546">
            <v>0</v>
          </cell>
          <cell r="P546">
            <v>0</v>
          </cell>
          <cell r="Q546">
            <v>543</v>
          </cell>
          <cell r="S546" t="str">
            <v>EQUIPE CIV</v>
          </cell>
          <cell r="T546">
            <v>39066</v>
          </cell>
        </row>
        <row r="547">
          <cell r="B547" t="str">
            <v>DC.430.DD.04</v>
          </cell>
          <cell r="D547" t="str">
            <v>Vigas e Lajes</v>
          </cell>
          <cell r="E547" t="str">
            <v>7 dias</v>
          </cell>
          <cell r="F547">
            <v>38904.375</v>
          </cell>
          <cell r="G547">
            <v>39058.333333333336</v>
          </cell>
          <cell r="H547" t="str">
            <v>NA</v>
          </cell>
          <cell r="I547">
            <v>38915.375</v>
          </cell>
          <cell r="J547">
            <v>39066.729166666664</v>
          </cell>
          <cell r="K547" t="str">
            <v>NA</v>
          </cell>
          <cell r="L547">
            <v>0.17</v>
          </cell>
          <cell r="M547">
            <v>4</v>
          </cell>
          <cell r="N547">
            <v>0</v>
          </cell>
          <cell r="O547">
            <v>0</v>
          </cell>
          <cell r="P547">
            <v>0</v>
          </cell>
          <cell r="Q547">
            <v>543</v>
          </cell>
          <cell r="S547" t="str">
            <v>EQUIPE CIV</v>
          </cell>
          <cell r="T547">
            <v>39066</v>
          </cell>
        </row>
        <row r="548">
          <cell r="B548" t="str">
            <v>DC.430.DD.05</v>
          </cell>
          <cell r="D548" t="str">
            <v>Hidrosanitário</v>
          </cell>
          <cell r="E548" t="str">
            <v>12 dias</v>
          </cell>
          <cell r="F548">
            <v>38915.375</v>
          </cell>
          <cell r="G548">
            <v>39051.333333333336</v>
          </cell>
          <cell r="H548" t="str">
            <v>NA</v>
          </cell>
          <cell r="I548">
            <v>38932.375</v>
          </cell>
          <cell r="J548">
            <v>39066.729166666664</v>
          </cell>
          <cell r="K548" t="str">
            <v>NA</v>
          </cell>
          <cell r="L548">
            <v>0.39</v>
          </cell>
          <cell r="M548">
            <v>9</v>
          </cell>
          <cell r="N548">
            <v>0</v>
          </cell>
          <cell r="O548">
            <v>0</v>
          </cell>
          <cell r="P548">
            <v>0</v>
          </cell>
          <cell r="Q548">
            <v>542</v>
          </cell>
          <cell r="S548" t="str">
            <v>EQUIPE CIV</v>
          </cell>
          <cell r="T548">
            <v>39066</v>
          </cell>
        </row>
        <row r="549">
          <cell r="D549" t="str">
            <v>Elétrica</v>
          </cell>
          <cell r="E549" t="str">
            <v>7 dias</v>
          </cell>
          <cell r="F549">
            <v>38932.375</v>
          </cell>
          <cell r="G549">
            <v>39058.333333333336</v>
          </cell>
          <cell r="H549" t="str">
            <v>NA</v>
          </cell>
          <cell r="I549">
            <v>38966.375</v>
          </cell>
          <cell r="J549">
            <v>39066.729166666664</v>
          </cell>
          <cell r="K549" t="str">
            <v>NA</v>
          </cell>
          <cell r="L549">
            <v>0.26</v>
          </cell>
          <cell r="M549">
            <v>6</v>
          </cell>
          <cell r="N549">
            <v>0</v>
          </cell>
          <cell r="O549">
            <v>0</v>
          </cell>
          <cell r="P549">
            <v>0</v>
          </cell>
          <cell r="T549">
            <v>39066</v>
          </cell>
        </row>
        <row r="550">
          <cell r="D550" t="str">
            <v>Desenho De Detalhamento</v>
          </cell>
          <cell r="E550" t="str">
            <v>7 dias</v>
          </cell>
          <cell r="F550">
            <v>38932.375</v>
          </cell>
          <cell r="G550">
            <v>39058.333333333336</v>
          </cell>
          <cell r="H550" t="str">
            <v>NA</v>
          </cell>
          <cell r="I550">
            <v>38960.375</v>
          </cell>
          <cell r="J550">
            <v>39066.729166666664</v>
          </cell>
          <cell r="K550" t="str">
            <v>NA</v>
          </cell>
          <cell r="L550">
            <v>0.26</v>
          </cell>
          <cell r="M550">
            <v>6</v>
          </cell>
          <cell r="N550">
            <v>0</v>
          </cell>
          <cell r="O550">
            <v>0</v>
          </cell>
          <cell r="P550">
            <v>0</v>
          </cell>
          <cell r="T550">
            <v>39066</v>
          </cell>
        </row>
        <row r="551">
          <cell r="B551" t="str">
            <v>DE.430.DD.01</v>
          </cell>
          <cell r="D551" t="str">
            <v>Diagrama Trifilar</v>
          </cell>
          <cell r="E551" t="str">
            <v>4 dias</v>
          </cell>
          <cell r="F551">
            <v>38932.375</v>
          </cell>
          <cell r="G551">
            <v>39058.333333333336</v>
          </cell>
          <cell r="H551" t="str">
            <v>NA</v>
          </cell>
          <cell r="I551">
            <v>38938.375</v>
          </cell>
          <cell r="J551">
            <v>39063.729166666664</v>
          </cell>
          <cell r="K551" t="str">
            <v>NA</v>
          </cell>
          <cell r="L551">
            <v>0.04</v>
          </cell>
          <cell r="M551">
            <v>1</v>
          </cell>
          <cell r="N551">
            <v>0</v>
          </cell>
          <cell r="O551">
            <v>0</v>
          </cell>
          <cell r="P551">
            <v>0</v>
          </cell>
          <cell r="Q551">
            <v>543</v>
          </cell>
          <cell r="S551" t="str">
            <v>EQUIPE ELE</v>
          </cell>
          <cell r="T551">
            <v>39063</v>
          </cell>
        </row>
        <row r="552">
          <cell r="B552" t="str">
            <v>DE.430.DD.02</v>
          </cell>
          <cell r="D552" t="str">
            <v>Iluminação</v>
          </cell>
          <cell r="E552" t="str">
            <v>6 dias</v>
          </cell>
          <cell r="F552">
            <v>38938.375</v>
          </cell>
          <cell r="G552">
            <v>39058.333333333336</v>
          </cell>
          <cell r="H552" t="str">
            <v>NA</v>
          </cell>
          <cell r="I552">
            <v>38950.375</v>
          </cell>
          <cell r="J552">
            <v>39065.729166666664</v>
          </cell>
          <cell r="K552" t="str">
            <v>NA</v>
          </cell>
          <cell r="L552">
            <v>0.09</v>
          </cell>
          <cell r="M552">
            <v>2</v>
          </cell>
          <cell r="N552">
            <v>0</v>
          </cell>
          <cell r="O552">
            <v>0</v>
          </cell>
          <cell r="P552">
            <v>0</v>
          </cell>
          <cell r="Q552">
            <v>543</v>
          </cell>
          <cell r="S552" t="str">
            <v>EQUIPE ELE</v>
          </cell>
          <cell r="T552">
            <v>39065</v>
          </cell>
        </row>
        <row r="553">
          <cell r="B553" t="str">
            <v>DE.430.DD.03</v>
          </cell>
          <cell r="D553" t="str">
            <v>Eletrodutos</v>
          </cell>
          <cell r="E553" t="str">
            <v>7 dias</v>
          </cell>
          <cell r="F553">
            <v>38950.375</v>
          </cell>
          <cell r="G553">
            <v>39058.333333333336</v>
          </cell>
          <cell r="H553" t="str">
            <v>NA</v>
          </cell>
          <cell r="I553">
            <v>38960.375</v>
          </cell>
          <cell r="J553">
            <v>39066.729166666664</v>
          </cell>
          <cell r="K553" t="str">
            <v>NA</v>
          </cell>
          <cell r="L553">
            <v>0.13</v>
          </cell>
          <cell r="M553">
            <v>3</v>
          </cell>
          <cell r="N553">
            <v>0</v>
          </cell>
          <cell r="O553">
            <v>0</v>
          </cell>
          <cell r="P553">
            <v>0</v>
          </cell>
          <cell r="Q553">
            <v>543</v>
          </cell>
          <cell r="S553" t="str">
            <v>EQUIPE ELE</v>
          </cell>
          <cell r="T553">
            <v>39066</v>
          </cell>
        </row>
        <row r="554">
          <cell r="B554" t="str">
            <v>1.3.5</v>
          </cell>
          <cell r="C554" t="str">
            <v>440A</v>
          </cell>
          <cell r="D554" t="str">
            <v>Portaria e Segurança Patrimonial</v>
          </cell>
          <cell r="E554" t="str">
            <v>12 dias</v>
          </cell>
          <cell r="F554">
            <v>38877.375</v>
          </cell>
          <cell r="G554">
            <v>39051.333333333336</v>
          </cell>
          <cell r="H554" t="str">
            <v>NA</v>
          </cell>
          <cell r="I554">
            <v>38922.375</v>
          </cell>
          <cell r="J554">
            <v>39066.729166666664</v>
          </cell>
          <cell r="K554" t="str">
            <v>NA</v>
          </cell>
          <cell r="L554">
            <v>0.22</v>
          </cell>
          <cell r="M554">
            <v>5</v>
          </cell>
          <cell r="N554">
            <v>0</v>
          </cell>
          <cell r="O554">
            <v>0</v>
          </cell>
          <cell r="P554">
            <v>0</v>
          </cell>
          <cell r="T554">
            <v>39066</v>
          </cell>
        </row>
        <row r="555">
          <cell r="D555" t="str">
            <v>Projeto Detalhado</v>
          </cell>
          <cell r="E555" t="str">
            <v>12 dias</v>
          </cell>
          <cell r="F555">
            <v>38895.375</v>
          </cell>
          <cell r="G555">
            <v>39051.333333333336</v>
          </cell>
          <cell r="H555" t="str">
            <v>NA</v>
          </cell>
          <cell r="I555">
            <v>38922.375</v>
          </cell>
          <cell r="J555">
            <v>39066.729166666664</v>
          </cell>
          <cell r="K555" t="str">
            <v>NA</v>
          </cell>
          <cell r="L555">
            <v>0.22</v>
          </cell>
          <cell r="M555">
            <v>5</v>
          </cell>
          <cell r="N555">
            <v>0</v>
          </cell>
          <cell r="O555">
            <v>0</v>
          </cell>
          <cell r="P555">
            <v>0</v>
          </cell>
          <cell r="T555">
            <v>39066</v>
          </cell>
        </row>
        <row r="556">
          <cell r="D556" t="str">
            <v>Civil</v>
          </cell>
          <cell r="E556" t="str">
            <v>4 dias</v>
          </cell>
          <cell r="F556">
            <v>38895.375</v>
          </cell>
          <cell r="G556">
            <v>39051.333333333336</v>
          </cell>
          <cell r="H556" t="str">
            <v>NA</v>
          </cell>
          <cell r="I556">
            <v>38905.375</v>
          </cell>
          <cell r="J556">
            <v>39056.729166666664</v>
          </cell>
          <cell r="K556" t="str">
            <v>NA</v>
          </cell>
          <cell r="L556">
            <v>0.13</v>
          </cell>
          <cell r="M556">
            <v>3</v>
          </cell>
          <cell r="N556">
            <v>0</v>
          </cell>
          <cell r="O556">
            <v>0</v>
          </cell>
          <cell r="P556">
            <v>0</v>
          </cell>
          <cell r="T556">
            <v>39056</v>
          </cell>
        </row>
        <row r="557">
          <cell r="D557" t="str">
            <v>Desenho De Detalhamento</v>
          </cell>
          <cell r="E557" t="str">
            <v>4 dias</v>
          </cell>
          <cell r="F557">
            <v>38895.375</v>
          </cell>
          <cell r="G557">
            <v>39051.333333333336</v>
          </cell>
          <cell r="H557" t="str">
            <v>NA</v>
          </cell>
          <cell r="I557">
            <v>38905.375</v>
          </cell>
          <cell r="J557">
            <v>39056.729166666664</v>
          </cell>
          <cell r="K557" t="str">
            <v>NA</v>
          </cell>
          <cell r="L557">
            <v>0.13</v>
          </cell>
          <cell r="M557">
            <v>3</v>
          </cell>
          <cell r="N557">
            <v>0</v>
          </cell>
          <cell r="O557">
            <v>0</v>
          </cell>
          <cell r="P557">
            <v>0</v>
          </cell>
          <cell r="R557">
            <v>559</v>
          </cell>
          <cell r="T557">
            <v>39056</v>
          </cell>
        </row>
        <row r="558">
          <cell r="B558" t="str">
            <v>DC.440.DD.01</v>
          </cell>
          <cell r="D558" t="str">
            <v>Arquitetura</v>
          </cell>
          <cell r="E558" t="str">
            <v>4 dias</v>
          </cell>
          <cell r="F558">
            <v>38895.375</v>
          </cell>
          <cell r="G558">
            <v>39051.333333333336</v>
          </cell>
          <cell r="H558" t="str">
            <v>NA</v>
          </cell>
          <cell r="I558">
            <v>38901.375</v>
          </cell>
          <cell r="J558">
            <v>39056.729166666664</v>
          </cell>
          <cell r="K558" t="str">
            <v>NA</v>
          </cell>
          <cell r="L558">
            <v>0.13</v>
          </cell>
          <cell r="M558">
            <v>3</v>
          </cell>
          <cell r="N558">
            <v>0</v>
          </cell>
          <cell r="O558">
            <v>0</v>
          </cell>
          <cell r="P558">
            <v>0</v>
          </cell>
          <cell r="Q558">
            <v>542</v>
          </cell>
          <cell r="S558" t="str">
            <v>EQUIPE ARQ</v>
          </cell>
          <cell r="T558">
            <v>39056</v>
          </cell>
        </row>
        <row r="559">
          <cell r="D559" t="str">
            <v>Elétrica</v>
          </cell>
          <cell r="E559" t="str">
            <v>8 dias</v>
          </cell>
          <cell r="F559">
            <v>38905.375</v>
          </cell>
          <cell r="G559">
            <v>39057.333333333336</v>
          </cell>
          <cell r="H559" t="str">
            <v>NA</v>
          </cell>
          <cell r="I559">
            <v>38922.375</v>
          </cell>
          <cell r="J559">
            <v>39066.729166666664</v>
          </cell>
          <cell r="K559" t="str">
            <v>NA</v>
          </cell>
          <cell r="L559">
            <v>0.09</v>
          </cell>
          <cell r="M559">
            <v>2</v>
          </cell>
          <cell r="N559">
            <v>0</v>
          </cell>
          <cell r="O559">
            <v>0</v>
          </cell>
          <cell r="P559">
            <v>0</v>
          </cell>
          <cell r="T559">
            <v>39066</v>
          </cell>
        </row>
        <row r="560">
          <cell r="D560" t="str">
            <v>Desenho De Detalhamento</v>
          </cell>
          <cell r="E560" t="str">
            <v>8 dias</v>
          </cell>
          <cell r="F560">
            <v>38905.375</v>
          </cell>
          <cell r="G560">
            <v>39057.333333333336</v>
          </cell>
          <cell r="H560" t="str">
            <v>NA</v>
          </cell>
          <cell r="I560">
            <v>38917.375</v>
          </cell>
          <cell r="J560">
            <v>39066.729166666664</v>
          </cell>
          <cell r="K560" t="str">
            <v>NA</v>
          </cell>
          <cell r="L560">
            <v>0.09</v>
          </cell>
          <cell r="M560">
            <v>2</v>
          </cell>
          <cell r="N560">
            <v>0</v>
          </cell>
          <cell r="O560">
            <v>0</v>
          </cell>
          <cell r="P560">
            <v>0</v>
          </cell>
          <cell r="T560">
            <v>39066</v>
          </cell>
        </row>
        <row r="561">
          <cell r="B561" t="str">
            <v>DE.440.DD.01</v>
          </cell>
          <cell r="D561" t="str">
            <v>Diagrama Trifilar</v>
          </cell>
          <cell r="E561" t="str">
            <v>4 dias</v>
          </cell>
          <cell r="F561">
            <v>38905.375</v>
          </cell>
          <cell r="G561">
            <v>39057.333333333336</v>
          </cell>
          <cell r="H561" t="str">
            <v>NA</v>
          </cell>
          <cell r="I561">
            <v>38911.375</v>
          </cell>
          <cell r="J561">
            <v>39062.729166666664</v>
          </cell>
          <cell r="K561" t="str">
            <v>NA</v>
          </cell>
          <cell r="L561">
            <v>0.04</v>
          </cell>
          <cell r="M561">
            <v>1</v>
          </cell>
          <cell r="N561">
            <v>0</v>
          </cell>
          <cell r="O561">
            <v>0</v>
          </cell>
          <cell r="P561">
            <v>0</v>
          </cell>
          <cell r="Q561">
            <v>555</v>
          </cell>
          <cell r="R561">
            <v>560</v>
          </cell>
          <cell r="S561" t="str">
            <v>EQUIPE ELE</v>
          </cell>
          <cell r="T561">
            <v>39062</v>
          </cell>
        </row>
        <row r="562">
          <cell r="B562" t="str">
            <v>DE.440.DD.02</v>
          </cell>
          <cell r="D562" t="str">
            <v>Eletrodutos</v>
          </cell>
          <cell r="E562" t="str">
            <v>4 dias</v>
          </cell>
          <cell r="F562">
            <v>38911.375</v>
          </cell>
          <cell r="G562">
            <v>39063.333333333336</v>
          </cell>
          <cell r="H562" t="str">
            <v>NA</v>
          </cell>
          <cell r="I562">
            <v>38917.375</v>
          </cell>
          <cell r="J562">
            <v>39066.729166666664</v>
          </cell>
          <cell r="K562" t="str">
            <v>NA</v>
          </cell>
          <cell r="L562">
            <v>0.04</v>
          </cell>
          <cell r="M562">
            <v>1</v>
          </cell>
          <cell r="N562">
            <v>0</v>
          </cell>
          <cell r="O562">
            <v>0</v>
          </cell>
          <cell r="P562">
            <v>0</v>
          </cell>
          <cell r="Q562">
            <v>559</v>
          </cell>
          <cell r="S562" t="str">
            <v>EQUIPE ELE</v>
          </cell>
          <cell r="T562">
            <v>39066</v>
          </cell>
        </row>
        <row r="563">
          <cell r="B563" t="str">
            <v>1.3.6</v>
          </cell>
          <cell r="C563" t="str">
            <v>450A</v>
          </cell>
          <cell r="D563" t="str">
            <v>SESMT e Corpo de Bombeiros</v>
          </cell>
          <cell r="E563" t="str">
            <v>26 dias</v>
          </cell>
          <cell r="F563">
            <v>38877.375</v>
          </cell>
          <cell r="G563">
            <v>39022.333333333336</v>
          </cell>
          <cell r="H563" t="str">
            <v>NA</v>
          </cell>
          <cell r="I563">
            <v>38933.375</v>
          </cell>
          <cell r="J563">
            <v>39062.729166666664</v>
          </cell>
          <cell r="K563" t="str">
            <v>NA</v>
          </cell>
          <cell r="L563">
            <v>0.7</v>
          </cell>
          <cell r="M563">
            <v>16</v>
          </cell>
          <cell r="N563">
            <v>0</v>
          </cell>
          <cell r="O563">
            <v>0</v>
          </cell>
          <cell r="P563">
            <v>0</v>
          </cell>
          <cell r="T563">
            <v>39062</v>
          </cell>
        </row>
        <row r="564">
          <cell r="D564" t="str">
            <v>Projeto Detalhado</v>
          </cell>
          <cell r="E564" t="str">
            <v>26 dias</v>
          </cell>
          <cell r="F564">
            <v>38895.375</v>
          </cell>
          <cell r="G564">
            <v>39022.333333333336</v>
          </cell>
          <cell r="H564" t="str">
            <v>NA</v>
          </cell>
          <cell r="I564">
            <v>38933.375</v>
          </cell>
          <cell r="J564">
            <v>39062.729166666664</v>
          </cell>
          <cell r="K564" t="str">
            <v>NA</v>
          </cell>
          <cell r="L564">
            <v>0.7</v>
          </cell>
          <cell r="M564">
            <v>16</v>
          </cell>
          <cell r="N564">
            <v>0</v>
          </cell>
          <cell r="O564">
            <v>0</v>
          </cell>
          <cell r="P564">
            <v>0</v>
          </cell>
          <cell r="T564">
            <v>39062</v>
          </cell>
        </row>
        <row r="565">
          <cell r="D565" t="str">
            <v>Civil</v>
          </cell>
          <cell r="E565" t="str">
            <v>26 dias</v>
          </cell>
          <cell r="F565">
            <v>38895.375</v>
          </cell>
          <cell r="G565">
            <v>39022.333333333336</v>
          </cell>
          <cell r="H565" t="str">
            <v>NA</v>
          </cell>
          <cell r="I565">
            <v>38918.375</v>
          </cell>
          <cell r="J565">
            <v>39062.729166666664</v>
          </cell>
          <cell r="K565" t="str">
            <v>NA</v>
          </cell>
          <cell r="L565">
            <v>0.61</v>
          </cell>
          <cell r="M565">
            <v>14</v>
          </cell>
          <cell r="N565">
            <v>0</v>
          </cell>
          <cell r="O565">
            <v>0</v>
          </cell>
          <cell r="P565">
            <v>0</v>
          </cell>
          <cell r="T565">
            <v>39062</v>
          </cell>
        </row>
        <row r="566">
          <cell r="D566" t="str">
            <v>Desenho De Detalhamento</v>
          </cell>
          <cell r="E566" t="str">
            <v>26 dias</v>
          </cell>
          <cell r="F566">
            <v>38895.375</v>
          </cell>
          <cell r="G566">
            <v>39022.333333333336</v>
          </cell>
          <cell r="H566" t="str">
            <v>NA</v>
          </cell>
          <cell r="I566">
            <v>38918.375</v>
          </cell>
          <cell r="J566">
            <v>39062.729166666664</v>
          </cell>
          <cell r="K566" t="str">
            <v>NA</v>
          </cell>
          <cell r="L566">
            <v>0.61</v>
          </cell>
          <cell r="M566">
            <v>14</v>
          </cell>
          <cell r="N566">
            <v>0</v>
          </cell>
          <cell r="O566">
            <v>0</v>
          </cell>
          <cell r="P566">
            <v>0</v>
          </cell>
          <cell r="T566">
            <v>39062</v>
          </cell>
        </row>
        <row r="567">
          <cell r="B567" t="str">
            <v>DC.450.DD.01</v>
          </cell>
          <cell r="D567" t="str">
            <v>Arquitetura</v>
          </cell>
          <cell r="E567" t="str">
            <v>9 dias</v>
          </cell>
          <cell r="F567">
            <v>38895.375</v>
          </cell>
          <cell r="G567">
            <v>39022.333333333336</v>
          </cell>
          <cell r="H567" t="str">
            <v>NA</v>
          </cell>
          <cell r="I567">
            <v>38908.375</v>
          </cell>
          <cell r="J567">
            <v>39037.729166666664</v>
          </cell>
          <cell r="K567" t="str">
            <v>NA</v>
          </cell>
          <cell r="L567">
            <v>0.26</v>
          </cell>
          <cell r="M567">
            <v>6</v>
          </cell>
          <cell r="N567">
            <v>0</v>
          </cell>
          <cell r="O567">
            <v>0</v>
          </cell>
          <cell r="P567">
            <v>0</v>
          </cell>
          <cell r="Q567">
            <v>471</v>
          </cell>
          <cell r="R567">
            <v>566</v>
          </cell>
          <cell r="S567" t="str">
            <v>EQUIPE ARQ</v>
          </cell>
          <cell r="T567">
            <v>39037</v>
          </cell>
        </row>
        <row r="568">
          <cell r="B568" t="str">
            <v>DC.450.DD.02</v>
          </cell>
          <cell r="D568" t="str">
            <v>Fundação</v>
          </cell>
          <cell r="E568" t="str">
            <v>7 dias</v>
          </cell>
          <cell r="F568">
            <v>38895.375</v>
          </cell>
          <cell r="G568">
            <v>39038.333333333336</v>
          </cell>
          <cell r="H568" t="str">
            <v>NA</v>
          </cell>
          <cell r="I568">
            <v>38904.375</v>
          </cell>
          <cell r="J568">
            <v>39048.729166666664</v>
          </cell>
          <cell r="K568" t="str">
            <v>NA</v>
          </cell>
          <cell r="L568">
            <v>0.17</v>
          </cell>
          <cell r="M568">
            <v>4</v>
          </cell>
          <cell r="N568">
            <v>0</v>
          </cell>
          <cell r="O568">
            <v>0</v>
          </cell>
          <cell r="P568">
            <v>0</v>
          </cell>
          <cell r="Q568">
            <v>565</v>
          </cell>
          <cell r="R568" t="str">
            <v>567;571</v>
          </cell>
          <cell r="S568" t="str">
            <v>EQUIPE CIV</v>
          </cell>
          <cell r="T568">
            <v>39048</v>
          </cell>
        </row>
        <row r="569">
          <cell r="B569" t="str">
            <v>DC.450.DD.03</v>
          </cell>
          <cell r="D569" t="str">
            <v>Vigas e Lajes</v>
          </cell>
          <cell r="E569" t="str">
            <v>4 dias</v>
          </cell>
          <cell r="F569">
            <v>38904.375</v>
          </cell>
          <cell r="G569">
            <v>39049.333333333336</v>
          </cell>
          <cell r="H569" t="str">
            <v>NA</v>
          </cell>
          <cell r="I569">
            <v>38910.375</v>
          </cell>
          <cell r="J569">
            <v>39052.729166666664</v>
          </cell>
          <cell r="K569" t="str">
            <v>NA</v>
          </cell>
          <cell r="L569">
            <v>0.04</v>
          </cell>
          <cell r="M569">
            <v>1</v>
          </cell>
          <cell r="N569">
            <v>0</v>
          </cell>
          <cell r="O569">
            <v>0</v>
          </cell>
          <cell r="P569">
            <v>0</v>
          </cell>
          <cell r="Q569">
            <v>566</v>
          </cell>
          <cell r="R569">
            <v>568</v>
          </cell>
          <cell r="S569" t="str">
            <v>EQUIPE CIV</v>
          </cell>
          <cell r="T569">
            <v>39052</v>
          </cell>
        </row>
        <row r="570">
          <cell r="B570" t="str">
            <v>DC.450.DD.04</v>
          </cell>
          <cell r="D570" t="str">
            <v>Hidrosanitário</v>
          </cell>
          <cell r="E570" t="str">
            <v>6 dias</v>
          </cell>
          <cell r="F570">
            <v>38910.375</v>
          </cell>
          <cell r="G570">
            <v>39055.333333333336</v>
          </cell>
          <cell r="H570" t="str">
            <v>NA</v>
          </cell>
          <cell r="I570">
            <v>38918.375</v>
          </cell>
          <cell r="J570">
            <v>39062.729166666664</v>
          </cell>
          <cell r="K570" t="str">
            <v>NA</v>
          </cell>
          <cell r="L570">
            <v>0.13</v>
          </cell>
          <cell r="M570">
            <v>3</v>
          </cell>
          <cell r="N570">
            <v>0</v>
          </cell>
          <cell r="O570">
            <v>0</v>
          </cell>
          <cell r="P570">
            <v>0</v>
          </cell>
          <cell r="Q570">
            <v>567</v>
          </cell>
          <cell r="S570" t="str">
            <v>EQUIPE CIV</v>
          </cell>
          <cell r="T570">
            <v>39062</v>
          </cell>
        </row>
        <row r="571">
          <cell r="D571" t="str">
            <v>Elétrica</v>
          </cell>
          <cell r="E571" t="str">
            <v>8 dias</v>
          </cell>
          <cell r="F571">
            <v>38918.375</v>
          </cell>
          <cell r="G571">
            <v>39049.333333333336</v>
          </cell>
          <cell r="H571" t="str">
            <v>NA</v>
          </cell>
          <cell r="I571">
            <v>38933.375</v>
          </cell>
          <cell r="J571">
            <v>39058.729166666664</v>
          </cell>
          <cell r="K571" t="str">
            <v>NA</v>
          </cell>
          <cell r="L571">
            <v>0.09</v>
          </cell>
          <cell r="M571">
            <v>2</v>
          </cell>
          <cell r="N571">
            <v>0</v>
          </cell>
          <cell r="O571">
            <v>0</v>
          </cell>
          <cell r="P571">
            <v>0</v>
          </cell>
          <cell r="T571">
            <v>39058</v>
          </cell>
        </row>
        <row r="572">
          <cell r="D572" t="str">
            <v>Desenho De Detalhamento</v>
          </cell>
          <cell r="E572" t="str">
            <v>8 dias</v>
          </cell>
          <cell r="F572">
            <v>38918.375</v>
          </cell>
          <cell r="G572">
            <v>39049.333333333336</v>
          </cell>
          <cell r="H572" t="str">
            <v>NA</v>
          </cell>
          <cell r="I572">
            <v>38930.375</v>
          </cell>
          <cell r="J572">
            <v>39058.729166666664</v>
          </cell>
          <cell r="K572" t="str">
            <v>NA</v>
          </cell>
          <cell r="L572">
            <v>0.09</v>
          </cell>
          <cell r="M572">
            <v>2</v>
          </cell>
          <cell r="N572">
            <v>0</v>
          </cell>
          <cell r="O572">
            <v>0</v>
          </cell>
          <cell r="P572">
            <v>0</v>
          </cell>
          <cell r="T572">
            <v>39058</v>
          </cell>
        </row>
        <row r="573">
          <cell r="B573" t="str">
            <v>DE.450.DD.01</v>
          </cell>
          <cell r="D573" t="str">
            <v>Diagrama Trifilar</v>
          </cell>
          <cell r="E573" t="str">
            <v>4 dias</v>
          </cell>
          <cell r="F573">
            <v>38918.375</v>
          </cell>
          <cell r="G573">
            <v>39049.333333333336</v>
          </cell>
          <cell r="H573" t="str">
            <v>NA</v>
          </cell>
          <cell r="I573">
            <v>38924.375</v>
          </cell>
          <cell r="J573">
            <v>39052.729166666664</v>
          </cell>
          <cell r="K573" t="str">
            <v>NA</v>
          </cell>
          <cell r="L573">
            <v>0.04</v>
          </cell>
          <cell r="M573">
            <v>1</v>
          </cell>
          <cell r="N573">
            <v>0</v>
          </cell>
          <cell r="O573">
            <v>0</v>
          </cell>
          <cell r="P573">
            <v>0</v>
          </cell>
          <cell r="Q573">
            <v>566</v>
          </cell>
          <cell r="R573">
            <v>572</v>
          </cell>
          <cell r="S573" t="str">
            <v>EQUIPE ELE</v>
          </cell>
          <cell r="T573">
            <v>39052</v>
          </cell>
        </row>
        <row r="574">
          <cell r="B574" t="str">
            <v>DE.450.DD.02</v>
          </cell>
          <cell r="D574" t="str">
            <v>Eletrodutos</v>
          </cell>
          <cell r="E574" t="str">
            <v>4 dias</v>
          </cell>
          <cell r="F574">
            <v>38924.375</v>
          </cell>
          <cell r="G574">
            <v>39055.333333333336</v>
          </cell>
          <cell r="H574" t="str">
            <v>NA</v>
          </cell>
          <cell r="I574">
            <v>38930.375</v>
          </cell>
          <cell r="J574">
            <v>39058.729166666664</v>
          </cell>
          <cell r="K574" t="str">
            <v>NA</v>
          </cell>
          <cell r="L574">
            <v>0.04</v>
          </cell>
          <cell r="M574">
            <v>1</v>
          </cell>
          <cell r="N574">
            <v>0</v>
          </cell>
          <cell r="O574">
            <v>0</v>
          </cell>
          <cell r="P574">
            <v>0</v>
          </cell>
          <cell r="Q574">
            <v>571</v>
          </cell>
          <cell r="S574" t="str">
            <v>EQUIPE ELE</v>
          </cell>
          <cell r="T574">
            <v>39058</v>
          </cell>
        </row>
        <row r="575">
          <cell r="B575" t="str">
            <v>1.4</v>
          </cell>
          <cell r="C575" t="str">
            <v>500A</v>
          </cell>
          <cell r="D575" t="str">
            <v>INFRA-ESTRUTURA E UTILIDADES</v>
          </cell>
          <cell r="E575" t="str">
            <v>171 dias</v>
          </cell>
          <cell r="F575">
            <v>38793.375</v>
          </cell>
          <cell r="G575">
            <v>38807.333333333336</v>
          </cell>
          <cell r="H575">
            <v>38807.333333333336</v>
          </cell>
          <cell r="I575">
            <v>38988.604166666664</v>
          </cell>
          <cell r="J575">
            <v>39066.729166666664</v>
          </cell>
          <cell r="K575" t="str">
            <v>NA</v>
          </cell>
          <cell r="L575">
            <v>21.49</v>
          </cell>
          <cell r="M575">
            <v>491.75</v>
          </cell>
          <cell r="N575">
            <v>122.16</v>
          </cell>
          <cell r="O575">
            <v>24.84</v>
          </cell>
          <cell r="P575">
            <v>24.84</v>
          </cell>
          <cell r="T575">
            <v>39066</v>
          </cell>
        </row>
        <row r="576">
          <cell r="B576" t="str">
            <v>1.4.1</v>
          </cell>
          <cell r="C576" t="str">
            <v>505A</v>
          </cell>
          <cell r="D576" t="str">
            <v>Geral</v>
          </cell>
          <cell r="E576" t="str">
            <v>156 dias</v>
          </cell>
          <cell r="F576">
            <v>38793.375</v>
          </cell>
          <cell r="G576">
            <v>38807.333333333336</v>
          </cell>
          <cell r="H576">
            <v>38807.333333333336</v>
          </cell>
          <cell r="I576">
            <v>38988.604166666664</v>
          </cell>
          <cell r="J576">
            <v>39045.729166666664</v>
          </cell>
          <cell r="K576" t="str">
            <v>NA</v>
          </cell>
          <cell r="L576">
            <v>7.74</v>
          </cell>
          <cell r="M576">
            <v>177.13</v>
          </cell>
          <cell r="N576">
            <v>81.25</v>
          </cell>
          <cell r="O576">
            <v>45.87</v>
          </cell>
          <cell r="P576">
            <v>45.87</v>
          </cell>
          <cell r="T576">
            <v>39045</v>
          </cell>
        </row>
        <row r="577">
          <cell r="D577" t="str">
            <v>Projeto Básico</v>
          </cell>
          <cell r="E577" t="str">
            <v>101 dias</v>
          </cell>
          <cell r="F577">
            <v>38793.375</v>
          </cell>
          <cell r="G577">
            <v>38807.333333333336</v>
          </cell>
          <cell r="H577">
            <v>38807.333333333336</v>
          </cell>
          <cell r="I577">
            <v>38891.375</v>
          </cell>
          <cell r="J577">
            <v>38959.729166666664</v>
          </cell>
          <cell r="K577" t="str">
            <v>NA</v>
          </cell>
          <cell r="L577">
            <v>2.72</v>
          </cell>
          <cell r="M577">
            <v>62.13</v>
          </cell>
          <cell r="N577">
            <v>34.299999999999997</v>
          </cell>
          <cell r="O577">
            <v>55.21</v>
          </cell>
          <cell r="P577">
            <v>55.21</v>
          </cell>
          <cell r="R577" t="str">
            <v>605TI+50 dias;613TT</v>
          </cell>
          <cell r="T577">
            <v>38959</v>
          </cell>
        </row>
        <row r="578">
          <cell r="D578" t="str">
            <v>Mecânica</v>
          </cell>
          <cell r="E578" t="str">
            <v>9 dias</v>
          </cell>
          <cell r="F578" t="str">
            <v>NA</v>
          </cell>
          <cell r="G578">
            <v>38891.333333333336</v>
          </cell>
          <cell r="H578">
            <v>38891.333333333336</v>
          </cell>
          <cell r="I578" t="str">
            <v>NA</v>
          </cell>
          <cell r="J578">
            <v>38903.729166666664</v>
          </cell>
          <cell r="K578" t="str">
            <v>NA</v>
          </cell>
          <cell r="L578">
            <v>0.26</v>
          </cell>
          <cell r="M578">
            <v>6</v>
          </cell>
          <cell r="N578">
            <v>5.4</v>
          </cell>
          <cell r="O578">
            <v>0</v>
          </cell>
          <cell r="P578">
            <v>90</v>
          </cell>
          <cell r="T578">
            <v>38903</v>
          </cell>
        </row>
        <row r="579">
          <cell r="B579" t="str">
            <v>BB.505.OI.01</v>
          </cell>
          <cell r="D579" t="str">
            <v>Orçamento De Investimentos</v>
          </cell>
          <cell r="E579" t="str">
            <v>9 dias</v>
          </cell>
          <cell r="F579" t="str">
            <v>NA</v>
          </cell>
          <cell r="G579">
            <v>38891.333333333336</v>
          </cell>
          <cell r="H579">
            <v>38891.333333333336</v>
          </cell>
          <cell r="I579" t="str">
            <v>NA</v>
          </cell>
          <cell r="J579">
            <v>38903.729166666664</v>
          </cell>
          <cell r="K579" t="str">
            <v>NA</v>
          </cell>
          <cell r="L579">
            <v>0.26</v>
          </cell>
          <cell r="M579">
            <v>6</v>
          </cell>
          <cell r="N579">
            <v>5.4</v>
          </cell>
          <cell r="O579">
            <v>0</v>
          </cell>
          <cell r="P579">
            <v>90</v>
          </cell>
          <cell r="Q579" t="str">
            <v>34II</v>
          </cell>
          <cell r="S579" t="str">
            <v>EQUIPE MEC</v>
          </cell>
          <cell r="T579">
            <v>38903</v>
          </cell>
        </row>
        <row r="580">
          <cell r="D580" t="str">
            <v>Civil</v>
          </cell>
          <cell r="E580" t="str">
            <v>24 dias</v>
          </cell>
          <cell r="F580">
            <v>38819.333333333336</v>
          </cell>
          <cell r="G580">
            <v>38898.333333333336</v>
          </cell>
          <cell r="H580">
            <v>38898.333333333336</v>
          </cell>
          <cell r="I580">
            <v>38845.729166666664</v>
          </cell>
          <cell r="J580">
            <v>38931.729166666664</v>
          </cell>
          <cell r="K580" t="str">
            <v>NA</v>
          </cell>
          <cell r="L580">
            <v>0.39</v>
          </cell>
          <cell r="M580">
            <v>8.8800000000000008</v>
          </cell>
          <cell r="N580">
            <v>8.73</v>
          </cell>
          <cell r="O580">
            <v>0</v>
          </cell>
          <cell r="P580">
            <v>98.31</v>
          </cell>
          <cell r="T580">
            <v>38931</v>
          </cell>
        </row>
        <row r="581">
          <cell r="B581" t="str">
            <v>BC.505.DB.01</v>
          </cell>
          <cell r="D581" t="str">
            <v>Desenho Básico - Terraplenagem</v>
          </cell>
          <cell r="E581" t="str">
            <v>24 dias</v>
          </cell>
          <cell r="F581">
            <v>38819.333333333336</v>
          </cell>
          <cell r="G581">
            <v>38898.333333333336</v>
          </cell>
          <cell r="H581">
            <v>38898.333333333336</v>
          </cell>
          <cell r="I581">
            <v>38835.729166666664</v>
          </cell>
          <cell r="J581">
            <v>38931.729166666664</v>
          </cell>
          <cell r="K581">
            <v>38931.729166666664</v>
          </cell>
          <cell r="L581">
            <v>0.28000000000000003</v>
          </cell>
          <cell r="M581">
            <v>6.5</v>
          </cell>
          <cell r="N581">
            <v>6.5</v>
          </cell>
          <cell r="O581">
            <v>0</v>
          </cell>
          <cell r="P581">
            <v>100</v>
          </cell>
          <cell r="Q581" t="str">
            <v>16II;49II;55II</v>
          </cell>
          <cell r="R581" t="str">
            <v>75II;608II</v>
          </cell>
          <cell r="S581" t="str">
            <v>EQUIPE CIV</v>
          </cell>
          <cell r="T581">
            <v>38931</v>
          </cell>
        </row>
        <row r="582">
          <cell r="B582" t="str">
            <v>BC.505.PQ.01</v>
          </cell>
          <cell r="D582" t="str">
            <v>Planilha De Quantidades - Arquitetura</v>
          </cell>
          <cell r="E582" t="str">
            <v>5 dias</v>
          </cell>
          <cell r="F582">
            <v>38838.333333333336</v>
          </cell>
          <cell r="G582">
            <v>38917.333333333336</v>
          </cell>
          <cell r="H582">
            <v>38917.333333333336</v>
          </cell>
          <cell r="I582">
            <v>38842.375</v>
          </cell>
          <cell r="J582">
            <v>38923.729166666664</v>
          </cell>
          <cell r="K582" t="str">
            <v>NA</v>
          </cell>
          <cell r="L582">
            <v>0.1</v>
          </cell>
          <cell r="M582">
            <v>2.38</v>
          </cell>
          <cell r="N582">
            <v>2.23</v>
          </cell>
          <cell r="O582">
            <v>0</v>
          </cell>
          <cell r="P582">
            <v>93.68</v>
          </cell>
          <cell r="Q582" t="str">
            <v>16II</v>
          </cell>
          <cell r="S582" t="str">
            <v>EQUIPE ARQ</v>
          </cell>
          <cell r="T582">
            <v>38923</v>
          </cell>
        </row>
        <row r="583">
          <cell r="D583" t="str">
            <v>Elétrica</v>
          </cell>
          <cell r="E583" t="str">
            <v>101 dias</v>
          </cell>
          <cell r="F583">
            <v>38793.375</v>
          </cell>
          <cell r="G583">
            <v>38807.333333333336</v>
          </cell>
          <cell r="H583">
            <v>38807.333333333336</v>
          </cell>
          <cell r="I583">
            <v>38891.375</v>
          </cell>
          <cell r="J583">
            <v>38959.729166666664</v>
          </cell>
          <cell r="K583" t="str">
            <v>NA</v>
          </cell>
          <cell r="L583">
            <v>2.0699999999999998</v>
          </cell>
          <cell r="M583">
            <v>47.25</v>
          </cell>
          <cell r="N583">
            <v>20.18</v>
          </cell>
          <cell r="O583">
            <v>2.97</v>
          </cell>
          <cell r="P583">
            <v>42.7</v>
          </cell>
          <cell r="T583">
            <v>38959</v>
          </cell>
        </row>
        <row r="584">
          <cell r="B584" t="str">
            <v>BE.505.CP.01</v>
          </cell>
          <cell r="D584" t="str">
            <v>Critério De Projeto</v>
          </cell>
          <cell r="E584" t="str">
            <v>6 dias</v>
          </cell>
          <cell r="F584">
            <v>38793.375</v>
          </cell>
          <cell r="G584">
            <v>38807.333333333336</v>
          </cell>
          <cell r="H584">
            <v>38807.333333333336</v>
          </cell>
          <cell r="I584">
            <v>38819.375</v>
          </cell>
          <cell r="J584">
            <v>38814.729166666664</v>
          </cell>
          <cell r="K584" t="str">
            <v>NA</v>
          </cell>
          <cell r="L584">
            <v>0.11</v>
          </cell>
          <cell r="M584">
            <v>2.5</v>
          </cell>
          <cell r="N584">
            <v>2.25</v>
          </cell>
          <cell r="O584">
            <v>50</v>
          </cell>
          <cell r="P584">
            <v>90</v>
          </cell>
          <cell r="Q584">
            <v>3</v>
          </cell>
          <cell r="R584" t="str">
            <v>583;621II</v>
          </cell>
          <cell r="S584" t="str">
            <v>EQUIPE ELE</v>
          </cell>
          <cell r="T584">
            <v>38814</v>
          </cell>
        </row>
        <row r="585">
          <cell r="D585" t="str">
            <v>APROVAÇÃO EBX</v>
          </cell>
          <cell r="E585" t="str">
            <v>5 dias</v>
          </cell>
          <cell r="F585">
            <v>38832.375</v>
          </cell>
          <cell r="G585">
            <v>38817.333333333336</v>
          </cell>
          <cell r="H585" t="str">
            <v>NA</v>
          </cell>
          <cell r="I585">
            <v>38840.375</v>
          </cell>
          <cell r="J585">
            <v>38825.729166666664</v>
          </cell>
          <cell r="K585" t="str">
            <v>NA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 t="str">
            <v>#ERRO</v>
          </cell>
          <cell r="Q585">
            <v>582</v>
          </cell>
          <cell r="T585">
            <v>38825</v>
          </cell>
        </row>
        <row r="586">
          <cell r="B586" t="str">
            <v>BE.505.ED.01</v>
          </cell>
          <cell r="D586" t="str">
            <v>Estudos / Planos - Estudo Demanda</v>
          </cell>
          <cell r="E586" t="str">
            <v>15 dias</v>
          </cell>
          <cell r="F586">
            <v>38832.375</v>
          </cell>
          <cell r="G586">
            <v>38922.333333333336</v>
          </cell>
          <cell r="H586">
            <v>38922.333333333336</v>
          </cell>
          <cell r="I586">
            <v>38854.375</v>
          </cell>
          <cell r="J586">
            <v>38940.729166666664</v>
          </cell>
          <cell r="K586" t="str">
            <v>NA</v>
          </cell>
          <cell r="L586">
            <v>0.33</v>
          </cell>
          <cell r="M586">
            <v>7.5</v>
          </cell>
          <cell r="N586">
            <v>3.75</v>
          </cell>
          <cell r="O586">
            <v>0</v>
          </cell>
          <cell r="P586">
            <v>50</v>
          </cell>
          <cell r="Q586" t="str">
            <v>14II;33II</v>
          </cell>
          <cell r="R586" t="str">
            <v>586II+15 dias;590II;591;593II;594II;598II;599II;600II;601II;622;669II</v>
          </cell>
          <cell r="S586" t="str">
            <v>EQUIPE ELE</v>
          </cell>
          <cell r="T586">
            <v>38940</v>
          </cell>
        </row>
        <row r="587">
          <cell r="D587" t="str">
            <v>Folha De Dados</v>
          </cell>
          <cell r="E587" t="str">
            <v>24 dias</v>
          </cell>
          <cell r="F587">
            <v>38819.375</v>
          </cell>
          <cell r="G587">
            <v>38924.333333333336</v>
          </cell>
          <cell r="H587">
            <v>38924.333333333336</v>
          </cell>
          <cell r="I587">
            <v>38867.375</v>
          </cell>
          <cell r="J587">
            <v>38959.729166666664</v>
          </cell>
          <cell r="K587" t="str">
            <v>NA</v>
          </cell>
          <cell r="L587">
            <v>1.35</v>
          </cell>
          <cell r="M587">
            <v>30.88</v>
          </cell>
          <cell r="N587">
            <v>12.59</v>
          </cell>
          <cell r="O587">
            <v>0</v>
          </cell>
          <cell r="P587">
            <v>40.770000000000003</v>
          </cell>
          <cell r="R587" t="str">
            <v>623;625II</v>
          </cell>
          <cell r="T587">
            <v>38959</v>
          </cell>
        </row>
        <row r="588">
          <cell r="B588" t="str">
            <v>BE.505.FD.01</v>
          </cell>
          <cell r="D588" t="str">
            <v>CCM's</v>
          </cell>
          <cell r="E588" t="str">
            <v>11 dias</v>
          </cell>
          <cell r="F588">
            <v>38819.375</v>
          </cell>
          <cell r="G588">
            <v>38945.333333333336</v>
          </cell>
          <cell r="H588" t="str">
            <v>NA</v>
          </cell>
          <cell r="I588">
            <v>38833.375</v>
          </cell>
          <cell r="J588">
            <v>38959.729166666664</v>
          </cell>
          <cell r="K588" t="str">
            <v>NA</v>
          </cell>
          <cell r="L588">
            <v>0.09</v>
          </cell>
          <cell r="M588">
            <v>2</v>
          </cell>
          <cell r="N588">
            <v>0</v>
          </cell>
          <cell r="O588">
            <v>0</v>
          </cell>
          <cell r="P588">
            <v>0</v>
          </cell>
          <cell r="Q588" t="str">
            <v>584II+15 dias</v>
          </cell>
          <cell r="R588" t="str">
            <v>587TT;588TT;589TT;592TT;595TT;596TT;597TT</v>
          </cell>
          <cell r="S588" t="str">
            <v>EQUIPE ELE</v>
          </cell>
          <cell r="T588">
            <v>38959</v>
          </cell>
        </row>
        <row r="589">
          <cell r="B589" t="str">
            <v>BE.505.FD.02</v>
          </cell>
          <cell r="D589" t="str">
            <v>Transformadores</v>
          </cell>
          <cell r="E589" t="str">
            <v>12 dias</v>
          </cell>
          <cell r="F589">
            <v>38833.375</v>
          </cell>
          <cell r="G589">
            <v>38940.333333333336</v>
          </cell>
          <cell r="H589">
            <v>38940.333333333336</v>
          </cell>
          <cell r="I589">
            <v>38855.375</v>
          </cell>
          <cell r="J589">
            <v>38959.729166666664</v>
          </cell>
          <cell r="K589" t="str">
            <v>NA</v>
          </cell>
          <cell r="L589">
            <v>0.17</v>
          </cell>
          <cell r="M589">
            <v>4</v>
          </cell>
          <cell r="N589">
            <v>1.2</v>
          </cell>
          <cell r="O589">
            <v>0</v>
          </cell>
          <cell r="P589">
            <v>30</v>
          </cell>
          <cell r="Q589" t="str">
            <v>586TT</v>
          </cell>
          <cell r="S589" t="str">
            <v>EQUIPE ELE</v>
          </cell>
          <cell r="T589">
            <v>38959</v>
          </cell>
        </row>
        <row r="590">
          <cell r="B590" t="str">
            <v>BE.505.FD.03</v>
          </cell>
          <cell r="D590" t="str">
            <v>Quadros De Distribuição</v>
          </cell>
          <cell r="E590" t="str">
            <v>9 dias</v>
          </cell>
          <cell r="F590">
            <v>38833.375</v>
          </cell>
          <cell r="G590">
            <v>38947.333333333336</v>
          </cell>
          <cell r="H590" t="str">
            <v>NA</v>
          </cell>
          <cell r="I590">
            <v>38847.375</v>
          </cell>
          <cell r="J590">
            <v>38959.729166666664</v>
          </cell>
          <cell r="K590" t="str">
            <v>NA</v>
          </cell>
          <cell r="L590">
            <v>0.27</v>
          </cell>
          <cell r="M590">
            <v>6.25</v>
          </cell>
          <cell r="N590">
            <v>0</v>
          </cell>
          <cell r="O590">
            <v>0</v>
          </cell>
          <cell r="P590">
            <v>0</v>
          </cell>
          <cell r="Q590" t="str">
            <v>586TT</v>
          </cell>
          <cell r="S590" t="str">
            <v>EQUIPE ELE</v>
          </cell>
          <cell r="T590">
            <v>38959</v>
          </cell>
        </row>
        <row r="591">
          <cell r="B591" t="str">
            <v>BE.505.FD.06</v>
          </cell>
          <cell r="D591" t="str">
            <v>Painel De Capacitores</v>
          </cell>
          <cell r="E591" t="str">
            <v>2 dias</v>
          </cell>
          <cell r="F591">
            <v>38856.375</v>
          </cell>
          <cell r="G591">
            <v>38958.333333333336</v>
          </cell>
          <cell r="H591" t="str">
            <v>NA</v>
          </cell>
          <cell r="I591">
            <v>38859.375</v>
          </cell>
          <cell r="J591">
            <v>38959.729166666664</v>
          </cell>
          <cell r="K591" t="str">
            <v>NA</v>
          </cell>
          <cell r="L591">
            <v>7.0000000000000007E-2</v>
          </cell>
          <cell r="M591">
            <v>1.5</v>
          </cell>
          <cell r="N591">
            <v>0</v>
          </cell>
          <cell r="O591">
            <v>0</v>
          </cell>
          <cell r="P591">
            <v>0</v>
          </cell>
          <cell r="Q591" t="str">
            <v>586TT</v>
          </cell>
          <cell r="S591" t="str">
            <v>EQUIPE ELE</v>
          </cell>
          <cell r="T591">
            <v>38959</v>
          </cell>
        </row>
        <row r="592">
          <cell r="B592" t="str">
            <v>BE.505.FD.07</v>
          </cell>
          <cell r="D592" t="str">
            <v>Gerador Diesel</v>
          </cell>
          <cell r="E592" t="str">
            <v>2 dias</v>
          </cell>
          <cell r="F592">
            <v>38859.375</v>
          </cell>
          <cell r="G592">
            <v>38924.333333333336</v>
          </cell>
          <cell r="H592">
            <v>38924.333333333336</v>
          </cell>
          <cell r="I592">
            <v>38860.375</v>
          </cell>
          <cell r="J592">
            <v>38925.729166666664</v>
          </cell>
          <cell r="K592" t="str">
            <v>NA</v>
          </cell>
          <cell r="L592">
            <v>7.0000000000000007E-2</v>
          </cell>
          <cell r="M592">
            <v>1.63</v>
          </cell>
          <cell r="N592">
            <v>1.46</v>
          </cell>
          <cell r="O592">
            <v>0</v>
          </cell>
          <cell r="P592">
            <v>90</v>
          </cell>
          <cell r="Q592" t="str">
            <v>584II</v>
          </cell>
          <cell r="S592" t="str">
            <v>EQUIPE ELE</v>
          </cell>
          <cell r="T592">
            <v>38925</v>
          </cell>
        </row>
        <row r="593">
          <cell r="B593" t="str">
            <v>BE.505.FD.09</v>
          </cell>
          <cell r="D593" t="str">
            <v>Resistor De Aterramento</v>
          </cell>
          <cell r="E593" t="str">
            <v>2 dias</v>
          </cell>
          <cell r="F593">
            <v>38860.375</v>
          </cell>
          <cell r="G593">
            <v>38924.333333333336</v>
          </cell>
          <cell r="H593">
            <v>38924.333333333336</v>
          </cell>
          <cell r="I593">
            <v>38861.375</v>
          </cell>
          <cell r="J593">
            <v>38925.729166666664</v>
          </cell>
          <cell r="K593" t="str">
            <v>NA</v>
          </cell>
          <cell r="L593">
            <v>0.05</v>
          </cell>
          <cell r="M593">
            <v>1.1299999999999999</v>
          </cell>
          <cell r="N593">
            <v>1.01</v>
          </cell>
          <cell r="O593">
            <v>0</v>
          </cell>
          <cell r="P593">
            <v>90</v>
          </cell>
          <cell r="Q593">
            <v>584</v>
          </cell>
          <cell r="S593" t="str">
            <v>EQUIPE ELE</v>
          </cell>
          <cell r="T593">
            <v>38925</v>
          </cell>
        </row>
        <row r="594">
          <cell r="B594" t="str">
            <v>BE.505.FD.10</v>
          </cell>
          <cell r="D594" t="str">
            <v>Conjunto De Manobras Média Tensão</v>
          </cell>
          <cell r="E594" t="str">
            <v>2 dias</v>
          </cell>
          <cell r="F594">
            <v>38861.375</v>
          </cell>
          <cell r="G594">
            <v>38958.333333333336</v>
          </cell>
          <cell r="H594">
            <v>38958.333333333336</v>
          </cell>
          <cell r="I594">
            <v>38866.375</v>
          </cell>
          <cell r="J594">
            <v>38959.729166666664</v>
          </cell>
          <cell r="K594" t="str">
            <v>NA</v>
          </cell>
          <cell r="L594">
            <v>0.09</v>
          </cell>
          <cell r="M594">
            <v>2</v>
          </cell>
          <cell r="N594">
            <v>0.2</v>
          </cell>
          <cell r="O594">
            <v>0</v>
          </cell>
          <cell r="P594">
            <v>10</v>
          </cell>
          <cell r="Q594" t="str">
            <v>586TT</v>
          </cell>
          <cell r="S594" t="str">
            <v>EQUIPE ELE</v>
          </cell>
          <cell r="T594">
            <v>38959</v>
          </cell>
        </row>
        <row r="595">
          <cell r="B595" t="str">
            <v>BE.505.FD.12</v>
          </cell>
          <cell r="D595" t="str">
            <v>Chaves Seccionadoras 13,8kV e 69kV</v>
          </cell>
          <cell r="E595" t="str">
            <v>2 dias</v>
          </cell>
          <cell r="F595">
            <v>38847.375</v>
          </cell>
          <cell r="G595">
            <v>38924.333333333336</v>
          </cell>
          <cell r="H595">
            <v>38924.333333333336</v>
          </cell>
          <cell r="I595">
            <v>38849.375</v>
          </cell>
          <cell r="J595">
            <v>38925.729166666664</v>
          </cell>
          <cell r="K595" t="str">
            <v>NA</v>
          </cell>
          <cell r="L595">
            <v>0.13</v>
          </cell>
          <cell r="M595">
            <v>3</v>
          </cell>
          <cell r="N595">
            <v>2.7</v>
          </cell>
          <cell r="O595">
            <v>0</v>
          </cell>
          <cell r="P595">
            <v>90</v>
          </cell>
          <cell r="Q595" t="str">
            <v>584II</v>
          </cell>
          <cell r="S595" t="str">
            <v>EQUIPE ELE</v>
          </cell>
          <cell r="T595">
            <v>38925</v>
          </cell>
        </row>
        <row r="596">
          <cell r="B596" t="str">
            <v>BE.505.FD.13</v>
          </cell>
          <cell r="D596" t="str">
            <v>Resistor 4,16kV</v>
          </cell>
          <cell r="E596" t="str">
            <v>2 dias</v>
          </cell>
          <cell r="F596">
            <v>38847.375</v>
          </cell>
          <cell r="G596">
            <v>38924.333333333336</v>
          </cell>
          <cell r="H596">
            <v>38924.333333333336</v>
          </cell>
          <cell r="I596">
            <v>38848.375</v>
          </cell>
          <cell r="J596">
            <v>38925.729166666664</v>
          </cell>
          <cell r="K596" t="str">
            <v>NA</v>
          </cell>
          <cell r="L596">
            <v>0.05</v>
          </cell>
          <cell r="M596">
            <v>1.1299999999999999</v>
          </cell>
          <cell r="N596">
            <v>1.01</v>
          </cell>
          <cell r="O596">
            <v>0</v>
          </cell>
          <cell r="P596">
            <v>90</v>
          </cell>
          <cell r="Q596" t="str">
            <v>584II</v>
          </cell>
          <cell r="S596" t="str">
            <v>EQUIPE ELE</v>
          </cell>
          <cell r="T596">
            <v>38925</v>
          </cell>
        </row>
        <row r="597">
          <cell r="B597" t="str">
            <v>BE.505.FD.14</v>
          </cell>
          <cell r="D597" t="str">
            <v>Carregador Bat.</v>
          </cell>
          <cell r="E597" t="str">
            <v>2 dias</v>
          </cell>
          <cell r="F597">
            <v>38847.375</v>
          </cell>
          <cell r="G597">
            <v>38958.333333333336</v>
          </cell>
          <cell r="H597">
            <v>38958.333333333336</v>
          </cell>
          <cell r="I597">
            <v>38848.375</v>
          </cell>
          <cell r="J597">
            <v>38959.729166666664</v>
          </cell>
          <cell r="K597" t="str">
            <v>NA</v>
          </cell>
          <cell r="L597">
            <v>0.05</v>
          </cell>
          <cell r="M597">
            <v>1.25</v>
          </cell>
          <cell r="N597">
            <v>0.13</v>
          </cell>
          <cell r="O597">
            <v>0</v>
          </cell>
          <cell r="P597">
            <v>10</v>
          </cell>
          <cell r="Q597" t="str">
            <v>586TT</v>
          </cell>
          <cell r="S597" t="str">
            <v>EQUIPE ELE</v>
          </cell>
          <cell r="T597">
            <v>38959</v>
          </cell>
        </row>
        <row r="598">
          <cell r="B598" t="str">
            <v>BE.505.FD.15</v>
          </cell>
          <cell r="D598" t="str">
            <v>Banco Bat.</v>
          </cell>
          <cell r="E598" t="str">
            <v>1 dia</v>
          </cell>
          <cell r="F598">
            <v>38847.375</v>
          </cell>
          <cell r="G598">
            <v>38959.333333333336</v>
          </cell>
          <cell r="H598" t="str">
            <v>NA</v>
          </cell>
          <cell r="I598">
            <v>38848.375</v>
          </cell>
          <cell r="J598">
            <v>38959.729166666664</v>
          </cell>
          <cell r="K598" t="str">
            <v>NA</v>
          </cell>
          <cell r="L598">
            <v>0.03</v>
          </cell>
          <cell r="M598">
            <v>0.75</v>
          </cell>
          <cell r="N598">
            <v>0</v>
          </cell>
          <cell r="O598">
            <v>0</v>
          </cell>
          <cell r="P598">
            <v>0</v>
          </cell>
          <cell r="Q598" t="str">
            <v>586TT</v>
          </cell>
          <cell r="S598" t="str">
            <v>EQUIPE ELE</v>
          </cell>
          <cell r="T598">
            <v>38959</v>
          </cell>
        </row>
        <row r="599">
          <cell r="B599" t="str">
            <v>BE.505.FD.16</v>
          </cell>
          <cell r="D599" t="str">
            <v>Para-Raios 13,8kV e 69kV</v>
          </cell>
          <cell r="E599" t="str">
            <v>2 dias</v>
          </cell>
          <cell r="F599">
            <v>38847.375</v>
          </cell>
          <cell r="G599">
            <v>38958.333333333336</v>
          </cell>
          <cell r="H599">
            <v>38958.333333333336</v>
          </cell>
          <cell r="I599">
            <v>38848.375</v>
          </cell>
          <cell r="J599">
            <v>38959.729166666664</v>
          </cell>
          <cell r="K599" t="str">
            <v>NA</v>
          </cell>
          <cell r="L599">
            <v>7.0000000000000007E-2</v>
          </cell>
          <cell r="M599">
            <v>1.5</v>
          </cell>
          <cell r="N599">
            <v>0.6</v>
          </cell>
          <cell r="O599">
            <v>0</v>
          </cell>
          <cell r="P599">
            <v>40</v>
          </cell>
          <cell r="Q599" t="str">
            <v>586TT</v>
          </cell>
          <cell r="S599" t="str">
            <v>EQUIPE ELE</v>
          </cell>
          <cell r="T599">
            <v>38959</v>
          </cell>
        </row>
        <row r="600">
          <cell r="B600" t="str">
            <v>BE.505.FD.17</v>
          </cell>
          <cell r="D600" t="str">
            <v>Disjuntor 69kV</v>
          </cell>
          <cell r="E600" t="str">
            <v>2 dias</v>
          </cell>
          <cell r="F600">
            <v>38847.375</v>
          </cell>
          <cell r="G600">
            <v>38924.333333333336</v>
          </cell>
          <cell r="H600">
            <v>38924.333333333336</v>
          </cell>
          <cell r="I600">
            <v>38848.375</v>
          </cell>
          <cell r="J600">
            <v>38925.729166666664</v>
          </cell>
          <cell r="K600" t="str">
            <v>NA</v>
          </cell>
          <cell r="L600">
            <v>0.05</v>
          </cell>
          <cell r="M600">
            <v>1.1299999999999999</v>
          </cell>
          <cell r="N600">
            <v>1.01</v>
          </cell>
          <cell r="O600">
            <v>0</v>
          </cell>
          <cell r="P600">
            <v>90</v>
          </cell>
          <cell r="Q600" t="str">
            <v>584II</v>
          </cell>
          <cell r="S600" t="str">
            <v>EQUIPE ELE</v>
          </cell>
          <cell r="T600">
            <v>38925</v>
          </cell>
        </row>
        <row r="601">
          <cell r="B601" t="str">
            <v>BE.505.FD.18</v>
          </cell>
          <cell r="D601" t="str">
            <v>TC 69kV</v>
          </cell>
          <cell r="E601" t="str">
            <v>2 dias</v>
          </cell>
          <cell r="F601">
            <v>38847.375</v>
          </cell>
          <cell r="G601">
            <v>38930.333333333336</v>
          </cell>
          <cell r="H601">
            <v>38930.333333333336</v>
          </cell>
          <cell r="I601">
            <v>38848.375</v>
          </cell>
          <cell r="J601">
            <v>38931.729166666664</v>
          </cell>
          <cell r="K601" t="str">
            <v>NA</v>
          </cell>
          <cell r="L601">
            <v>0.08</v>
          </cell>
          <cell r="M601">
            <v>1.88</v>
          </cell>
          <cell r="N601">
            <v>1.69</v>
          </cell>
          <cell r="O601">
            <v>0</v>
          </cell>
          <cell r="P601">
            <v>90</v>
          </cell>
          <cell r="Q601" t="str">
            <v>584II</v>
          </cell>
          <cell r="S601" t="str">
            <v>EQUIPE ELE</v>
          </cell>
          <cell r="T601">
            <v>38931</v>
          </cell>
        </row>
        <row r="602">
          <cell r="B602" t="str">
            <v>BE.505.FD.19</v>
          </cell>
          <cell r="D602" t="str">
            <v>TP 69kV</v>
          </cell>
          <cell r="E602" t="str">
            <v>2 dias</v>
          </cell>
          <cell r="F602">
            <v>38847.375</v>
          </cell>
          <cell r="G602">
            <v>38932.333333333336</v>
          </cell>
          <cell r="H602">
            <v>38932.333333333336</v>
          </cell>
          <cell r="I602">
            <v>38848.375</v>
          </cell>
          <cell r="J602">
            <v>38933.729166666664</v>
          </cell>
          <cell r="K602" t="str">
            <v>NA</v>
          </cell>
          <cell r="L602">
            <v>0.08</v>
          </cell>
          <cell r="M602">
            <v>1.75</v>
          </cell>
          <cell r="N602">
            <v>1.58</v>
          </cell>
          <cell r="O602">
            <v>0</v>
          </cell>
          <cell r="P602">
            <v>90</v>
          </cell>
          <cell r="Q602" t="str">
            <v>584II</v>
          </cell>
          <cell r="S602" t="str">
            <v>EQUIPE ELE</v>
          </cell>
          <cell r="T602">
            <v>38933</v>
          </cell>
        </row>
        <row r="603">
          <cell r="B603" t="str">
            <v>BE.505.LE.01</v>
          </cell>
          <cell r="D603" t="str">
            <v>Lista De Equipamentos / Instrumentos</v>
          </cell>
          <cell r="E603" t="str">
            <v>2 dias</v>
          </cell>
          <cell r="F603">
            <v>38819.375</v>
          </cell>
          <cell r="G603">
            <v>38924.333333333336</v>
          </cell>
          <cell r="H603">
            <v>38924.333333333336</v>
          </cell>
          <cell r="I603">
            <v>38826.375</v>
          </cell>
          <cell r="J603">
            <v>38925.729166666664</v>
          </cell>
          <cell r="K603" t="str">
            <v>NA</v>
          </cell>
          <cell r="L603">
            <v>0.06</v>
          </cell>
          <cell r="M603">
            <v>1.38</v>
          </cell>
          <cell r="N603">
            <v>1.24</v>
          </cell>
          <cell r="O603">
            <v>0</v>
          </cell>
          <cell r="P603">
            <v>90</v>
          </cell>
          <cell r="Q603" t="str">
            <v>584II</v>
          </cell>
          <cell r="R603">
            <v>602</v>
          </cell>
          <cell r="S603" t="str">
            <v>EQUIPE ELE</v>
          </cell>
          <cell r="T603">
            <v>38925</v>
          </cell>
        </row>
        <row r="604">
          <cell r="B604" t="str">
            <v>BE.505.PQ.01</v>
          </cell>
          <cell r="D604" t="str">
            <v>Planilha De Quantitativos</v>
          </cell>
          <cell r="E604" t="str">
            <v>14 dias</v>
          </cell>
          <cell r="F604">
            <v>38826.375</v>
          </cell>
          <cell r="G604">
            <v>38926.333333333336</v>
          </cell>
          <cell r="H604">
            <v>38926.333333333336</v>
          </cell>
          <cell r="I604">
            <v>38848.375</v>
          </cell>
          <cell r="J604">
            <v>38947.729166666664</v>
          </cell>
          <cell r="K604" t="str">
            <v>NA</v>
          </cell>
          <cell r="L604">
            <v>0.22</v>
          </cell>
          <cell r="M604">
            <v>5</v>
          </cell>
          <cell r="N604">
            <v>0.35</v>
          </cell>
          <cell r="O604">
            <v>0</v>
          </cell>
          <cell r="P604">
            <v>7</v>
          </cell>
          <cell r="Q604">
            <v>601</v>
          </cell>
          <cell r="S604" t="str">
            <v>EQUIPE ELE</v>
          </cell>
          <cell r="T604">
            <v>38947</v>
          </cell>
        </row>
        <row r="605">
          <cell r="D605" t="str">
            <v>Projeto Detalhado</v>
          </cell>
          <cell r="E605" t="str">
            <v>135 dias</v>
          </cell>
          <cell r="F605">
            <v>38845.375</v>
          </cell>
          <cell r="G605">
            <v>38842.333333333336</v>
          </cell>
          <cell r="H605">
            <v>38842.333333333336</v>
          </cell>
          <cell r="I605">
            <v>38988.604166666664</v>
          </cell>
          <cell r="J605">
            <v>39045.729166666664</v>
          </cell>
          <cell r="K605" t="str">
            <v>NA</v>
          </cell>
          <cell r="L605">
            <v>5.03</v>
          </cell>
          <cell r="M605">
            <v>115</v>
          </cell>
          <cell r="N605">
            <v>46.95</v>
          </cell>
          <cell r="O605">
            <v>40.83</v>
          </cell>
          <cell r="P605">
            <v>40.83</v>
          </cell>
          <cell r="T605">
            <v>39045</v>
          </cell>
        </row>
        <row r="606">
          <cell r="D606" t="str">
            <v>Tubulação</v>
          </cell>
          <cell r="E606" t="str">
            <v>5 dias</v>
          </cell>
          <cell r="F606">
            <v>38891.375</v>
          </cell>
          <cell r="G606">
            <v>39041.333333333336</v>
          </cell>
          <cell r="H606" t="str">
            <v>NA</v>
          </cell>
          <cell r="I606">
            <v>38898.375</v>
          </cell>
          <cell r="J606">
            <v>39045.729166666664</v>
          </cell>
          <cell r="K606" t="str">
            <v>NA</v>
          </cell>
          <cell r="L606">
            <v>0.17</v>
          </cell>
          <cell r="M606">
            <v>4</v>
          </cell>
          <cell r="N606">
            <v>0</v>
          </cell>
          <cell r="O606">
            <v>0</v>
          </cell>
          <cell r="P606">
            <v>0</v>
          </cell>
          <cell r="T606">
            <v>39045</v>
          </cell>
        </row>
        <row r="607">
          <cell r="B607" t="str">
            <v>DH.505.RT.01</v>
          </cell>
          <cell r="D607" t="str">
            <v>Relatório Técnico - Análise Téc. Ar Condicionado</v>
          </cell>
          <cell r="E607" t="str">
            <v>5 dias</v>
          </cell>
          <cell r="F607">
            <v>38891.375</v>
          </cell>
          <cell r="G607">
            <v>39041.333333333336</v>
          </cell>
          <cell r="H607" t="str">
            <v>NA</v>
          </cell>
          <cell r="I607">
            <v>38898.375</v>
          </cell>
          <cell r="J607">
            <v>39045.729166666664</v>
          </cell>
          <cell r="K607" t="str">
            <v>NA</v>
          </cell>
          <cell r="L607">
            <v>0.17</v>
          </cell>
          <cell r="M607">
            <v>4</v>
          </cell>
          <cell r="N607">
            <v>0</v>
          </cell>
          <cell r="O607">
            <v>0</v>
          </cell>
          <cell r="P607">
            <v>0</v>
          </cell>
          <cell r="Q607" t="str">
            <v>575TI+50 dias</v>
          </cell>
          <cell r="S607" t="str">
            <v>EQUIPE TUB</v>
          </cell>
          <cell r="T607">
            <v>39045</v>
          </cell>
        </row>
        <row r="608">
          <cell r="D608" t="str">
            <v>Civil</v>
          </cell>
          <cell r="E608" t="str">
            <v>52 dias</v>
          </cell>
          <cell r="F608">
            <v>38845.333333333336</v>
          </cell>
          <cell r="G608">
            <v>38902.333333333336</v>
          </cell>
          <cell r="H608">
            <v>38902.333333333336</v>
          </cell>
          <cell r="I608">
            <v>38897.375</v>
          </cell>
          <cell r="J608">
            <v>38979.729166666664</v>
          </cell>
          <cell r="K608" t="str">
            <v>NA</v>
          </cell>
          <cell r="L608">
            <v>0.61</v>
          </cell>
          <cell r="M608">
            <v>14</v>
          </cell>
          <cell r="N608">
            <v>4</v>
          </cell>
          <cell r="O608">
            <v>0</v>
          </cell>
          <cell r="P608">
            <v>28.57</v>
          </cell>
          <cell r="T608">
            <v>38979</v>
          </cell>
        </row>
        <row r="609">
          <cell r="D609" t="str">
            <v>Desenho De Detalhamento</v>
          </cell>
          <cell r="E609" t="str">
            <v>52 dias</v>
          </cell>
          <cell r="F609">
            <v>38845.333333333336</v>
          </cell>
          <cell r="G609">
            <v>38902.333333333336</v>
          </cell>
          <cell r="H609">
            <v>38902.333333333336</v>
          </cell>
          <cell r="I609">
            <v>38897.375</v>
          </cell>
          <cell r="J609">
            <v>38979.729166666664</v>
          </cell>
          <cell r="K609" t="str">
            <v>NA</v>
          </cell>
          <cell r="L609">
            <v>0.61</v>
          </cell>
          <cell r="M609">
            <v>14</v>
          </cell>
          <cell r="N609">
            <v>4</v>
          </cell>
          <cell r="O609">
            <v>0</v>
          </cell>
          <cell r="P609">
            <v>28.57</v>
          </cell>
          <cell r="T609">
            <v>38979</v>
          </cell>
        </row>
        <row r="610">
          <cell r="B610" t="str">
            <v>DC.505.DD.01</v>
          </cell>
          <cell r="D610" t="str">
            <v>Terraplenagem - Platô Industrial</v>
          </cell>
          <cell r="E610" t="str">
            <v>23 dias</v>
          </cell>
          <cell r="F610">
            <v>38845.333333333336</v>
          </cell>
          <cell r="G610">
            <v>38902.333333333336</v>
          </cell>
          <cell r="H610">
            <v>38902.333333333336</v>
          </cell>
          <cell r="I610">
            <v>38855.729166666664</v>
          </cell>
          <cell r="J610">
            <v>38932.729166666664</v>
          </cell>
          <cell r="K610">
            <v>38932.729166666664</v>
          </cell>
          <cell r="L610">
            <v>0.17</v>
          </cell>
          <cell r="M610">
            <v>4</v>
          </cell>
          <cell r="N610">
            <v>4</v>
          </cell>
          <cell r="O610">
            <v>0</v>
          </cell>
          <cell r="P610">
            <v>100</v>
          </cell>
          <cell r="Q610" t="str">
            <v>579II</v>
          </cell>
          <cell r="R610">
            <v>690</v>
          </cell>
          <cell r="S610" t="str">
            <v>EQUIPE CIV</v>
          </cell>
          <cell r="T610">
            <v>38932</v>
          </cell>
        </row>
        <row r="611">
          <cell r="B611" t="str">
            <v>DC.505.DD.04</v>
          </cell>
          <cell r="D611" t="str">
            <v>Terraplenagem - Acesso Mina</v>
          </cell>
          <cell r="E611" t="str">
            <v>17 dias</v>
          </cell>
          <cell r="F611">
            <v>38861.333333333336</v>
          </cell>
          <cell r="G611">
            <v>38950.333333333336</v>
          </cell>
          <cell r="H611" t="str">
            <v>NA</v>
          </cell>
          <cell r="I611">
            <v>38888.375</v>
          </cell>
          <cell r="J611">
            <v>38974.729166666664</v>
          </cell>
          <cell r="K611" t="str">
            <v>NA</v>
          </cell>
          <cell r="L611">
            <v>0.26</v>
          </cell>
          <cell r="M611">
            <v>6</v>
          </cell>
          <cell r="N611">
            <v>0</v>
          </cell>
          <cell r="O611">
            <v>0</v>
          </cell>
          <cell r="P611">
            <v>0</v>
          </cell>
          <cell r="Q611">
            <v>719</v>
          </cell>
          <cell r="S611" t="str">
            <v>EQUIPE CIV</v>
          </cell>
          <cell r="T611">
            <v>38974</v>
          </cell>
        </row>
        <row r="612">
          <cell r="B612" t="str">
            <v>DC.505.DD.05</v>
          </cell>
          <cell r="D612" t="str">
            <v>Pavimentação</v>
          </cell>
          <cell r="E612" t="str">
            <v>7 dias</v>
          </cell>
          <cell r="F612">
            <v>38888.333333333336</v>
          </cell>
          <cell r="G612">
            <v>38971.333333333336</v>
          </cell>
          <cell r="H612" t="str">
            <v>NA</v>
          </cell>
          <cell r="I612">
            <v>38897.375</v>
          </cell>
          <cell r="J612">
            <v>38979.729166666664</v>
          </cell>
          <cell r="K612" t="str">
            <v>NA</v>
          </cell>
          <cell r="L612">
            <v>0.17</v>
          </cell>
          <cell r="M612">
            <v>4</v>
          </cell>
          <cell r="N612">
            <v>0</v>
          </cell>
          <cell r="O612">
            <v>0</v>
          </cell>
          <cell r="P612">
            <v>0</v>
          </cell>
          <cell r="Q612">
            <v>689</v>
          </cell>
          <cell r="S612" t="str">
            <v>EQUIPE CIV</v>
          </cell>
          <cell r="T612">
            <v>38979</v>
          </cell>
        </row>
        <row r="613">
          <cell r="D613" t="str">
            <v>Elétrica</v>
          </cell>
          <cell r="E613" t="str">
            <v>123 dias</v>
          </cell>
          <cell r="F613">
            <v>38891.375</v>
          </cell>
          <cell r="G613">
            <v>38842.333333333336</v>
          </cell>
          <cell r="H613">
            <v>38842.333333333336</v>
          </cell>
          <cell r="I613">
            <v>38988.604166666664</v>
          </cell>
          <cell r="J613">
            <v>39028.729166666664</v>
          </cell>
          <cell r="K613" t="str">
            <v>NA</v>
          </cell>
          <cell r="L613">
            <v>4.24</v>
          </cell>
          <cell r="M613">
            <v>97</v>
          </cell>
          <cell r="N613">
            <v>42.95</v>
          </cell>
          <cell r="O613">
            <v>0</v>
          </cell>
          <cell r="P613">
            <v>44.28</v>
          </cell>
          <cell r="T613">
            <v>39028</v>
          </cell>
        </row>
        <row r="614">
          <cell r="D614" t="str">
            <v>Diagrama Unifilar</v>
          </cell>
          <cell r="E614" t="str">
            <v>23 dias</v>
          </cell>
          <cell r="F614">
            <v>38891.375</v>
          </cell>
          <cell r="G614">
            <v>38925.333333333336</v>
          </cell>
          <cell r="H614">
            <v>38925.333333333336</v>
          </cell>
          <cell r="I614">
            <v>38923.375</v>
          </cell>
          <cell r="J614">
            <v>38959.729166666664</v>
          </cell>
          <cell r="K614" t="str">
            <v>NA</v>
          </cell>
          <cell r="L614">
            <v>0.66</v>
          </cell>
          <cell r="M614">
            <v>15</v>
          </cell>
          <cell r="N614">
            <v>6.3</v>
          </cell>
          <cell r="O614">
            <v>0</v>
          </cell>
          <cell r="P614">
            <v>42</v>
          </cell>
          <cell r="R614" t="str">
            <v>617;618</v>
          </cell>
          <cell r="T614">
            <v>38959</v>
          </cell>
        </row>
        <row r="615">
          <cell r="B615" t="str">
            <v>DE.505.DU.01</v>
          </cell>
          <cell r="D615" t="str">
            <v>Centro De Controle De Motores</v>
          </cell>
          <cell r="E615" t="str">
            <v>23 dias</v>
          </cell>
          <cell r="F615">
            <v>38891.375</v>
          </cell>
          <cell r="G615">
            <v>38925.333333333336</v>
          </cell>
          <cell r="H615">
            <v>38925.333333333336</v>
          </cell>
          <cell r="I615">
            <v>38910.375</v>
          </cell>
          <cell r="J615">
            <v>38959.729166666664</v>
          </cell>
          <cell r="K615" t="str">
            <v>NA</v>
          </cell>
          <cell r="L615">
            <v>0.48</v>
          </cell>
          <cell r="M615">
            <v>11</v>
          </cell>
          <cell r="N615">
            <v>6.3</v>
          </cell>
          <cell r="O615">
            <v>0</v>
          </cell>
          <cell r="P615">
            <v>57.27</v>
          </cell>
          <cell r="Q615" t="str">
            <v>575TT</v>
          </cell>
          <cell r="R615" t="str">
            <v>614TT</v>
          </cell>
          <cell r="S615" t="str">
            <v>EQUIPE ELE</v>
          </cell>
          <cell r="T615">
            <v>38959</v>
          </cell>
        </row>
        <row r="616">
          <cell r="B616" t="str">
            <v>DE.505.DU.02</v>
          </cell>
          <cell r="D616" t="str">
            <v>Quadro De Distribuição 4,16kV</v>
          </cell>
          <cell r="E616" t="str">
            <v>3 dias</v>
          </cell>
          <cell r="F616">
            <v>38910.375</v>
          </cell>
          <cell r="G616">
            <v>38957.333333333336</v>
          </cell>
          <cell r="H616" t="str">
            <v>NA</v>
          </cell>
          <cell r="I616">
            <v>38915.375</v>
          </cell>
          <cell r="J616">
            <v>38959.729166666664</v>
          </cell>
          <cell r="K616" t="str">
            <v>NA</v>
          </cell>
          <cell r="L616">
            <v>0.04</v>
          </cell>
          <cell r="M616">
            <v>1</v>
          </cell>
          <cell r="N616">
            <v>0</v>
          </cell>
          <cell r="O616">
            <v>0</v>
          </cell>
          <cell r="P616">
            <v>0</v>
          </cell>
          <cell r="Q616" t="str">
            <v>613TT</v>
          </cell>
          <cell r="R616" t="str">
            <v>615TT</v>
          </cell>
          <cell r="S616" t="str">
            <v>EQUIPE ELE</v>
          </cell>
          <cell r="T616">
            <v>38959</v>
          </cell>
        </row>
        <row r="617">
          <cell r="B617" t="str">
            <v>DE.505.DU.03</v>
          </cell>
          <cell r="D617" t="str">
            <v>Tomadas De Maquinas De Solda</v>
          </cell>
          <cell r="E617" t="str">
            <v>6 dias</v>
          </cell>
          <cell r="F617">
            <v>38915.375</v>
          </cell>
          <cell r="G617">
            <v>38952.333333333336</v>
          </cell>
          <cell r="H617" t="str">
            <v>NA</v>
          </cell>
          <cell r="I617">
            <v>38923.375</v>
          </cell>
          <cell r="J617">
            <v>38959.729166666664</v>
          </cell>
          <cell r="K617" t="str">
            <v>NA</v>
          </cell>
          <cell r="L617">
            <v>0.13</v>
          </cell>
          <cell r="M617">
            <v>3</v>
          </cell>
          <cell r="N617">
            <v>0</v>
          </cell>
          <cell r="O617">
            <v>0</v>
          </cell>
          <cell r="P617">
            <v>0</v>
          </cell>
          <cell r="Q617" t="str">
            <v>614TT</v>
          </cell>
          <cell r="S617" t="str">
            <v>EQUIPE ELE</v>
          </cell>
          <cell r="T617">
            <v>38959</v>
          </cell>
        </row>
        <row r="618">
          <cell r="D618" t="str">
            <v>Desenho De Detalhamento</v>
          </cell>
          <cell r="E618" t="str">
            <v>39 dias</v>
          </cell>
          <cell r="F618">
            <v>38923.375</v>
          </cell>
          <cell r="G618">
            <v>38960.333333333336</v>
          </cell>
          <cell r="H618">
            <v>38960.333333333336</v>
          </cell>
          <cell r="I618">
            <v>38982.375</v>
          </cell>
          <cell r="J618">
            <v>39020.729166666664</v>
          </cell>
          <cell r="K618" t="str">
            <v>NA</v>
          </cell>
          <cell r="L618">
            <v>0.89</v>
          </cell>
          <cell r="M618">
            <v>20.38</v>
          </cell>
          <cell r="N618">
            <v>0.9</v>
          </cell>
          <cell r="O618">
            <v>0</v>
          </cell>
          <cell r="P618">
            <v>4.42</v>
          </cell>
          <cell r="R618">
            <v>624</v>
          </cell>
          <cell r="T618">
            <v>39020</v>
          </cell>
        </row>
        <row r="619">
          <cell r="B619" t="str">
            <v>DE.505.DD.01</v>
          </cell>
          <cell r="D619" t="str">
            <v>Estudo De Fluxo De Potência</v>
          </cell>
          <cell r="E619" t="str">
            <v>22 dias</v>
          </cell>
          <cell r="F619">
            <v>38923.375</v>
          </cell>
          <cell r="G619">
            <v>38960.333333333336</v>
          </cell>
          <cell r="H619" t="str">
            <v>NA</v>
          </cell>
          <cell r="I619">
            <v>38957.375</v>
          </cell>
          <cell r="J619">
            <v>38993.729166666664</v>
          </cell>
          <cell r="K619" t="str">
            <v>NA</v>
          </cell>
          <cell r="L619">
            <v>0.5</v>
          </cell>
          <cell r="M619">
            <v>11.38</v>
          </cell>
          <cell r="N619">
            <v>0</v>
          </cell>
          <cell r="O619">
            <v>0</v>
          </cell>
          <cell r="P619">
            <v>0</v>
          </cell>
          <cell r="Q619">
            <v>612</v>
          </cell>
          <cell r="R619">
            <v>619</v>
          </cell>
          <cell r="S619" t="str">
            <v>EQUIPE ELE</v>
          </cell>
          <cell r="T619">
            <v>38993</v>
          </cell>
        </row>
        <row r="620">
          <cell r="B620" t="str">
            <v>DE.505.DD.02</v>
          </cell>
          <cell r="D620" t="str">
            <v>Malha Geral De Aterramento</v>
          </cell>
          <cell r="E620" t="str">
            <v>6 dias</v>
          </cell>
          <cell r="F620">
            <v>38957.375</v>
          </cell>
          <cell r="G620">
            <v>38987.333333333336</v>
          </cell>
          <cell r="H620">
            <v>38987.333333333336</v>
          </cell>
          <cell r="I620">
            <v>38965.375</v>
          </cell>
          <cell r="J620">
            <v>38994.729166666664</v>
          </cell>
          <cell r="K620" t="str">
            <v>NA</v>
          </cell>
          <cell r="L620">
            <v>0.09</v>
          </cell>
          <cell r="M620">
            <v>2</v>
          </cell>
          <cell r="N620">
            <v>0.9</v>
          </cell>
          <cell r="O620">
            <v>0</v>
          </cell>
          <cell r="P620">
            <v>45</v>
          </cell>
          <cell r="Q620">
            <v>612</v>
          </cell>
          <cell r="S620" t="str">
            <v>EQUIPE ELE</v>
          </cell>
          <cell r="T620">
            <v>38994</v>
          </cell>
        </row>
        <row r="621">
          <cell r="B621" t="str">
            <v>DE.505.DD.03</v>
          </cell>
          <cell r="D621" t="str">
            <v>Rede Geral De Dutos</v>
          </cell>
          <cell r="E621" t="str">
            <v>13 dias</v>
          </cell>
          <cell r="F621">
            <v>38957.375</v>
          </cell>
          <cell r="G621">
            <v>38994.333333333336</v>
          </cell>
          <cell r="H621" t="str">
            <v>NA</v>
          </cell>
          <cell r="I621">
            <v>38978.375</v>
          </cell>
          <cell r="J621">
            <v>39014.729166666664</v>
          </cell>
          <cell r="K621" t="str">
            <v>NA</v>
          </cell>
          <cell r="L621">
            <v>0.26</v>
          </cell>
          <cell r="M621">
            <v>6</v>
          </cell>
          <cell r="N621">
            <v>0</v>
          </cell>
          <cell r="O621">
            <v>0</v>
          </cell>
          <cell r="P621">
            <v>0</v>
          </cell>
          <cell r="Q621">
            <v>617</v>
          </cell>
          <cell r="R621">
            <v>620</v>
          </cell>
          <cell r="S621" t="str">
            <v>EQUIPE ELE</v>
          </cell>
          <cell r="T621">
            <v>39014</v>
          </cell>
        </row>
        <row r="622">
          <cell r="B622" t="str">
            <v>DE.505.DD.04</v>
          </cell>
          <cell r="D622" t="str">
            <v>Pipe Rack - Bandejamento</v>
          </cell>
          <cell r="E622" t="str">
            <v>4 dias</v>
          </cell>
          <cell r="F622">
            <v>38978.375</v>
          </cell>
          <cell r="G622">
            <v>39015.333333333336</v>
          </cell>
          <cell r="H622" t="str">
            <v>NA</v>
          </cell>
          <cell r="I622">
            <v>38982.375</v>
          </cell>
          <cell r="J622">
            <v>39020.729166666664</v>
          </cell>
          <cell r="K622" t="str">
            <v>NA</v>
          </cell>
          <cell r="L622">
            <v>0.04</v>
          </cell>
          <cell r="M622">
            <v>1</v>
          </cell>
          <cell r="N622">
            <v>0</v>
          </cell>
          <cell r="O622">
            <v>0</v>
          </cell>
          <cell r="P622">
            <v>0</v>
          </cell>
          <cell r="Q622">
            <v>619</v>
          </cell>
          <cell r="S622" t="str">
            <v>EQUIPE ELE</v>
          </cell>
          <cell r="T622">
            <v>39020</v>
          </cell>
        </row>
        <row r="623">
          <cell r="B623" t="str">
            <v>DE.505.DE.01</v>
          </cell>
          <cell r="D623" t="str">
            <v>Detalhes Típicos - Iluminação, Aterramento e Força</v>
          </cell>
          <cell r="E623" t="str">
            <v>15 dias</v>
          </cell>
          <cell r="F623">
            <v>38957.375</v>
          </cell>
          <cell r="G623">
            <v>38842.333333333336</v>
          </cell>
          <cell r="H623">
            <v>38842.333333333336</v>
          </cell>
          <cell r="I623">
            <v>38980.375</v>
          </cell>
          <cell r="J623">
            <v>38862.729166666664</v>
          </cell>
          <cell r="K623">
            <v>38862.729166666664</v>
          </cell>
          <cell r="L623">
            <v>1.48</v>
          </cell>
          <cell r="M623">
            <v>33.75</v>
          </cell>
          <cell r="N623">
            <v>33.75</v>
          </cell>
          <cell r="O623">
            <v>0</v>
          </cell>
          <cell r="P623">
            <v>100</v>
          </cell>
          <cell r="Q623" t="str">
            <v>582II</v>
          </cell>
          <cell r="S623" t="str">
            <v>EQUIPE ELE</v>
          </cell>
          <cell r="T623">
            <v>38862</v>
          </cell>
        </row>
        <row r="624">
          <cell r="B624" t="str">
            <v>DE.505.ED.01</v>
          </cell>
          <cell r="D624" t="str">
            <v>Estudos / Planos - Estudo Demanda</v>
          </cell>
          <cell r="E624" t="str">
            <v>25 dias</v>
          </cell>
          <cell r="F624">
            <v>38923.375</v>
          </cell>
          <cell r="G624">
            <v>38945.333333333336</v>
          </cell>
          <cell r="H624" t="str">
            <v>NA</v>
          </cell>
          <cell r="I624">
            <v>38932.375</v>
          </cell>
          <cell r="J624">
            <v>38981.729166666664</v>
          </cell>
          <cell r="K624" t="str">
            <v>NA</v>
          </cell>
          <cell r="L624">
            <v>0.93</v>
          </cell>
          <cell r="M624">
            <v>21.25</v>
          </cell>
          <cell r="N624">
            <v>0</v>
          </cell>
          <cell r="O624">
            <v>0</v>
          </cell>
          <cell r="P624">
            <v>0</v>
          </cell>
          <cell r="Q624">
            <v>584</v>
          </cell>
          <cell r="S624" t="str">
            <v>EQUIPE ELE</v>
          </cell>
          <cell r="T624">
            <v>38981</v>
          </cell>
        </row>
        <row r="625">
          <cell r="B625" t="str">
            <v>DE.505.FD.01</v>
          </cell>
          <cell r="D625" t="str">
            <v>FD's - Transformador, Painel e Torre de Iluminação</v>
          </cell>
          <cell r="E625" t="str">
            <v>5 dias</v>
          </cell>
          <cell r="F625" t="str">
            <v>NA</v>
          </cell>
          <cell r="G625">
            <v>38960.333333333336</v>
          </cell>
          <cell r="H625" t="str">
            <v>NA</v>
          </cell>
          <cell r="I625" t="str">
            <v>NA</v>
          </cell>
          <cell r="J625">
            <v>38966.729166666664</v>
          </cell>
          <cell r="K625" t="str">
            <v>NA</v>
          </cell>
          <cell r="L625">
            <v>0.17</v>
          </cell>
          <cell r="M625">
            <v>4</v>
          </cell>
          <cell r="N625">
            <v>0</v>
          </cell>
          <cell r="O625">
            <v>0</v>
          </cell>
          <cell r="P625">
            <v>0</v>
          </cell>
          <cell r="Q625">
            <v>585</v>
          </cell>
          <cell r="S625" t="str">
            <v>EQUIPE ELE</v>
          </cell>
          <cell r="T625">
            <v>38966</v>
          </cell>
        </row>
        <row r="626">
          <cell r="B626" t="str">
            <v>DE.505.LM.01</v>
          </cell>
          <cell r="D626" t="str">
            <v>Lista De Materiais</v>
          </cell>
          <cell r="E626" t="str">
            <v>4 dias</v>
          </cell>
          <cell r="F626">
            <v>38982.375</v>
          </cell>
          <cell r="G626">
            <v>39021.333333333336</v>
          </cell>
          <cell r="H626" t="str">
            <v>NA</v>
          </cell>
          <cell r="I626">
            <v>38988.375</v>
          </cell>
          <cell r="J626">
            <v>39028.729166666664</v>
          </cell>
          <cell r="K626" t="str">
            <v>NA</v>
          </cell>
          <cell r="L626">
            <v>0.03</v>
          </cell>
          <cell r="M626">
            <v>0.63</v>
          </cell>
          <cell r="N626">
            <v>0</v>
          </cell>
          <cell r="O626">
            <v>0</v>
          </cell>
          <cell r="P626">
            <v>0</v>
          </cell>
          <cell r="Q626">
            <v>616</v>
          </cell>
          <cell r="S626" t="str">
            <v>EQUIPE ELE[150%]</v>
          </cell>
          <cell r="T626">
            <v>39028</v>
          </cell>
        </row>
        <row r="627">
          <cell r="B627" t="str">
            <v>DE.505.PQ.01</v>
          </cell>
          <cell r="D627" t="str">
            <v>Planilha De Quantitativos</v>
          </cell>
          <cell r="E627" t="str">
            <v>10 dias</v>
          </cell>
          <cell r="F627">
            <v>38982.375</v>
          </cell>
          <cell r="G627">
            <v>38924.333333333336</v>
          </cell>
          <cell r="H627">
            <v>38924.333333333336</v>
          </cell>
          <cell r="I627">
            <v>38988.604166666664</v>
          </cell>
          <cell r="J627">
            <v>38937.729166666664</v>
          </cell>
          <cell r="K627">
            <v>38937.729166666664</v>
          </cell>
          <cell r="L627">
            <v>0.09</v>
          </cell>
          <cell r="M627">
            <v>2</v>
          </cell>
          <cell r="N627">
            <v>2</v>
          </cell>
          <cell r="O627">
            <v>0</v>
          </cell>
          <cell r="P627">
            <v>100</v>
          </cell>
          <cell r="Q627" t="str">
            <v>585II</v>
          </cell>
          <cell r="S627" t="str">
            <v>EQUIPE ELE</v>
          </cell>
          <cell r="T627">
            <v>38937</v>
          </cell>
        </row>
        <row r="628">
          <cell r="B628" t="str">
            <v>1.4.2</v>
          </cell>
          <cell r="C628" t="str">
            <v>510A</v>
          </cell>
          <cell r="D628" t="str">
            <v>Subestações, Linhas de Transmissão</v>
          </cell>
          <cell r="E628" t="str">
            <v>156 dias</v>
          </cell>
          <cell r="F628">
            <v>38793.375</v>
          </cell>
          <cell r="G628">
            <v>38833.333333333336</v>
          </cell>
          <cell r="H628">
            <v>38833.333333333336</v>
          </cell>
          <cell r="I628">
            <v>38988.375</v>
          </cell>
          <cell r="J628">
            <v>39066.729166666664</v>
          </cell>
          <cell r="K628" t="str">
            <v>NA</v>
          </cell>
          <cell r="L628">
            <v>8.23</v>
          </cell>
          <cell r="M628">
            <v>188.38</v>
          </cell>
          <cell r="N628">
            <v>12.16</v>
          </cell>
          <cell r="O628">
            <v>6.46</v>
          </cell>
          <cell r="P628">
            <v>6.46</v>
          </cell>
          <cell r="T628">
            <v>39066</v>
          </cell>
        </row>
        <row r="629">
          <cell r="D629" t="str">
            <v>Projeto Básico</v>
          </cell>
          <cell r="E629" t="str">
            <v>120 dias</v>
          </cell>
          <cell r="F629">
            <v>38793.375</v>
          </cell>
          <cell r="G629">
            <v>38833.333333333336</v>
          </cell>
          <cell r="H629">
            <v>38833.333333333336</v>
          </cell>
          <cell r="I629">
            <v>38877.375</v>
          </cell>
          <cell r="J629">
            <v>39013.729166666664</v>
          </cell>
          <cell r="K629" t="str">
            <v>NA</v>
          </cell>
          <cell r="L629">
            <v>1.08</v>
          </cell>
          <cell r="M629">
            <v>24.75</v>
          </cell>
          <cell r="N629">
            <v>10.08</v>
          </cell>
          <cell r="O629">
            <v>40.71</v>
          </cell>
          <cell r="P629">
            <v>40.71</v>
          </cell>
          <cell r="R629" t="str">
            <v>641;642</v>
          </cell>
          <cell r="T629">
            <v>39013</v>
          </cell>
        </row>
        <row r="630">
          <cell r="D630" t="str">
            <v>Estrutura Metálica</v>
          </cell>
          <cell r="E630" t="str">
            <v>6 dias</v>
          </cell>
          <cell r="F630" t="str">
            <v>NA</v>
          </cell>
          <cell r="G630">
            <v>39006.333333333336</v>
          </cell>
          <cell r="H630" t="str">
            <v>NA</v>
          </cell>
          <cell r="I630" t="str">
            <v>NA</v>
          </cell>
          <cell r="J630">
            <v>39013.729166666664</v>
          </cell>
          <cell r="K630" t="str">
            <v>NA</v>
          </cell>
          <cell r="L630">
            <v>0.3</v>
          </cell>
          <cell r="M630">
            <v>6.88</v>
          </cell>
          <cell r="N630">
            <v>0</v>
          </cell>
          <cell r="O630">
            <v>0</v>
          </cell>
          <cell r="P630">
            <v>0</v>
          </cell>
          <cell r="T630">
            <v>39013</v>
          </cell>
        </row>
        <row r="631">
          <cell r="B631" t="str">
            <v>BD.510.MC.01</v>
          </cell>
          <cell r="D631" t="str">
            <v>Memória De Cálculo</v>
          </cell>
          <cell r="E631" t="str">
            <v>6 dias</v>
          </cell>
          <cell r="F631" t="str">
            <v>NA</v>
          </cell>
          <cell r="G631">
            <v>39006.333333333336</v>
          </cell>
          <cell r="H631" t="str">
            <v>NA</v>
          </cell>
          <cell r="I631" t="str">
            <v>NA</v>
          </cell>
          <cell r="J631">
            <v>39013.729166666664</v>
          </cell>
          <cell r="K631" t="str">
            <v>NA</v>
          </cell>
          <cell r="L631">
            <v>0.3</v>
          </cell>
          <cell r="M631">
            <v>6.88</v>
          </cell>
          <cell r="N631">
            <v>0</v>
          </cell>
          <cell r="O631">
            <v>0</v>
          </cell>
          <cell r="P631">
            <v>0</v>
          </cell>
          <cell r="Q631">
            <v>467</v>
          </cell>
          <cell r="S631" t="str">
            <v>EQUIPE MET</v>
          </cell>
          <cell r="T631">
            <v>39013</v>
          </cell>
        </row>
        <row r="632">
          <cell r="D632" t="str">
            <v>Elétrica</v>
          </cell>
          <cell r="E632" t="str">
            <v>88 dias</v>
          </cell>
          <cell r="F632">
            <v>38793.375</v>
          </cell>
          <cell r="G632">
            <v>38833.333333333336</v>
          </cell>
          <cell r="H632">
            <v>38833.333333333336</v>
          </cell>
          <cell r="I632">
            <v>38877.375</v>
          </cell>
          <cell r="J632">
            <v>38961.729166666664</v>
          </cell>
          <cell r="K632" t="str">
            <v>NA</v>
          </cell>
          <cell r="L632">
            <v>0.78</v>
          </cell>
          <cell r="M632">
            <v>17.88</v>
          </cell>
          <cell r="N632">
            <v>10.08</v>
          </cell>
          <cell r="O632">
            <v>0</v>
          </cell>
          <cell r="P632">
            <v>56.36</v>
          </cell>
          <cell r="T632">
            <v>38961</v>
          </cell>
        </row>
        <row r="633">
          <cell r="B633" t="str">
            <v>BE.510.AJ.01</v>
          </cell>
          <cell r="D633" t="str">
            <v>Arranjos/ Layout’s/ Plano Diretor</v>
          </cell>
          <cell r="E633" t="str">
            <v>80 dias</v>
          </cell>
          <cell r="F633">
            <v>38793.375</v>
          </cell>
          <cell r="G633">
            <v>38833.333333333336</v>
          </cell>
          <cell r="H633">
            <v>38833.333333333336</v>
          </cell>
          <cell r="I633">
            <v>38839.375</v>
          </cell>
          <cell r="J633">
            <v>38951.729166666664</v>
          </cell>
          <cell r="K633" t="str">
            <v>NA</v>
          </cell>
          <cell r="L633">
            <v>0.43</v>
          </cell>
          <cell r="M633">
            <v>9.75</v>
          </cell>
          <cell r="N633">
            <v>4.05</v>
          </cell>
          <cell r="O633">
            <v>0</v>
          </cell>
          <cell r="P633">
            <v>41.54</v>
          </cell>
          <cell r="Q633" t="str">
            <v>16II</v>
          </cell>
          <cell r="R633" t="str">
            <v>632;633II;635</v>
          </cell>
          <cell r="S633" t="str">
            <v>EQUIPE ELE</v>
          </cell>
          <cell r="T633">
            <v>38951</v>
          </cell>
        </row>
        <row r="634">
          <cell r="D634" t="str">
            <v>APROVAÇÃO EBX</v>
          </cell>
          <cell r="E634" t="str">
            <v>5 dias</v>
          </cell>
          <cell r="F634">
            <v>38839.375</v>
          </cell>
          <cell r="G634">
            <v>38952.333333333336</v>
          </cell>
          <cell r="H634" t="str">
            <v>NA</v>
          </cell>
          <cell r="I634">
            <v>38846.375</v>
          </cell>
          <cell r="J634">
            <v>38958.729166666664</v>
          </cell>
          <cell r="K634" t="str">
            <v>NA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 t="str">
            <v>#ERRO</v>
          </cell>
          <cell r="Q634">
            <v>631</v>
          </cell>
          <cell r="T634">
            <v>38958</v>
          </cell>
        </row>
        <row r="635">
          <cell r="B635" t="str">
            <v>BE.510.DB.01</v>
          </cell>
          <cell r="D635" t="str">
            <v>Desenho Básico</v>
          </cell>
          <cell r="E635" t="str">
            <v>23 dias</v>
          </cell>
          <cell r="F635">
            <v>38839.375</v>
          </cell>
          <cell r="G635">
            <v>38920.333333333336</v>
          </cell>
          <cell r="H635">
            <v>38920.333333333336</v>
          </cell>
          <cell r="I635">
            <v>38870.375</v>
          </cell>
          <cell r="J635">
            <v>38954.729166666664</v>
          </cell>
          <cell r="K635" t="str">
            <v>NA</v>
          </cell>
          <cell r="L635">
            <v>0.22</v>
          </cell>
          <cell r="M635">
            <v>5</v>
          </cell>
          <cell r="N635">
            <v>4</v>
          </cell>
          <cell r="O635">
            <v>0</v>
          </cell>
          <cell r="P635">
            <v>80</v>
          </cell>
          <cell r="Q635" t="str">
            <v>631II</v>
          </cell>
          <cell r="R635" t="str">
            <v>634;637II</v>
          </cell>
          <cell r="S635" t="str">
            <v>EQUIPE ELE</v>
          </cell>
          <cell r="T635">
            <v>38954</v>
          </cell>
        </row>
        <row r="636">
          <cell r="D636" t="str">
            <v>APROVAÇÃO EBX</v>
          </cell>
          <cell r="E636" t="str">
            <v>5 dias</v>
          </cell>
          <cell r="F636">
            <v>38870.375</v>
          </cell>
          <cell r="G636">
            <v>38957.333333333336</v>
          </cell>
          <cell r="H636" t="str">
            <v>NA</v>
          </cell>
          <cell r="I636">
            <v>38877.375</v>
          </cell>
          <cell r="J636">
            <v>38961.729166666664</v>
          </cell>
          <cell r="K636" t="str">
            <v>NA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 t="str">
            <v>#ERRO</v>
          </cell>
          <cell r="Q636">
            <v>633</v>
          </cell>
          <cell r="T636">
            <v>38961</v>
          </cell>
        </row>
        <row r="637">
          <cell r="B637" t="str">
            <v>BE.510.DU.01</v>
          </cell>
          <cell r="D637" t="str">
            <v>Diagrama Unifilar</v>
          </cell>
          <cell r="E637" t="str">
            <v>83 dias</v>
          </cell>
          <cell r="F637">
            <v>38839.375</v>
          </cell>
          <cell r="G637">
            <v>38833.333333333336</v>
          </cell>
          <cell r="H637">
            <v>38833.333333333336</v>
          </cell>
          <cell r="I637">
            <v>38845.375</v>
          </cell>
          <cell r="J637">
            <v>38954.729166666664</v>
          </cell>
          <cell r="K637" t="str">
            <v>NA</v>
          </cell>
          <cell r="L637">
            <v>0.09</v>
          </cell>
          <cell r="M637">
            <v>2</v>
          </cell>
          <cell r="N637">
            <v>1.8</v>
          </cell>
          <cell r="O637">
            <v>0</v>
          </cell>
          <cell r="P637">
            <v>90</v>
          </cell>
          <cell r="Q637">
            <v>631</v>
          </cell>
          <cell r="R637" t="str">
            <v>636;637II;646</v>
          </cell>
          <cell r="S637" t="str">
            <v>EQUIPE ELE</v>
          </cell>
          <cell r="T637">
            <v>38954</v>
          </cell>
        </row>
        <row r="638">
          <cell r="D638" t="str">
            <v>APROVAÇÃO EBX</v>
          </cell>
          <cell r="E638" t="str">
            <v>5 dias</v>
          </cell>
          <cell r="F638">
            <v>38845.375</v>
          </cell>
          <cell r="G638">
            <v>38957.333333333336</v>
          </cell>
          <cell r="H638" t="str">
            <v>NA</v>
          </cell>
          <cell r="I638">
            <v>38852.375</v>
          </cell>
          <cell r="J638">
            <v>38961.729166666664</v>
          </cell>
          <cell r="K638" t="str">
            <v>NA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 t="str">
            <v>#ERRO</v>
          </cell>
          <cell r="Q638">
            <v>635</v>
          </cell>
          <cell r="T638">
            <v>38961</v>
          </cell>
        </row>
        <row r="639">
          <cell r="B639" t="str">
            <v>BE.510.FD.01</v>
          </cell>
          <cell r="D639" t="str">
            <v>Folha De Dadoes - Painel de Controle</v>
          </cell>
          <cell r="E639" t="str">
            <v>2 dias</v>
          </cell>
          <cell r="F639" t="str">
            <v>NA</v>
          </cell>
          <cell r="G639">
            <v>38958.333333333336</v>
          </cell>
          <cell r="H639">
            <v>38958.333333333336</v>
          </cell>
          <cell r="I639" t="str">
            <v>NA</v>
          </cell>
          <cell r="J639">
            <v>38959.729166666664</v>
          </cell>
          <cell r="K639" t="str">
            <v>NA</v>
          </cell>
          <cell r="L639">
            <v>0.05</v>
          </cell>
          <cell r="M639">
            <v>1.1299999999999999</v>
          </cell>
          <cell r="N639">
            <v>0.23</v>
          </cell>
          <cell r="O639">
            <v>0</v>
          </cell>
          <cell r="P639">
            <v>20</v>
          </cell>
          <cell r="Q639" t="str">
            <v>633II;635II</v>
          </cell>
          <cell r="S639" t="str">
            <v>EQUIPE ELE</v>
          </cell>
          <cell r="T639">
            <v>38959</v>
          </cell>
        </row>
        <row r="640">
          <cell r="D640" t="str">
            <v>Projeto Detalhado</v>
          </cell>
          <cell r="E640" t="str">
            <v>96 dias</v>
          </cell>
          <cell r="F640">
            <v>38877.375</v>
          </cell>
          <cell r="G640">
            <v>38922.333333333336</v>
          </cell>
          <cell r="H640">
            <v>38922.333333333336</v>
          </cell>
          <cell r="I640">
            <v>38988.375</v>
          </cell>
          <cell r="J640">
            <v>39066.729166666664</v>
          </cell>
          <cell r="K640" t="str">
            <v>NA</v>
          </cell>
          <cell r="L640">
            <v>7.15</v>
          </cell>
          <cell r="M640">
            <v>163.63</v>
          </cell>
          <cell r="N640">
            <v>2.09</v>
          </cell>
          <cell r="O640">
            <v>1.28</v>
          </cell>
          <cell r="P640">
            <v>1.28</v>
          </cell>
          <cell r="T640">
            <v>39066</v>
          </cell>
        </row>
        <row r="641">
          <cell r="D641" t="str">
            <v>Civil</v>
          </cell>
          <cell r="E641" t="str">
            <v>36 dias</v>
          </cell>
          <cell r="F641">
            <v>38877.375</v>
          </cell>
          <cell r="G641">
            <v>39014.333333333336</v>
          </cell>
          <cell r="H641" t="str">
            <v>NA</v>
          </cell>
          <cell r="I641">
            <v>38961.604166666664</v>
          </cell>
          <cell r="J641">
            <v>39066.729166666664</v>
          </cell>
          <cell r="K641" t="str">
            <v>NA</v>
          </cell>
          <cell r="L641">
            <v>3.19</v>
          </cell>
          <cell r="M641">
            <v>73</v>
          </cell>
          <cell r="N641">
            <v>0</v>
          </cell>
          <cell r="O641">
            <v>0</v>
          </cell>
          <cell r="P641">
            <v>0</v>
          </cell>
          <cell r="T641">
            <v>39066</v>
          </cell>
        </row>
        <row r="642">
          <cell r="D642" t="str">
            <v>Desenho De Detalhamento</v>
          </cell>
          <cell r="E642" t="str">
            <v>36 dias</v>
          </cell>
          <cell r="F642">
            <v>38877.375</v>
          </cell>
          <cell r="G642">
            <v>39014.333333333336</v>
          </cell>
          <cell r="H642" t="str">
            <v>NA</v>
          </cell>
          <cell r="I642">
            <v>38961.604166666664</v>
          </cell>
          <cell r="J642">
            <v>39066.729166666664</v>
          </cell>
          <cell r="K642" t="str">
            <v>NA</v>
          </cell>
          <cell r="L642">
            <v>3.19</v>
          </cell>
          <cell r="M642">
            <v>73</v>
          </cell>
          <cell r="N642">
            <v>0</v>
          </cell>
          <cell r="O642">
            <v>0</v>
          </cell>
          <cell r="P642">
            <v>0</v>
          </cell>
          <cell r="T642">
            <v>39066</v>
          </cell>
        </row>
        <row r="643">
          <cell r="B643" t="str">
            <v>DC.510.DD.01</v>
          </cell>
          <cell r="D643" t="str">
            <v>Arquitetura</v>
          </cell>
          <cell r="E643" t="str">
            <v>13 dias</v>
          </cell>
          <cell r="F643">
            <v>38877.375</v>
          </cell>
          <cell r="G643">
            <v>39014.333333333336</v>
          </cell>
          <cell r="H643" t="str">
            <v>NA</v>
          </cell>
          <cell r="I643">
            <v>38898.375</v>
          </cell>
          <cell r="J643">
            <v>39034.729166666664</v>
          </cell>
          <cell r="K643" t="str">
            <v>NA</v>
          </cell>
          <cell r="L643">
            <v>0.39</v>
          </cell>
          <cell r="M643">
            <v>9</v>
          </cell>
          <cell r="N643">
            <v>0</v>
          </cell>
          <cell r="O643">
            <v>0</v>
          </cell>
          <cell r="P643">
            <v>0</v>
          </cell>
          <cell r="Q643">
            <v>627</v>
          </cell>
          <cell r="S643" t="str">
            <v>EQUIPE ARQ</v>
          </cell>
          <cell r="T643">
            <v>39034</v>
          </cell>
        </row>
        <row r="644">
          <cell r="B644" t="str">
            <v>DC.510.DD.02</v>
          </cell>
          <cell r="D644" t="str">
            <v>Subestação 69kV - Fundação e Armação</v>
          </cell>
          <cell r="E644" t="str">
            <v>14 dias</v>
          </cell>
          <cell r="F644">
            <v>38877.375</v>
          </cell>
          <cell r="G644">
            <v>39014.333333333336</v>
          </cell>
          <cell r="H644" t="str">
            <v>NA</v>
          </cell>
          <cell r="I644">
            <v>38901.375</v>
          </cell>
          <cell r="J644">
            <v>39035.729166666664</v>
          </cell>
          <cell r="K644" t="str">
            <v>NA</v>
          </cell>
          <cell r="L644">
            <v>0.44</v>
          </cell>
          <cell r="M644">
            <v>10</v>
          </cell>
          <cell r="N644">
            <v>0</v>
          </cell>
          <cell r="O644">
            <v>0</v>
          </cell>
          <cell r="P644">
            <v>0</v>
          </cell>
          <cell r="Q644">
            <v>627</v>
          </cell>
          <cell r="R644" t="str">
            <v>643;676</v>
          </cell>
          <cell r="S644" t="str">
            <v>EQUIPE CIV</v>
          </cell>
          <cell r="T644">
            <v>39035</v>
          </cell>
        </row>
        <row r="645">
          <cell r="B645" t="str">
            <v>DC.510.DD.03</v>
          </cell>
          <cell r="D645" t="str">
            <v>Subestação Principal</v>
          </cell>
          <cell r="E645" t="str">
            <v>18 dias</v>
          </cell>
          <cell r="F645">
            <v>38901.375</v>
          </cell>
          <cell r="G645">
            <v>39037.333333333336</v>
          </cell>
          <cell r="H645" t="str">
            <v>NA</v>
          </cell>
          <cell r="I645">
            <v>38925.375</v>
          </cell>
          <cell r="J645">
            <v>39062.729166666664</v>
          </cell>
          <cell r="K645" t="str">
            <v>NA</v>
          </cell>
          <cell r="L645">
            <v>0.61</v>
          </cell>
          <cell r="M645">
            <v>14</v>
          </cell>
          <cell r="N645">
            <v>0</v>
          </cell>
          <cell r="O645">
            <v>0</v>
          </cell>
          <cell r="P645">
            <v>0</v>
          </cell>
          <cell r="Q645">
            <v>642</v>
          </cell>
          <cell r="R645" t="str">
            <v>644II</v>
          </cell>
          <cell r="S645" t="str">
            <v>EQUIPE CIV</v>
          </cell>
          <cell r="T645">
            <v>39062</v>
          </cell>
        </row>
        <row r="646">
          <cell r="B646" t="str">
            <v>DC.510.DD.04</v>
          </cell>
          <cell r="D646" t="str">
            <v>Salas Elétricas</v>
          </cell>
          <cell r="E646" t="str">
            <v>22 dias</v>
          </cell>
          <cell r="F646">
            <v>38925.375</v>
          </cell>
          <cell r="G646">
            <v>39037.333333333336</v>
          </cell>
          <cell r="H646" t="str">
            <v>NA</v>
          </cell>
          <cell r="I646">
            <v>38961.604166666664</v>
          </cell>
          <cell r="J646">
            <v>39066.729166666664</v>
          </cell>
          <cell r="K646" t="str">
            <v>NA</v>
          </cell>
          <cell r="L646">
            <v>1.75</v>
          </cell>
          <cell r="M646">
            <v>40</v>
          </cell>
          <cell r="N646">
            <v>0</v>
          </cell>
          <cell r="O646">
            <v>0</v>
          </cell>
          <cell r="P646">
            <v>0</v>
          </cell>
          <cell r="Q646" t="str">
            <v>643II</v>
          </cell>
          <cell r="S646" t="str">
            <v>EQUIPE CIV[200%]</v>
          </cell>
          <cell r="T646">
            <v>39066</v>
          </cell>
        </row>
        <row r="647">
          <cell r="D647" t="str">
            <v>Elétrica</v>
          </cell>
          <cell r="E647" t="str">
            <v>80 dias</v>
          </cell>
          <cell r="F647">
            <v>38901.375</v>
          </cell>
          <cell r="G647">
            <v>38922.333333333336</v>
          </cell>
          <cell r="H647">
            <v>38922.333333333336</v>
          </cell>
          <cell r="I647">
            <v>38988.375</v>
          </cell>
          <cell r="J647">
            <v>39044.729166666664</v>
          </cell>
          <cell r="K647" t="str">
            <v>NA</v>
          </cell>
          <cell r="L647">
            <v>3.96</v>
          </cell>
          <cell r="M647">
            <v>90.63</v>
          </cell>
          <cell r="N647">
            <v>2.09</v>
          </cell>
          <cell r="O647">
            <v>0</v>
          </cell>
          <cell r="P647">
            <v>2.2999999999999998</v>
          </cell>
          <cell r="T647">
            <v>39044</v>
          </cell>
        </row>
        <row r="648">
          <cell r="B648" t="str">
            <v>DE.510.DU.01</v>
          </cell>
          <cell r="D648" t="str">
            <v>Diagrama Unifilar - Subestações</v>
          </cell>
          <cell r="E648" t="str">
            <v>3 dias</v>
          </cell>
          <cell r="F648">
            <v>38901.375</v>
          </cell>
          <cell r="G648">
            <v>38957.333333333336</v>
          </cell>
          <cell r="H648">
            <v>38957.333333333336</v>
          </cell>
          <cell r="I648">
            <v>38904.375</v>
          </cell>
          <cell r="J648">
            <v>38959.729166666664</v>
          </cell>
          <cell r="K648" t="str">
            <v>NA</v>
          </cell>
          <cell r="L648">
            <v>7.0000000000000007E-2</v>
          </cell>
          <cell r="M648">
            <v>1.5</v>
          </cell>
          <cell r="N648">
            <v>1.1299999999999999</v>
          </cell>
          <cell r="O648">
            <v>0</v>
          </cell>
          <cell r="P648">
            <v>75</v>
          </cell>
          <cell r="Q648">
            <v>635</v>
          </cell>
          <cell r="R648" t="str">
            <v>648;656</v>
          </cell>
          <cell r="S648" t="str">
            <v>EQUIPE ELE</v>
          </cell>
          <cell r="T648">
            <v>38959</v>
          </cell>
        </row>
        <row r="649">
          <cell r="D649" t="str">
            <v>Desenho De Detalhamento</v>
          </cell>
          <cell r="E649" t="str">
            <v>51 dias</v>
          </cell>
          <cell r="F649">
            <v>38904.375</v>
          </cell>
          <cell r="G649">
            <v>38960.333333333336</v>
          </cell>
          <cell r="H649" t="str">
            <v>NA</v>
          </cell>
          <cell r="I649">
            <v>38981.375</v>
          </cell>
          <cell r="J649">
            <v>39041.729166666664</v>
          </cell>
          <cell r="K649" t="str">
            <v>NA</v>
          </cell>
          <cell r="L649">
            <v>2.1</v>
          </cell>
          <cell r="M649">
            <v>48</v>
          </cell>
          <cell r="N649">
            <v>0</v>
          </cell>
          <cell r="O649">
            <v>0</v>
          </cell>
          <cell r="P649">
            <v>0</v>
          </cell>
          <cell r="T649">
            <v>39041</v>
          </cell>
        </row>
        <row r="650">
          <cell r="B650" t="str">
            <v>DE.510.DD.01</v>
          </cell>
          <cell r="D650" t="str">
            <v>Distribuição De Eletrodutos</v>
          </cell>
          <cell r="E650" t="str">
            <v>8 dias</v>
          </cell>
          <cell r="F650">
            <v>38904.375</v>
          </cell>
          <cell r="G650">
            <v>38960.333333333336</v>
          </cell>
          <cell r="H650" t="str">
            <v>NA</v>
          </cell>
          <cell r="I650">
            <v>38916.375</v>
          </cell>
          <cell r="J650">
            <v>38973.729166666664</v>
          </cell>
          <cell r="K650" t="str">
            <v>NA</v>
          </cell>
          <cell r="L650">
            <v>0.13</v>
          </cell>
          <cell r="M650">
            <v>3</v>
          </cell>
          <cell r="N650">
            <v>0</v>
          </cell>
          <cell r="O650">
            <v>0</v>
          </cell>
          <cell r="P650">
            <v>0</v>
          </cell>
          <cell r="Q650">
            <v>646</v>
          </cell>
          <cell r="R650">
            <v>649</v>
          </cell>
          <cell r="S650" t="str">
            <v>EQUIPE ELE</v>
          </cell>
          <cell r="T650">
            <v>38973</v>
          </cell>
        </row>
        <row r="651">
          <cell r="B651" t="str">
            <v>DE.510.DD.02</v>
          </cell>
          <cell r="D651" t="str">
            <v>Malha De Terra</v>
          </cell>
          <cell r="E651" t="str">
            <v>8 dias</v>
          </cell>
          <cell r="F651">
            <v>38916.375</v>
          </cell>
          <cell r="G651">
            <v>38974.333333333336</v>
          </cell>
          <cell r="H651" t="str">
            <v>NA</v>
          </cell>
          <cell r="I651">
            <v>38926.375</v>
          </cell>
          <cell r="J651">
            <v>38985.729166666664</v>
          </cell>
          <cell r="K651" t="str">
            <v>NA</v>
          </cell>
          <cell r="L651">
            <v>0.13</v>
          </cell>
          <cell r="M651">
            <v>3</v>
          </cell>
          <cell r="N651">
            <v>0</v>
          </cell>
          <cell r="O651">
            <v>0</v>
          </cell>
          <cell r="P651">
            <v>0</v>
          </cell>
          <cell r="Q651">
            <v>648</v>
          </cell>
          <cell r="R651">
            <v>650</v>
          </cell>
          <cell r="S651" t="str">
            <v>EQUIPE ELE</v>
          </cell>
          <cell r="T651">
            <v>38985</v>
          </cell>
        </row>
        <row r="652">
          <cell r="B652" t="str">
            <v>DE.510.DD.03</v>
          </cell>
          <cell r="D652" t="str">
            <v>Linha De Transmissão</v>
          </cell>
          <cell r="E652" t="str">
            <v>15 dias</v>
          </cell>
          <cell r="F652">
            <v>38926.375</v>
          </cell>
          <cell r="G652">
            <v>38986.333333333336</v>
          </cell>
          <cell r="H652" t="str">
            <v>NA</v>
          </cell>
          <cell r="I652">
            <v>38951.375</v>
          </cell>
          <cell r="J652">
            <v>39008.729166666664</v>
          </cell>
          <cell r="K652" t="str">
            <v>NA</v>
          </cell>
          <cell r="L652">
            <v>0.33</v>
          </cell>
          <cell r="M652">
            <v>7.5</v>
          </cell>
          <cell r="N652">
            <v>0</v>
          </cell>
          <cell r="O652">
            <v>0</v>
          </cell>
          <cell r="P652">
            <v>0</v>
          </cell>
          <cell r="Q652">
            <v>649</v>
          </cell>
          <cell r="R652" t="str">
            <v>651;652;653;654</v>
          </cell>
          <cell r="S652" t="str">
            <v>EQUIPE ELE</v>
          </cell>
          <cell r="T652">
            <v>39008</v>
          </cell>
        </row>
        <row r="653">
          <cell r="B653" t="str">
            <v>DE.510.DD.04</v>
          </cell>
          <cell r="D653" t="str">
            <v>Linha De Distribuição De 13kV</v>
          </cell>
          <cell r="E653" t="str">
            <v>15 dias</v>
          </cell>
          <cell r="F653">
            <v>38951.375</v>
          </cell>
          <cell r="G653">
            <v>39009.333333333336</v>
          </cell>
          <cell r="H653" t="str">
            <v>NA</v>
          </cell>
          <cell r="I653">
            <v>38978.604166666664</v>
          </cell>
          <cell r="J653">
            <v>39031.729166666664</v>
          </cell>
          <cell r="K653" t="str">
            <v>NA</v>
          </cell>
          <cell r="L653">
            <v>0.9</v>
          </cell>
          <cell r="M653">
            <v>20.5</v>
          </cell>
          <cell r="N653">
            <v>0</v>
          </cell>
          <cell r="O653">
            <v>0</v>
          </cell>
          <cell r="P653">
            <v>0</v>
          </cell>
          <cell r="Q653">
            <v>650</v>
          </cell>
          <cell r="S653" t="str">
            <v>EQUIPE ELE[200%]</v>
          </cell>
          <cell r="T653">
            <v>39031</v>
          </cell>
        </row>
        <row r="654">
          <cell r="B654" t="str">
            <v>DE.510.DD.05</v>
          </cell>
          <cell r="D654" t="str">
            <v>Iluminação</v>
          </cell>
          <cell r="E654" t="str">
            <v>20 dias</v>
          </cell>
          <cell r="F654">
            <v>38951.375</v>
          </cell>
          <cell r="G654">
            <v>39009.333333333336</v>
          </cell>
          <cell r="H654" t="str">
            <v>NA</v>
          </cell>
          <cell r="I654">
            <v>38981.375</v>
          </cell>
          <cell r="J654">
            <v>39041.729166666664</v>
          </cell>
          <cell r="K654" t="str">
            <v>NA</v>
          </cell>
          <cell r="L654">
            <v>0.35</v>
          </cell>
          <cell r="M654">
            <v>8</v>
          </cell>
          <cell r="N654">
            <v>0</v>
          </cell>
          <cell r="O654">
            <v>0</v>
          </cell>
          <cell r="P654">
            <v>0</v>
          </cell>
          <cell r="Q654">
            <v>650</v>
          </cell>
          <cell r="S654" t="str">
            <v>EQUIPE ELE</v>
          </cell>
          <cell r="T654">
            <v>39041</v>
          </cell>
        </row>
        <row r="655">
          <cell r="B655" t="str">
            <v>DE.510.DD.06</v>
          </cell>
          <cell r="D655" t="str">
            <v>Rota De Cabos e Distribuição</v>
          </cell>
          <cell r="E655" t="str">
            <v>13 dias</v>
          </cell>
          <cell r="F655">
            <v>38951.375</v>
          </cell>
          <cell r="G655">
            <v>39009.333333333336</v>
          </cell>
          <cell r="H655" t="str">
            <v>NA</v>
          </cell>
          <cell r="I655">
            <v>38972.375</v>
          </cell>
          <cell r="J655">
            <v>39029.729166666664</v>
          </cell>
          <cell r="K655" t="str">
            <v>NA</v>
          </cell>
          <cell r="L655">
            <v>0.26</v>
          </cell>
          <cell r="M655">
            <v>6</v>
          </cell>
          <cell r="N655">
            <v>0</v>
          </cell>
          <cell r="O655">
            <v>0</v>
          </cell>
          <cell r="P655">
            <v>0</v>
          </cell>
          <cell r="Q655">
            <v>650</v>
          </cell>
          <cell r="S655" t="str">
            <v>EQUIPE ELE</v>
          </cell>
          <cell r="T655">
            <v>39029</v>
          </cell>
        </row>
        <row r="656">
          <cell r="B656" t="str">
            <v>DE.510.AJ.01</v>
          </cell>
          <cell r="D656" t="str">
            <v>Arranjos/ Layout’s/ Plano Diretor - Arranjos Dos Equipamentos e Requisitos Civis</v>
          </cell>
          <cell r="E656" t="str">
            <v>23 dias</v>
          </cell>
          <cell r="F656">
            <v>38951.375</v>
          </cell>
          <cell r="G656">
            <v>39009.333333333336</v>
          </cell>
          <cell r="H656" t="str">
            <v>NA</v>
          </cell>
          <cell r="I656">
            <v>38986.375</v>
          </cell>
          <cell r="J656">
            <v>39044.729166666664</v>
          </cell>
          <cell r="K656" t="str">
            <v>NA</v>
          </cell>
          <cell r="L656">
            <v>0.35</v>
          </cell>
          <cell r="M656">
            <v>8</v>
          </cell>
          <cell r="N656">
            <v>0</v>
          </cell>
          <cell r="O656">
            <v>0</v>
          </cell>
          <cell r="P656">
            <v>0</v>
          </cell>
          <cell r="Q656">
            <v>650</v>
          </cell>
          <cell r="S656" t="str">
            <v>EQUIPE ELE</v>
          </cell>
          <cell r="T656">
            <v>39044</v>
          </cell>
        </row>
        <row r="657">
          <cell r="D657" t="str">
            <v>Diagrama Funcional</v>
          </cell>
          <cell r="E657" t="str">
            <v>26 dias</v>
          </cell>
          <cell r="F657">
            <v>38904.375</v>
          </cell>
          <cell r="G657">
            <v>38960.333333333336</v>
          </cell>
          <cell r="H657" t="str">
            <v>NA</v>
          </cell>
          <cell r="I657">
            <v>38940.375</v>
          </cell>
          <cell r="J657">
            <v>38999.729166666664</v>
          </cell>
          <cell r="K657" t="str">
            <v>NA</v>
          </cell>
          <cell r="L657">
            <v>0.71</v>
          </cell>
          <cell r="M657">
            <v>16.25</v>
          </cell>
          <cell r="N657">
            <v>0</v>
          </cell>
          <cell r="O657">
            <v>0</v>
          </cell>
          <cell r="P657">
            <v>0</v>
          </cell>
          <cell r="R657">
            <v>660</v>
          </cell>
          <cell r="T657">
            <v>38999</v>
          </cell>
        </row>
        <row r="658">
          <cell r="B658" t="str">
            <v>DE.510.DF.01</v>
          </cell>
          <cell r="D658" t="str">
            <v>Subestação Derivação De 69kV</v>
          </cell>
          <cell r="E658" t="str">
            <v>12 dias</v>
          </cell>
          <cell r="F658">
            <v>38904.375</v>
          </cell>
          <cell r="G658">
            <v>38960.333333333336</v>
          </cell>
          <cell r="H658" t="str">
            <v>NA</v>
          </cell>
          <cell r="I658">
            <v>38922.375</v>
          </cell>
          <cell r="J658">
            <v>38979.729166666664</v>
          </cell>
          <cell r="K658" t="str">
            <v>NA</v>
          </cell>
          <cell r="L658">
            <v>0.37</v>
          </cell>
          <cell r="M658">
            <v>8.5</v>
          </cell>
          <cell r="N658">
            <v>0</v>
          </cell>
          <cell r="O658">
            <v>0</v>
          </cell>
          <cell r="P658">
            <v>0</v>
          </cell>
          <cell r="Q658">
            <v>646</v>
          </cell>
          <cell r="R658">
            <v>657</v>
          </cell>
          <cell r="S658" t="str">
            <v>EQUIPE ELE</v>
          </cell>
          <cell r="T658">
            <v>38979</v>
          </cell>
        </row>
        <row r="659">
          <cell r="B659" t="str">
            <v>DE.510.DF.02</v>
          </cell>
          <cell r="D659" t="str">
            <v>Cubículos De MT - 15kV</v>
          </cell>
          <cell r="E659" t="str">
            <v>10 dias</v>
          </cell>
          <cell r="F659">
            <v>38922.375</v>
          </cell>
          <cell r="G659">
            <v>38980.333333333336</v>
          </cell>
          <cell r="H659" t="str">
            <v>NA</v>
          </cell>
          <cell r="I659">
            <v>38936.375</v>
          </cell>
          <cell r="J659">
            <v>38993.729166666664</v>
          </cell>
          <cell r="K659" t="str">
            <v>NA</v>
          </cell>
          <cell r="L659">
            <v>0.27</v>
          </cell>
          <cell r="M659">
            <v>6.25</v>
          </cell>
          <cell r="N659">
            <v>0</v>
          </cell>
          <cell r="O659">
            <v>0</v>
          </cell>
          <cell r="P659">
            <v>0</v>
          </cell>
          <cell r="Q659">
            <v>656</v>
          </cell>
          <cell r="R659">
            <v>658</v>
          </cell>
          <cell r="S659" t="str">
            <v>EQUIPE ELE</v>
          </cell>
          <cell r="T659">
            <v>38993</v>
          </cell>
        </row>
        <row r="660">
          <cell r="B660" t="str">
            <v>DE.510.DF.03</v>
          </cell>
          <cell r="D660" t="str">
            <v>Subestação Principal</v>
          </cell>
          <cell r="E660" t="str">
            <v>4 dias</v>
          </cell>
          <cell r="F660">
            <v>38936.375</v>
          </cell>
          <cell r="G660">
            <v>38994.333333333336</v>
          </cell>
          <cell r="H660" t="str">
            <v>NA</v>
          </cell>
          <cell r="I660">
            <v>38940.375</v>
          </cell>
          <cell r="J660">
            <v>38999.729166666664</v>
          </cell>
          <cell r="K660" t="str">
            <v>NA</v>
          </cell>
          <cell r="L660">
            <v>7.0000000000000007E-2</v>
          </cell>
          <cell r="M660">
            <v>1.5</v>
          </cell>
          <cell r="N660">
            <v>0</v>
          </cell>
          <cell r="O660">
            <v>0</v>
          </cell>
          <cell r="P660">
            <v>0</v>
          </cell>
          <cell r="Q660">
            <v>657</v>
          </cell>
          <cell r="S660" t="str">
            <v>EQUIPE ELE</v>
          </cell>
          <cell r="T660">
            <v>38999</v>
          </cell>
        </row>
        <row r="661">
          <cell r="D661" t="str">
            <v>Diagrama De Interligação</v>
          </cell>
          <cell r="E661" t="str">
            <v>7 dias</v>
          </cell>
          <cell r="F661">
            <v>38940.375</v>
          </cell>
          <cell r="G661">
            <v>39000.333333333336</v>
          </cell>
          <cell r="H661" t="str">
            <v>NA</v>
          </cell>
          <cell r="I661">
            <v>38953.375</v>
          </cell>
          <cell r="J661">
            <v>39010.729166666664</v>
          </cell>
          <cell r="K661" t="str">
            <v>NA</v>
          </cell>
          <cell r="L661">
            <v>0.23</v>
          </cell>
          <cell r="M661">
            <v>5.25</v>
          </cell>
          <cell r="N661">
            <v>0</v>
          </cell>
          <cell r="O661">
            <v>0</v>
          </cell>
          <cell r="P661">
            <v>0</v>
          </cell>
          <cell r="R661">
            <v>663</v>
          </cell>
          <cell r="T661">
            <v>39010</v>
          </cell>
        </row>
        <row r="662">
          <cell r="B662" t="str">
            <v>DE.510.DI.01</v>
          </cell>
          <cell r="D662" t="str">
            <v>Subestação De 69kV</v>
          </cell>
          <cell r="E662" t="str">
            <v>4 dias</v>
          </cell>
          <cell r="F662">
            <v>38940.375</v>
          </cell>
          <cell r="G662">
            <v>39000.333333333336</v>
          </cell>
          <cell r="H662" t="str">
            <v>NA</v>
          </cell>
          <cell r="I662">
            <v>38950.375</v>
          </cell>
          <cell r="J662">
            <v>39007.729166666664</v>
          </cell>
          <cell r="K662" t="str">
            <v>NA</v>
          </cell>
          <cell r="L662">
            <v>0.15</v>
          </cell>
          <cell r="M662">
            <v>3.5</v>
          </cell>
          <cell r="N662">
            <v>0</v>
          </cell>
          <cell r="O662">
            <v>0</v>
          </cell>
          <cell r="P662">
            <v>0</v>
          </cell>
          <cell r="Q662">
            <v>655</v>
          </cell>
          <cell r="R662">
            <v>661</v>
          </cell>
          <cell r="S662" t="str">
            <v>EQUIPE ELE</v>
          </cell>
          <cell r="T662">
            <v>39007</v>
          </cell>
        </row>
        <row r="663">
          <cell r="B663" t="str">
            <v>DE.510.DI.02</v>
          </cell>
          <cell r="D663" t="str">
            <v>Subestação Principal</v>
          </cell>
          <cell r="E663" t="str">
            <v>3 dias</v>
          </cell>
          <cell r="F663">
            <v>38950.375</v>
          </cell>
          <cell r="G663">
            <v>39008.333333333336</v>
          </cell>
          <cell r="H663" t="str">
            <v>NA</v>
          </cell>
          <cell r="I663">
            <v>38953.375</v>
          </cell>
          <cell r="J663">
            <v>39010.729166666664</v>
          </cell>
          <cell r="K663" t="str">
            <v>NA</v>
          </cell>
          <cell r="L663">
            <v>0.08</v>
          </cell>
          <cell r="M663">
            <v>1.75</v>
          </cell>
          <cell r="N663">
            <v>0</v>
          </cell>
          <cell r="O663">
            <v>0</v>
          </cell>
          <cell r="P663">
            <v>0</v>
          </cell>
          <cell r="Q663">
            <v>660</v>
          </cell>
          <cell r="S663" t="str">
            <v>EQUIPE ELE</v>
          </cell>
          <cell r="T663">
            <v>39010</v>
          </cell>
        </row>
        <row r="664">
          <cell r="D664" t="str">
            <v>Diagrama Trifilar</v>
          </cell>
          <cell r="E664" t="str">
            <v>6 dias</v>
          </cell>
          <cell r="F664">
            <v>38953.375</v>
          </cell>
          <cell r="G664">
            <v>39013.333333333336</v>
          </cell>
          <cell r="H664" t="str">
            <v>NA</v>
          </cell>
          <cell r="I664">
            <v>38961.375</v>
          </cell>
          <cell r="J664">
            <v>39020.729166666664</v>
          </cell>
          <cell r="K664" t="str">
            <v>NA</v>
          </cell>
          <cell r="L664">
            <v>0.04</v>
          </cell>
          <cell r="M664">
            <v>1</v>
          </cell>
          <cell r="N664">
            <v>0</v>
          </cell>
          <cell r="O664">
            <v>0</v>
          </cell>
          <cell r="P664">
            <v>0</v>
          </cell>
          <cell r="R664">
            <v>665</v>
          </cell>
          <cell r="T664">
            <v>39020</v>
          </cell>
        </row>
        <row r="665">
          <cell r="B665" t="str">
            <v>DE.510.DT.01</v>
          </cell>
          <cell r="D665" t="str">
            <v>Subestação De 69kV</v>
          </cell>
          <cell r="E665" t="str">
            <v>3 dias</v>
          </cell>
          <cell r="F665">
            <v>38953.375</v>
          </cell>
          <cell r="G665">
            <v>39013.333333333336</v>
          </cell>
          <cell r="H665" t="str">
            <v>NA</v>
          </cell>
          <cell r="I665">
            <v>38958.375</v>
          </cell>
          <cell r="J665">
            <v>39015.729166666664</v>
          </cell>
          <cell r="K665" t="str">
            <v>NA</v>
          </cell>
          <cell r="L665">
            <v>0.02</v>
          </cell>
          <cell r="M665">
            <v>0.5</v>
          </cell>
          <cell r="N665">
            <v>0</v>
          </cell>
          <cell r="O665">
            <v>0</v>
          </cell>
          <cell r="P665">
            <v>0</v>
          </cell>
          <cell r="Q665">
            <v>659</v>
          </cell>
          <cell r="R665">
            <v>664</v>
          </cell>
          <cell r="S665" t="str">
            <v>EQUIPE ELE</v>
          </cell>
          <cell r="T665">
            <v>39015</v>
          </cell>
        </row>
        <row r="666">
          <cell r="B666" t="str">
            <v>DE.510.DT.02</v>
          </cell>
          <cell r="D666" t="str">
            <v>Subestação Principal</v>
          </cell>
          <cell r="E666" t="str">
            <v>3 dias</v>
          </cell>
          <cell r="F666">
            <v>38958.375</v>
          </cell>
          <cell r="G666">
            <v>39016.333333333336</v>
          </cell>
          <cell r="H666" t="str">
            <v>NA</v>
          </cell>
          <cell r="I666">
            <v>38961.375</v>
          </cell>
          <cell r="J666">
            <v>39020.729166666664</v>
          </cell>
          <cell r="K666" t="str">
            <v>NA</v>
          </cell>
          <cell r="L666">
            <v>0.02</v>
          </cell>
          <cell r="M666">
            <v>0.5</v>
          </cell>
          <cell r="N666">
            <v>0</v>
          </cell>
          <cell r="O666">
            <v>0</v>
          </cell>
          <cell r="P666">
            <v>0</v>
          </cell>
          <cell r="Q666">
            <v>663</v>
          </cell>
          <cell r="S666" t="str">
            <v>EQUIPE ELE</v>
          </cell>
          <cell r="T666">
            <v>39020</v>
          </cell>
        </row>
        <row r="667">
          <cell r="B667" t="str">
            <v>DE.510.ET.01</v>
          </cell>
          <cell r="D667" t="str">
            <v>Especificação Técnica - Painéis De Iluminação</v>
          </cell>
          <cell r="E667" t="str">
            <v>3 dias</v>
          </cell>
          <cell r="F667">
            <v>38961.375</v>
          </cell>
          <cell r="G667">
            <v>39021.333333333336</v>
          </cell>
          <cell r="H667" t="str">
            <v>NA</v>
          </cell>
          <cell r="I667">
            <v>38966.375</v>
          </cell>
          <cell r="J667">
            <v>39027.729166666664</v>
          </cell>
          <cell r="K667" t="str">
            <v>NA</v>
          </cell>
          <cell r="L667">
            <v>0.06</v>
          </cell>
          <cell r="M667">
            <v>1.38</v>
          </cell>
          <cell r="N667">
            <v>0</v>
          </cell>
          <cell r="O667">
            <v>0</v>
          </cell>
          <cell r="P667">
            <v>0</v>
          </cell>
          <cell r="Q667">
            <v>662</v>
          </cell>
          <cell r="R667">
            <v>666</v>
          </cell>
          <cell r="S667" t="str">
            <v>EQUIPE ELE</v>
          </cell>
          <cell r="T667">
            <v>39027</v>
          </cell>
        </row>
        <row r="668">
          <cell r="B668" t="str">
            <v>DE.510.ED.01</v>
          </cell>
          <cell r="D668" t="str">
            <v>Estudos / Planos - Malha De Aterramento</v>
          </cell>
          <cell r="E668" t="str">
            <v>5 dias</v>
          </cell>
          <cell r="F668">
            <v>38966.375</v>
          </cell>
          <cell r="G668">
            <v>39028.333333333336</v>
          </cell>
          <cell r="H668" t="str">
            <v>NA</v>
          </cell>
          <cell r="I668">
            <v>38975.375</v>
          </cell>
          <cell r="J668">
            <v>39034.729166666664</v>
          </cell>
          <cell r="K668" t="str">
            <v>NA</v>
          </cell>
          <cell r="L668">
            <v>0.11</v>
          </cell>
          <cell r="M668">
            <v>2.63</v>
          </cell>
          <cell r="N668">
            <v>0</v>
          </cell>
          <cell r="O668">
            <v>0</v>
          </cell>
          <cell r="P668">
            <v>0</v>
          </cell>
          <cell r="Q668">
            <v>665</v>
          </cell>
          <cell r="R668" t="str">
            <v>667;668</v>
          </cell>
          <cell r="S668" t="str">
            <v>EQUIPE ELE</v>
          </cell>
          <cell r="T668">
            <v>39034</v>
          </cell>
        </row>
        <row r="669">
          <cell r="B669" t="str">
            <v>DE.510.LC.01</v>
          </cell>
          <cell r="D669" t="str">
            <v>Lista De Linhas/ Cabos</v>
          </cell>
          <cell r="E669" t="str">
            <v>3 dias</v>
          </cell>
          <cell r="F669">
            <v>38975.375</v>
          </cell>
          <cell r="G669">
            <v>39035.333333333336</v>
          </cell>
          <cell r="H669" t="str">
            <v>NA</v>
          </cell>
          <cell r="I669">
            <v>38980.375</v>
          </cell>
          <cell r="J669">
            <v>39038.729166666664</v>
          </cell>
          <cell r="K669" t="str">
            <v>NA</v>
          </cell>
          <cell r="L669">
            <v>0.04</v>
          </cell>
          <cell r="M669">
            <v>1</v>
          </cell>
          <cell r="N669">
            <v>0</v>
          </cell>
          <cell r="O669">
            <v>0</v>
          </cell>
          <cell r="P669">
            <v>0</v>
          </cell>
          <cell r="Q669">
            <v>666</v>
          </cell>
          <cell r="R669">
            <v>670</v>
          </cell>
          <cell r="S669" t="str">
            <v>EQUIPE ELE</v>
          </cell>
          <cell r="T669">
            <v>39038</v>
          </cell>
        </row>
        <row r="670">
          <cell r="B670" t="str">
            <v>DE.510.LM.01</v>
          </cell>
          <cell r="D670" t="str">
            <v>Lista De Materiais</v>
          </cell>
          <cell r="E670" t="str">
            <v>5 dias</v>
          </cell>
          <cell r="F670">
            <v>38975.375</v>
          </cell>
          <cell r="G670">
            <v>39035.333333333336</v>
          </cell>
          <cell r="H670" t="str">
            <v>NA</v>
          </cell>
          <cell r="I670">
            <v>38988.375</v>
          </cell>
          <cell r="J670">
            <v>39042.729166666664</v>
          </cell>
          <cell r="K670" t="str">
            <v>NA</v>
          </cell>
          <cell r="L670">
            <v>0.06</v>
          </cell>
          <cell r="M670">
            <v>1.38</v>
          </cell>
          <cell r="N670">
            <v>0</v>
          </cell>
          <cell r="O670">
            <v>0</v>
          </cell>
          <cell r="P670">
            <v>0</v>
          </cell>
          <cell r="Q670">
            <v>666</v>
          </cell>
          <cell r="S670" t="str">
            <v>EQUIPE ELE</v>
          </cell>
          <cell r="T670">
            <v>39042</v>
          </cell>
        </row>
        <row r="671">
          <cell r="B671" t="str">
            <v>DE.510.MD.01</v>
          </cell>
          <cell r="D671" t="str">
            <v>Memorial Descritivo - Fornecimento De Energia</v>
          </cell>
          <cell r="E671" t="str">
            <v>15 dias</v>
          </cell>
          <cell r="F671">
            <v>38975.375</v>
          </cell>
          <cell r="G671">
            <v>38922.333333333336</v>
          </cell>
          <cell r="H671">
            <v>38922.333333333336</v>
          </cell>
          <cell r="I671">
            <v>38986.375</v>
          </cell>
          <cell r="J671">
            <v>38940.729166666664</v>
          </cell>
          <cell r="K671" t="str">
            <v>NA</v>
          </cell>
          <cell r="L671">
            <v>0.06</v>
          </cell>
          <cell r="M671">
            <v>1.38</v>
          </cell>
          <cell r="N671">
            <v>0.96</v>
          </cell>
          <cell r="O671">
            <v>0</v>
          </cell>
          <cell r="P671">
            <v>70</v>
          </cell>
          <cell r="Q671" t="str">
            <v>584II</v>
          </cell>
          <cell r="S671" t="str">
            <v>EQUIPE ELE</v>
          </cell>
          <cell r="T671">
            <v>38940</v>
          </cell>
        </row>
        <row r="672">
          <cell r="B672" t="str">
            <v>DE.510.MC.01</v>
          </cell>
          <cell r="D672" t="str">
            <v>Memória De Cálculo - Esticamento Do Cabo</v>
          </cell>
          <cell r="E672" t="str">
            <v>3 dias</v>
          </cell>
          <cell r="F672">
            <v>38980.375</v>
          </cell>
          <cell r="G672">
            <v>39041.333333333336</v>
          </cell>
          <cell r="H672" t="str">
            <v>NA</v>
          </cell>
          <cell r="I672">
            <v>38985.375</v>
          </cell>
          <cell r="J672">
            <v>39043.729166666664</v>
          </cell>
          <cell r="K672" t="str">
            <v>NA</v>
          </cell>
          <cell r="L672">
            <v>0.13</v>
          </cell>
          <cell r="M672">
            <v>2.88</v>
          </cell>
          <cell r="N672">
            <v>0</v>
          </cell>
          <cell r="O672">
            <v>0</v>
          </cell>
          <cell r="P672">
            <v>0</v>
          </cell>
          <cell r="Q672">
            <v>667</v>
          </cell>
          <cell r="S672" t="str">
            <v>EQUIPE ELE</v>
          </cell>
          <cell r="T672">
            <v>39043</v>
          </cell>
        </row>
        <row r="673">
          <cell r="B673" t="str">
            <v>1.4.3</v>
          </cell>
          <cell r="C673" t="str">
            <v>520A</v>
          </cell>
          <cell r="D673" t="str">
            <v>ETA, Armazenamento e Distribuição</v>
          </cell>
          <cell r="E673" t="str">
            <v>21 dias</v>
          </cell>
          <cell r="F673">
            <v>38835.375</v>
          </cell>
          <cell r="G673">
            <v>39037.333333333336</v>
          </cell>
          <cell r="H673" t="str">
            <v>NA</v>
          </cell>
          <cell r="I673">
            <v>38938.375</v>
          </cell>
          <cell r="J673">
            <v>39065.729166666664</v>
          </cell>
          <cell r="K673" t="str">
            <v>NA</v>
          </cell>
          <cell r="L673">
            <v>0.77</v>
          </cell>
          <cell r="M673">
            <v>17.63</v>
          </cell>
          <cell r="N673">
            <v>0</v>
          </cell>
          <cell r="O673">
            <v>0</v>
          </cell>
          <cell r="P673">
            <v>0</v>
          </cell>
          <cell r="T673">
            <v>39065</v>
          </cell>
        </row>
        <row r="674">
          <cell r="D674" t="str">
            <v>Projeto Detalhado</v>
          </cell>
          <cell r="E674" t="str">
            <v>21 dias</v>
          </cell>
          <cell r="F674">
            <v>38897.375</v>
          </cell>
          <cell r="G674">
            <v>39037.333333333336</v>
          </cell>
          <cell r="H674" t="str">
            <v>NA</v>
          </cell>
          <cell r="I674">
            <v>38938.375</v>
          </cell>
          <cell r="J674">
            <v>39065.729166666664</v>
          </cell>
          <cell r="K674" t="str">
            <v>NA</v>
          </cell>
          <cell r="L674">
            <v>0.77</v>
          </cell>
          <cell r="M674">
            <v>17.63</v>
          </cell>
          <cell r="N674">
            <v>0</v>
          </cell>
          <cell r="O674">
            <v>0</v>
          </cell>
          <cell r="P674">
            <v>0</v>
          </cell>
          <cell r="T674">
            <v>39065</v>
          </cell>
        </row>
        <row r="675">
          <cell r="D675" t="str">
            <v>Tubulação</v>
          </cell>
          <cell r="E675" t="str">
            <v>3 dias</v>
          </cell>
          <cell r="F675">
            <v>38897.375</v>
          </cell>
          <cell r="G675">
            <v>39050.333333333336</v>
          </cell>
          <cell r="H675" t="str">
            <v>NA</v>
          </cell>
          <cell r="I675">
            <v>38902.375</v>
          </cell>
          <cell r="J675">
            <v>39052.729166666664</v>
          </cell>
          <cell r="K675" t="str">
            <v>NA</v>
          </cell>
          <cell r="L675">
            <v>0.13</v>
          </cell>
          <cell r="M675">
            <v>3</v>
          </cell>
          <cell r="N675">
            <v>0</v>
          </cell>
          <cell r="O675">
            <v>0</v>
          </cell>
          <cell r="P675">
            <v>0</v>
          </cell>
          <cell r="T675">
            <v>39052</v>
          </cell>
        </row>
        <row r="676">
          <cell r="B676" t="str">
            <v>DH.520.RT.01</v>
          </cell>
          <cell r="D676" t="str">
            <v>Relatório Técnico - Bolsa Flutuante</v>
          </cell>
          <cell r="E676" t="str">
            <v>3 dias</v>
          </cell>
          <cell r="F676">
            <v>38897.375</v>
          </cell>
          <cell r="G676">
            <v>39050.333333333336</v>
          </cell>
          <cell r="H676" t="str">
            <v>NA</v>
          </cell>
          <cell r="I676">
            <v>38902.375</v>
          </cell>
          <cell r="J676">
            <v>39052.729166666664</v>
          </cell>
          <cell r="K676" t="str">
            <v>NA</v>
          </cell>
          <cell r="L676">
            <v>0.13</v>
          </cell>
          <cell r="M676">
            <v>3</v>
          </cell>
          <cell r="N676">
            <v>0</v>
          </cell>
          <cell r="O676">
            <v>0</v>
          </cell>
          <cell r="P676">
            <v>0</v>
          </cell>
          <cell r="Q676" t="str">
            <v>39II+131 dias</v>
          </cell>
          <cell r="R676" t="str">
            <v>695II;737II</v>
          </cell>
          <cell r="S676" t="str">
            <v>EQUIPE TUB</v>
          </cell>
          <cell r="T676">
            <v>39052</v>
          </cell>
        </row>
        <row r="677">
          <cell r="D677" t="str">
            <v>Civil</v>
          </cell>
          <cell r="E677" t="str">
            <v>12 dias</v>
          </cell>
          <cell r="F677">
            <v>38897.375</v>
          </cell>
          <cell r="G677">
            <v>39037.333333333336</v>
          </cell>
          <cell r="H677" t="str">
            <v>NA</v>
          </cell>
          <cell r="I677">
            <v>38915.375</v>
          </cell>
          <cell r="J677">
            <v>39052.729166666664</v>
          </cell>
          <cell r="K677" t="str">
            <v>NA</v>
          </cell>
          <cell r="L677">
            <v>0.35</v>
          </cell>
          <cell r="M677">
            <v>8</v>
          </cell>
          <cell r="N677">
            <v>0</v>
          </cell>
          <cell r="O677">
            <v>0</v>
          </cell>
          <cell r="P677">
            <v>0</v>
          </cell>
          <cell r="T677">
            <v>39052</v>
          </cell>
        </row>
        <row r="678">
          <cell r="B678" t="str">
            <v>DC.520.DD.01</v>
          </cell>
          <cell r="D678" t="str">
            <v>Desenho De Detalhamento - Fundação, Forma e Armação</v>
          </cell>
          <cell r="E678" t="str">
            <v>12 dias</v>
          </cell>
          <cell r="F678">
            <v>38897.375</v>
          </cell>
          <cell r="G678">
            <v>39037.333333333336</v>
          </cell>
          <cell r="H678" t="str">
            <v>NA</v>
          </cell>
          <cell r="I678">
            <v>38915.375</v>
          </cell>
          <cell r="J678">
            <v>39052.729166666664</v>
          </cell>
          <cell r="K678" t="str">
            <v>NA</v>
          </cell>
          <cell r="L678">
            <v>0.35</v>
          </cell>
          <cell r="M678">
            <v>8</v>
          </cell>
          <cell r="N678">
            <v>0</v>
          </cell>
          <cell r="O678">
            <v>0</v>
          </cell>
          <cell r="P678">
            <v>0</v>
          </cell>
          <cell r="Q678">
            <v>642</v>
          </cell>
          <cell r="R678" t="str">
            <v>679;680</v>
          </cell>
          <cell r="S678" t="str">
            <v>EQUIPE CIV</v>
          </cell>
          <cell r="T678">
            <v>39052</v>
          </cell>
        </row>
        <row r="679">
          <cell r="D679" t="str">
            <v>Elétrica</v>
          </cell>
          <cell r="E679" t="str">
            <v>9 dias</v>
          </cell>
          <cell r="F679">
            <v>38915.375</v>
          </cell>
          <cell r="G679">
            <v>39055.333333333336</v>
          </cell>
          <cell r="H679" t="str">
            <v>NA</v>
          </cell>
          <cell r="I679">
            <v>38930.375</v>
          </cell>
          <cell r="J679">
            <v>39065.729166666664</v>
          </cell>
          <cell r="K679" t="str">
            <v>NA</v>
          </cell>
          <cell r="L679">
            <v>0.2</v>
          </cell>
          <cell r="M679">
            <v>4.63</v>
          </cell>
          <cell r="N679">
            <v>0</v>
          </cell>
          <cell r="O679">
            <v>0</v>
          </cell>
          <cell r="P679">
            <v>0</v>
          </cell>
          <cell r="T679">
            <v>39065</v>
          </cell>
        </row>
        <row r="680">
          <cell r="D680" t="str">
            <v>Desenho De Detalhamento</v>
          </cell>
          <cell r="E680" t="str">
            <v>6 dias</v>
          </cell>
          <cell r="F680">
            <v>38915.375</v>
          </cell>
          <cell r="G680">
            <v>39055.333333333336</v>
          </cell>
          <cell r="H680" t="str">
            <v>NA</v>
          </cell>
          <cell r="I680">
            <v>38923.375</v>
          </cell>
          <cell r="J680">
            <v>39062.729166666664</v>
          </cell>
          <cell r="K680" t="str">
            <v>NA</v>
          </cell>
          <cell r="L680">
            <v>0.13</v>
          </cell>
          <cell r="M680">
            <v>3</v>
          </cell>
          <cell r="N680">
            <v>0</v>
          </cell>
          <cell r="O680">
            <v>0</v>
          </cell>
          <cell r="P680">
            <v>0</v>
          </cell>
          <cell r="R680" t="str">
            <v>681II;682;684II</v>
          </cell>
          <cell r="T680">
            <v>39062</v>
          </cell>
        </row>
        <row r="681">
          <cell r="B681" t="str">
            <v>DE.520.DD.01</v>
          </cell>
          <cell r="D681" t="str">
            <v>Distribuição De Força e Aterramento</v>
          </cell>
          <cell r="E681" t="str">
            <v>4 dias</v>
          </cell>
          <cell r="F681">
            <v>38915.375</v>
          </cell>
          <cell r="G681">
            <v>39055.333333333336</v>
          </cell>
          <cell r="H681" t="str">
            <v>NA</v>
          </cell>
          <cell r="I681">
            <v>38919.375</v>
          </cell>
          <cell r="J681">
            <v>39058.729166666664</v>
          </cell>
          <cell r="K681" t="str">
            <v>NA</v>
          </cell>
          <cell r="L681">
            <v>0.04</v>
          </cell>
          <cell r="M681">
            <v>1</v>
          </cell>
          <cell r="N681">
            <v>0</v>
          </cell>
          <cell r="O681">
            <v>0</v>
          </cell>
          <cell r="P681">
            <v>0</v>
          </cell>
          <cell r="Q681">
            <v>676</v>
          </cell>
          <cell r="R681" t="str">
            <v>698II</v>
          </cell>
          <cell r="S681" t="str">
            <v>EQUIPE ELE</v>
          </cell>
          <cell r="T681">
            <v>39058</v>
          </cell>
        </row>
        <row r="682">
          <cell r="B682" t="str">
            <v>DE.520.DD.02</v>
          </cell>
          <cell r="D682" t="str">
            <v>Iluminação</v>
          </cell>
          <cell r="E682" t="str">
            <v>6 dias</v>
          </cell>
          <cell r="F682">
            <v>38915.375</v>
          </cell>
          <cell r="G682">
            <v>39055.333333333336</v>
          </cell>
          <cell r="H682" t="str">
            <v>NA</v>
          </cell>
          <cell r="I682">
            <v>38923.375</v>
          </cell>
          <cell r="J682">
            <v>39062.729166666664</v>
          </cell>
          <cell r="K682" t="str">
            <v>NA</v>
          </cell>
          <cell r="L682">
            <v>0.09</v>
          </cell>
          <cell r="M682">
            <v>2</v>
          </cell>
          <cell r="N682">
            <v>0</v>
          </cell>
          <cell r="O682">
            <v>0</v>
          </cell>
          <cell r="P682">
            <v>0</v>
          </cell>
          <cell r="Q682">
            <v>676</v>
          </cell>
          <cell r="S682" t="str">
            <v>EQUIPE ELE</v>
          </cell>
          <cell r="T682">
            <v>39062</v>
          </cell>
        </row>
        <row r="683">
          <cell r="B683" t="str">
            <v>DE.520.AJ.01</v>
          </cell>
          <cell r="D683" t="str">
            <v>Arranjos/ Layout’s/ Plano Diretor - Arranjo Dos Equipamentos</v>
          </cell>
          <cell r="E683" t="str">
            <v>5 dias</v>
          </cell>
          <cell r="F683">
            <v>38923.375</v>
          </cell>
          <cell r="G683">
            <v>39055.333333333336</v>
          </cell>
          <cell r="H683" t="str">
            <v>NA</v>
          </cell>
          <cell r="I683">
            <v>38930.375</v>
          </cell>
          <cell r="J683">
            <v>39059.729166666664</v>
          </cell>
          <cell r="K683" t="str">
            <v>NA</v>
          </cell>
          <cell r="L683">
            <v>0.04</v>
          </cell>
          <cell r="M683">
            <v>1</v>
          </cell>
          <cell r="N683">
            <v>0</v>
          </cell>
          <cell r="O683">
            <v>0</v>
          </cell>
          <cell r="P683">
            <v>0</v>
          </cell>
          <cell r="Q683" t="str">
            <v>678II</v>
          </cell>
          <cell r="S683" t="str">
            <v>EQUIPE ELE</v>
          </cell>
          <cell r="T683">
            <v>39059</v>
          </cell>
        </row>
        <row r="684">
          <cell r="B684" t="str">
            <v>DE.520.LC.01</v>
          </cell>
          <cell r="D684" t="str">
            <v>Lista De Linhas/ Cabos</v>
          </cell>
          <cell r="E684" t="str">
            <v>3 dias</v>
          </cell>
          <cell r="F684">
            <v>38923.375</v>
          </cell>
          <cell r="G684">
            <v>39063.333333333336</v>
          </cell>
          <cell r="H684" t="str">
            <v>NA</v>
          </cell>
          <cell r="I684">
            <v>38926.375</v>
          </cell>
          <cell r="J684">
            <v>39065.729166666664</v>
          </cell>
          <cell r="K684" t="str">
            <v>NA</v>
          </cell>
          <cell r="L684">
            <v>0.03</v>
          </cell>
          <cell r="M684">
            <v>0.63</v>
          </cell>
          <cell r="N684">
            <v>0</v>
          </cell>
          <cell r="O684">
            <v>0</v>
          </cell>
          <cell r="P684">
            <v>0</v>
          </cell>
          <cell r="Q684">
            <v>678</v>
          </cell>
          <cell r="S684" t="str">
            <v>EQUIPE ELE</v>
          </cell>
          <cell r="T684">
            <v>39065</v>
          </cell>
        </row>
        <row r="685">
          <cell r="D685" t="str">
            <v>Instrumentação</v>
          </cell>
          <cell r="E685" t="str">
            <v>8 dias</v>
          </cell>
          <cell r="F685">
            <v>38923.375</v>
          </cell>
          <cell r="G685">
            <v>39055.333333333336</v>
          </cell>
          <cell r="H685" t="str">
            <v>NA</v>
          </cell>
          <cell r="I685">
            <v>38938.375</v>
          </cell>
          <cell r="J685">
            <v>39064.729166666664</v>
          </cell>
          <cell r="K685" t="str">
            <v>NA</v>
          </cell>
          <cell r="L685">
            <v>0.09</v>
          </cell>
          <cell r="M685">
            <v>2</v>
          </cell>
          <cell r="N685">
            <v>0</v>
          </cell>
          <cell r="O685">
            <v>0</v>
          </cell>
          <cell r="P685">
            <v>0</v>
          </cell>
          <cell r="T685">
            <v>39064</v>
          </cell>
        </row>
        <row r="686">
          <cell r="B686" t="str">
            <v>DT.520.AJ.01</v>
          </cell>
          <cell r="D686" t="str">
            <v>Arranjos/ Layout’s/ Plano Diretor - Locação De Instrumentos</v>
          </cell>
          <cell r="E686" t="str">
            <v>8 dias</v>
          </cell>
          <cell r="F686">
            <v>38923.375</v>
          </cell>
          <cell r="G686">
            <v>39055.333333333336</v>
          </cell>
          <cell r="H686" t="str">
            <v>NA</v>
          </cell>
          <cell r="I686">
            <v>38933.375</v>
          </cell>
          <cell r="J686">
            <v>39064.729166666664</v>
          </cell>
          <cell r="K686" t="str">
            <v>NA</v>
          </cell>
          <cell r="L686">
            <v>0.09</v>
          </cell>
          <cell r="M686">
            <v>2</v>
          </cell>
          <cell r="N686">
            <v>0</v>
          </cell>
          <cell r="O686">
            <v>0</v>
          </cell>
          <cell r="P686">
            <v>0</v>
          </cell>
          <cell r="Q686" t="str">
            <v>678II</v>
          </cell>
          <cell r="R686" t="str">
            <v>702II;725II;726II;733II</v>
          </cell>
          <cell r="S686" t="str">
            <v>EQUIPE TSA</v>
          </cell>
          <cell r="T686">
            <v>39064</v>
          </cell>
        </row>
        <row r="687">
          <cell r="B687" t="str">
            <v>1.4.4</v>
          </cell>
          <cell r="C687" t="str">
            <v>530A</v>
          </cell>
          <cell r="D687" t="str">
            <v>Drenagem e Esgoto</v>
          </cell>
          <cell r="E687" t="str">
            <v>37 dias</v>
          </cell>
          <cell r="F687">
            <v>38845.375</v>
          </cell>
          <cell r="G687">
            <v>38912.333333333336</v>
          </cell>
          <cell r="H687">
            <v>38912.333333333336</v>
          </cell>
          <cell r="I687">
            <v>38945.375</v>
          </cell>
          <cell r="J687">
            <v>38966.729166666664</v>
          </cell>
          <cell r="K687" t="str">
            <v>NA</v>
          </cell>
          <cell r="L687">
            <v>1.7</v>
          </cell>
          <cell r="M687">
            <v>39</v>
          </cell>
          <cell r="N687">
            <v>6.1</v>
          </cell>
          <cell r="O687">
            <v>15.64</v>
          </cell>
          <cell r="P687">
            <v>15.64</v>
          </cell>
          <cell r="T687">
            <v>38966</v>
          </cell>
        </row>
        <row r="688">
          <cell r="D688" t="str">
            <v>Projeto Detalhado</v>
          </cell>
          <cell r="E688" t="str">
            <v>37 dias</v>
          </cell>
          <cell r="F688">
            <v>38870.333333333336</v>
          </cell>
          <cell r="G688">
            <v>38912.333333333336</v>
          </cell>
          <cell r="H688">
            <v>38912.333333333336</v>
          </cell>
          <cell r="I688">
            <v>38945.729166666664</v>
          </cell>
          <cell r="J688">
            <v>38966.729166666664</v>
          </cell>
          <cell r="K688" t="str">
            <v>NA</v>
          </cell>
          <cell r="L688">
            <v>1.7</v>
          </cell>
          <cell r="M688">
            <v>39</v>
          </cell>
          <cell r="N688">
            <v>6.1</v>
          </cell>
          <cell r="O688">
            <v>15.64</v>
          </cell>
          <cell r="P688">
            <v>15.64</v>
          </cell>
          <cell r="T688">
            <v>38966</v>
          </cell>
        </row>
        <row r="689">
          <cell r="D689" t="str">
            <v>Civil</v>
          </cell>
          <cell r="E689" t="str">
            <v>37 dias</v>
          </cell>
          <cell r="F689">
            <v>38870.333333333336</v>
          </cell>
          <cell r="G689">
            <v>38912.333333333336</v>
          </cell>
          <cell r="H689">
            <v>38912.333333333336</v>
          </cell>
          <cell r="I689">
            <v>38945.729166666664</v>
          </cell>
          <cell r="J689">
            <v>38966.729166666664</v>
          </cell>
          <cell r="K689" t="str">
            <v>NA</v>
          </cell>
          <cell r="L689">
            <v>1.7</v>
          </cell>
          <cell r="M689">
            <v>39</v>
          </cell>
          <cell r="N689">
            <v>6.1</v>
          </cell>
          <cell r="O689">
            <v>0</v>
          </cell>
          <cell r="P689">
            <v>15.64</v>
          </cell>
          <cell r="T689">
            <v>38966</v>
          </cell>
        </row>
        <row r="690">
          <cell r="D690" t="str">
            <v>Desenho De Detalhamento</v>
          </cell>
          <cell r="E690" t="str">
            <v>37 dias</v>
          </cell>
          <cell r="F690">
            <v>38870.333333333336</v>
          </cell>
          <cell r="G690">
            <v>38912.333333333336</v>
          </cell>
          <cell r="H690">
            <v>38912.333333333336</v>
          </cell>
          <cell r="I690">
            <v>38945.729166666664</v>
          </cell>
          <cell r="J690">
            <v>38966.729166666664</v>
          </cell>
          <cell r="K690" t="str">
            <v>NA</v>
          </cell>
          <cell r="L690">
            <v>1.7</v>
          </cell>
          <cell r="M690">
            <v>39</v>
          </cell>
          <cell r="N690">
            <v>6.1</v>
          </cell>
          <cell r="O690">
            <v>0</v>
          </cell>
          <cell r="P690">
            <v>15.64</v>
          </cell>
          <cell r="T690">
            <v>38966</v>
          </cell>
        </row>
        <row r="691">
          <cell r="B691" t="str">
            <v>DC.530.DD.01</v>
          </cell>
          <cell r="D691" t="str">
            <v>Canaletas, Caixa De Passagem, Decida De Água e Poço De Inspeção</v>
          </cell>
          <cell r="E691" t="str">
            <v>7 dias</v>
          </cell>
          <cell r="F691">
            <v>38870.333333333336</v>
          </cell>
          <cell r="G691">
            <v>38958.333333333336</v>
          </cell>
          <cell r="H691" t="str">
            <v>NA</v>
          </cell>
          <cell r="I691">
            <v>38881.729166666664</v>
          </cell>
          <cell r="J691">
            <v>38966.729166666664</v>
          </cell>
          <cell r="K691" t="str">
            <v>NA</v>
          </cell>
          <cell r="L691">
            <v>0.17</v>
          </cell>
          <cell r="M691">
            <v>4</v>
          </cell>
          <cell r="N691">
            <v>0</v>
          </cell>
          <cell r="O691">
            <v>0</v>
          </cell>
          <cell r="P691">
            <v>0</v>
          </cell>
          <cell r="Q691" t="str">
            <v>690;691</v>
          </cell>
          <cell r="R691">
            <v>610</v>
          </cell>
          <cell r="S691" t="str">
            <v>EQUIPE CIV</v>
          </cell>
          <cell r="T691">
            <v>38966</v>
          </cell>
        </row>
        <row r="692">
          <cell r="B692" t="str">
            <v>DC.530.DD.02</v>
          </cell>
          <cell r="D692" t="str">
            <v>Drenagem</v>
          </cell>
          <cell r="E692" t="str">
            <v>25 dias</v>
          </cell>
          <cell r="F692">
            <v>38881.333333333336</v>
          </cell>
          <cell r="G692">
            <v>38912.333333333336</v>
          </cell>
          <cell r="H692">
            <v>38912.333333333336</v>
          </cell>
          <cell r="I692">
            <v>38945.729166666664</v>
          </cell>
          <cell r="J692">
            <v>38950.729166666664</v>
          </cell>
          <cell r="K692" t="str">
            <v>NA</v>
          </cell>
          <cell r="L692">
            <v>1.22</v>
          </cell>
          <cell r="M692">
            <v>28</v>
          </cell>
          <cell r="N692">
            <v>6.1</v>
          </cell>
          <cell r="O692">
            <v>0</v>
          </cell>
          <cell r="P692">
            <v>21.79</v>
          </cell>
          <cell r="Q692">
            <v>608</v>
          </cell>
          <cell r="R692" t="str">
            <v>689;77;691II+5 dias</v>
          </cell>
          <cell r="S692" t="str">
            <v>EQUIPE CIV[75%]</v>
          </cell>
          <cell r="T692">
            <v>38950</v>
          </cell>
        </row>
        <row r="693">
          <cell r="B693" t="str">
            <v>DC.530.DD.03</v>
          </cell>
          <cell r="D693" t="str">
            <v>Esgoto</v>
          </cell>
          <cell r="E693" t="str">
            <v>25 dias</v>
          </cell>
          <cell r="F693">
            <v>38881.333333333336</v>
          </cell>
          <cell r="G693">
            <v>38919.333333333336</v>
          </cell>
          <cell r="H693" t="str">
            <v>NA</v>
          </cell>
          <cell r="I693">
            <v>38945.729166666664</v>
          </cell>
          <cell r="J693">
            <v>38957.729166666664</v>
          </cell>
          <cell r="K693" t="str">
            <v>NA</v>
          </cell>
          <cell r="L693">
            <v>0.31</v>
          </cell>
          <cell r="M693">
            <v>7</v>
          </cell>
          <cell r="N693">
            <v>0</v>
          </cell>
          <cell r="O693">
            <v>0</v>
          </cell>
          <cell r="P693">
            <v>0</v>
          </cell>
          <cell r="Q693" t="str">
            <v>690II+5 dias</v>
          </cell>
          <cell r="R693">
            <v>689</v>
          </cell>
          <cell r="S693" t="str">
            <v>EQUIPE CIV[40%]</v>
          </cell>
          <cell r="T693">
            <v>38957</v>
          </cell>
        </row>
        <row r="694">
          <cell r="B694" t="str">
            <v>1.4.5</v>
          </cell>
          <cell r="C694" t="str">
            <v>540A</v>
          </cell>
          <cell r="D694" t="str">
            <v>Ar Comprimido</v>
          </cell>
          <cell r="E694" t="str">
            <v>13 dias</v>
          </cell>
          <cell r="F694">
            <v>38853.375</v>
          </cell>
          <cell r="G694">
            <v>39050.333333333336</v>
          </cell>
          <cell r="H694" t="str">
            <v>NA</v>
          </cell>
          <cell r="I694">
            <v>38923.375</v>
          </cell>
          <cell r="J694">
            <v>39066.729166666664</v>
          </cell>
          <cell r="K694" t="str">
            <v>NA</v>
          </cell>
          <cell r="L694">
            <v>0.21</v>
          </cell>
          <cell r="M694">
            <v>4.75</v>
          </cell>
          <cell r="N694">
            <v>0</v>
          </cell>
          <cell r="O694">
            <v>0</v>
          </cell>
          <cell r="P694">
            <v>0</v>
          </cell>
          <cell r="T694">
            <v>39066</v>
          </cell>
        </row>
        <row r="695">
          <cell r="D695" t="str">
            <v>Projeto Detalhado</v>
          </cell>
          <cell r="E695" t="str">
            <v>13 dias</v>
          </cell>
          <cell r="F695">
            <v>38896.375</v>
          </cell>
          <cell r="G695">
            <v>39050.333333333336</v>
          </cell>
          <cell r="H695" t="str">
            <v>NA</v>
          </cell>
          <cell r="I695">
            <v>38923.375</v>
          </cell>
          <cell r="J695">
            <v>39066.729166666664</v>
          </cell>
          <cell r="K695" t="str">
            <v>NA</v>
          </cell>
          <cell r="L695">
            <v>0.21</v>
          </cell>
          <cell r="M695">
            <v>4.75</v>
          </cell>
          <cell r="N695">
            <v>0</v>
          </cell>
          <cell r="O695">
            <v>0</v>
          </cell>
          <cell r="P695">
            <v>0</v>
          </cell>
          <cell r="T695">
            <v>39066</v>
          </cell>
        </row>
        <row r="696">
          <cell r="D696" t="str">
            <v>Tubulação</v>
          </cell>
          <cell r="E696" t="str">
            <v>3 dias</v>
          </cell>
          <cell r="F696">
            <v>38896.375</v>
          </cell>
          <cell r="G696">
            <v>39050.333333333336</v>
          </cell>
          <cell r="H696" t="str">
            <v>NA</v>
          </cell>
          <cell r="I696">
            <v>38897.375</v>
          </cell>
          <cell r="J696">
            <v>39052.729166666664</v>
          </cell>
          <cell r="K696" t="str">
            <v>NA</v>
          </cell>
          <cell r="L696">
            <v>0.01</v>
          </cell>
          <cell r="M696">
            <v>0.25</v>
          </cell>
          <cell r="N696">
            <v>0</v>
          </cell>
          <cell r="O696">
            <v>0</v>
          </cell>
          <cell r="P696">
            <v>0</v>
          </cell>
          <cell r="T696">
            <v>39052</v>
          </cell>
        </row>
        <row r="697">
          <cell r="B697" t="str">
            <v>DH.540.RT.01</v>
          </cell>
          <cell r="D697" t="str">
            <v>Relatório Técnico - Análise Téc. Compressor</v>
          </cell>
          <cell r="E697" t="str">
            <v>3 dias</v>
          </cell>
          <cell r="F697">
            <v>38896.375</v>
          </cell>
          <cell r="G697">
            <v>39050.333333333336</v>
          </cell>
          <cell r="H697" t="str">
            <v>NA</v>
          </cell>
          <cell r="I697">
            <v>38897.375</v>
          </cell>
          <cell r="J697">
            <v>39052.729166666664</v>
          </cell>
          <cell r="K697" t="str">
            <v>NA</v>
          </cell>
          <cell r="L697">
            <v>0.01</v>
          </cell>
          <cell r="M697">
            <v>0.25</v>
          </cell>
          <cell r="N697">
            <v>0</v>
          </cell>
          <cell r="O697">
            <v>0</v>
          </cell>
          <cell r="P697">
            <v>0</v>
          </cell>
          <cell r="Q697" t="str">
            <v>674II</v>
          </cell>
          <cell r="S697" t="str">
            <v>EQUIPE TUB</v>
          </cell>
          <cell r="T697">
            <v>39052</v>
          </cell>
        </row>
        <row r="698">
          <cell r="D698" t="str">
            <v>Elétrica</v>
          </cell>
          <cell r="E698" t="str">
            <v>10 dias</v>
          </cell>
          <cell r="F698">
            <v>38896.375</v>
          </cell>
          <cell r="G698">
            <v>39055.333333333336</v>
          </cell>
          <cell r="H698" t="str">
            <v>NA</v>
          </cell>
          <cell r="I698">
            <v>38912.375</v>
          </cell>
          <cell r="J698">
            <v>39066.729166666664</v>
          </cell>
          <cell r="K698" t="str">
            <v>NA</v>
          </cell>
          <cell r="L698">
            <v>0.11</v>
          </cell>
          <cell r="M698">
            <v>2.5</v>
          </cell>
          <cell r="N698">
            <v>0</v>
          </cell>
          <cell r="O698">
            <v>0</v>
          </cell>
          <cell r="P698">
            <v>0</v>
          </cell>
          <cell r="T698">
            <v>39066</v>
          </cell>
        </row>
        <row r="699">
          <cell r="D699" t="str">
            <v>Desenho De Detalhamento</v>
          </cell>
          <cell r="E699" t="str">
            <v>8 dias</v>
          </cell>
          <cell r="F699">
            <v>38896.375</v>
          </cell>
          <cell r="G699">
            <v>39055.333333333336</v>
          </cell>
          <cell r="H699" t="str">
            <v>NA</v>
          </cell>
          <cell r="I699">
            <v>38908.375</v>
          </cell>
          <cell r="J699">
            <v>39064.729166666664</v>
          </cell>
          <cell r="K699" t="str">
            <v>NA</v>
          </cell>
          <cell r="L699">
            <v>0.09</v>
          </cell>
          <cell r="M699">
            <v>2</v>
          </cell>
          <cell r="N699">
            <v>0</v>
          </cell>
          <cell r="O699">
            <v>0</v>
          </cell>
          <cell r="P699">
            <v>0</v>
          </cell>
          <cell r="R699" t="str">
            <v>700;707II</v>
          </cell>
          <cell r="T699">
            <v>39064</v>
          </cell>
        </row>
        <row r="700">
          <cell r="B700" t="str">
            <v>DE.540.DD.01</v>
          </cell>
          <cell r="D700" t="str">
            <v>Distribuição De Força e Aterramento</v>
          </cell>
          <cell r="E700" t="str">
            <v>4 dias</v>
          </cell>
          <cell r="F700">
            <v>38896.375</v>
          </cell>
          <cell r="G700">
            <v>39055.333333333336</v>
          </cell>
          <cell r="H700" t="str">
            <v>NA</v>
          </cell>
          <cell r="I700">
            <v>38902.375</v>
          </cell>
          <cell r="J700">
            <v>39058.729166666664</v>
          </cell>
          <cell r="K700" t="str">
            <v>NA</v>
          </cell>
          <cell r="L700">
            <v>0.04</v>
          </cell>
          <cell r="M700">
            <v>1</v>
          </cell>
          <cell r="N700">
            <v>0</v>
          </cell>
          <cell r="O700">
            <v>0</v>
          </cell>
          <cell r="P700">
            <v>0</v>
          </cell>
          <cell r="Q700" t="str">
            <v>679II</v>
          </cell>
          <cell r="R700">
            <v>699</v>
          </cell>
          <cell r="S700" t="str">
            <v>EQUIPE ELE</v>
          </cell>
          <cell r="T700">
            <v>39058</v>
          </cell>
        </row>
        <row r="701">
          <cell r="B701" t="str">
            <v>DE.540.DD.02</v>
          </cell>
          <cell r="D701" t="str">
            <v>Iluminação</v>
          </cell>
          <cell r="E701" t="str">
            <v>4 dias</v>
          </cell>
          <cell r="F701">
            <v>38902.375</v>
          </cell>
          <cell r="G701">
            <v>39059.333333333336</v>
          </cell>
          <cell r="H701" t="str">
            <v>NA</v>
          </cell>
          <cell r="I701">
            <v>38908.375</v>
          </cell>
          <cell r="J701">
            <v>39064.729166666664</v>
          </cell>
          <cell r="K701" t="str">
            <v>NA</v>
          </cell>
          <cell r="L701">
            <v>0.04</v>
          </cell>
          <cell r="M701">
            <v>1</v>
          </cell>
          <cell r="N701">
            <v>0</v>
          </cell>
          <cell r="O701">
            <v>0</v>
          </cell>
          <cell r="P701">
            <v>0</v>
          </cell>
          <cell r="Q701">
            <v>698</v>
          </cell>
          <cell r="S701" t="str">
            <v>EQUIPE ELE</v>
          </cell>
          <cell r="T701">
            <v>39064</v>
          </cell>
        </row>
        <row r="702">
          <cell r="B702" t="str">
            <v>DE.540.LC.01</v>
          </cell>
          <cell r="D702" t="str">
            <v>Lista De Linhas/ Cabos</v>
          </cell>
          <cell r="E702" t="str">
            <v>2 dias</v>
          </cell>
          <cell r="F702">
            <v>38908.375</v>
          </cell>
          <cell r="G702">
            <v>39065.333333333336</v>
          </cell>
          <cell r="H702" t="str">
            <v>NA</v>
          </cell>
          <cell r="I702">
            <v>38910.375</v>
          </cell>
          <cell r="J702">
            <v>39066.729166666664</v>
          </cell>
          <cell r="K702" t="str">
            <v>NA</v>
          </cell>
          <cell r="L702">
            <v>0.02</v>
          </cell>
          <cell r="M702">
            <v>0.5</v>
          </cell>
          <cell r="N702">
            <v>0</v>
          </cell>
          <cell r="O702">
            <v>0</v>
          </cell>
          <cell r="P702">
            <v>0</v>
          </cell>
          <cell r="Q702">
            <v>697</v>
          </cell>
          <cell r="S702" t="str">
            <v>EQUIPE ELE</v>
          </cell>
          <cell r="T702">
            <v>39066</v>
          </cell>
        </row>
        <row r="703">
          <cell r="D703" t="str">
            <v>Instrumentação</v>
          </cell>
          <cell r="E703" t="str">
            <v>8 dias</v>
          </cell>
          <cell r="F703">
            <v>38908.375</v>
          </cell>
          <cell r="G703">
            <v>39055.333333333336</v>
          </cell>
          <cell r="H703" t="str">
            <v>NA</v>
          </cell>
          <cell r="I703">
            <v>38923.375</v>
          </cell>
          <cell r="J703">
            <v>39064.729166666664</v>
          </cell>
          <cell r="K703" t="str">
            <v>NA</v>
          </cell>
          <cell r="L703">
            <v>0.09</v>
          </cell>
          <cell r="M703">
            <v>2</v>
          </cell>
          <cell r="N703">
            <v>0</v>
          </cell>
          <cell r="O703">
            <v>0</v>
          </cell>
          <cell r="P703">
            <v>0</v>
          </cell>
          <cell r="T703">
            <v>39064</v>
          </cell>
        </row>
        <row r="704">
          <cell r="B704" t="str">
            <v>DT.540.AJ.01</v>
          </cell>
          <cell r="D704" t="str">
            <v>Arranjos/ Layout’s/ Plano Diretor - Locação De Instrumentos</v>
          </cell>
          <cell r="E704" t="str">
            <v>8 dias</v>
          </cell>
          <cell r="F704">
            <v>38908.375</v>
          </cell>
          <cell r="G704">
            <v>39055.333333333336</v>
          </cell>
          <cell r="H704" t="str">
            <v>NA</v>
          </cell>
          <cell r="I704">
            <v>38918.375</v>
          </cell>
          <cell r="J704">
            <v>39064.729166666664</v>
          </cell>
          <cell r="K704" t="str">
            <v>NA</v>
          </cell>
          <cell r="L704">
            <v>0.09</v>
          </cell>
          <cell r="M704">
            <v>2</v>
          </cell>
          <cell r="N704">
            <v>0</v>
          </cell>
          <cell r="O704">
            <v>0</v>
          </cell>
          <cell r="P704">
            <v>0</v>
          </cell>
          <cell r="Q704" t="str">
            <v>684II</v>
          </cell>
          <cell r="S704" t="str">
            <v>EQUIPE TSA</v>
          </cell>
          <cell r="T704">
            <v>39064</v>
          </cell>
        </row>
        <row r="705">
          <cell r="B705" t="str">
            <v>1.4.6</v>
          </cell>
          <cell r="C705" t="str">
            <v>550A</v>
          </cell>
          <cell r="D705" t="str">
            <v>Telecomunicações e Informática</v>
          </cell>
          <cell r="E705" t="str">
            <v>9 dias</v>
          </cell>
          <cell r="F705">
            <v>38908.375</v>
          </cell>
          <cell r="G705">
            <v>39055.333333333336</v>
          </cell>
          <cell r="H705" t="str">
            <v>NA</v>
          </cell>
          <cell r="I705">
            <v>38929.375</v>
          </cell>
          <cell r="J705">
            <v>39065.729166666664</v>
          </cell>
          <cell r="K705" t="str">
            <v>NA</v>
          </cell>
          <cell r="L705">
            <v>0.21</v>
          </cell>
          <cell r="M705">
            <v>4.75</v>
          </cell>
          <cell r="N705">
            <v>0</v>
          </cell>
          <cell r="O705">
            <v>0</v>
          </cell>
          <cell r="P705">
            <v>0</v>
          </cell>
          <cell r="T705">
            <v>39065</v>
          </cell>
        </row>
        <row r="706">
          <cell r="D706" t="str">
            <v>Projeto Detalhado</v>
          </cell>
          <cell r="E706" t="str">
            <v>9 dias</v>
          </cell>
          <cell r="F706">
            <v>38908.375</v>
          </cell>
          <cell r="G706">
            <v>39055.333333333336</v>
          </cell>
          <cell r="H706" t="str">
            <v>NA</v>
          </cell>
          <cell r="I706">
            <v>38929.375</v>
          </cell>
          <cell r="J706">
            <v>39065.729166666664</v>
          </cell>
          <cell r="K706" t="str">
            <v>NA</v>
          </cell>
          <cell r="L706">
            <v>0.21</v>
          </cell>
          <cell r="M706">
            <v>4.75</v>
          </cell>
          <cell r="N706">
            <v>0</v>
          </cell>
          <cell r="O706">
            <v>0</v>
          </cell>
          <cell r="P706">
            <v>0</v>
          </cell>
          <cell r="T706">
            <v>39065</v>
          </cell>
        </row>
        <row r="707">
          <cell r="D707" t="str">
            <v>Elétrica</v>
          </cell>
          <cell r="E707" t="str">
            <v>9 dias</v>
          </cell>
          <cell r="F707">
            <v>38908.375</v>
          </cell>
          <cell r="G707">
            <v>39055.333333333336</v>
          </cell>
          <cell r="H707" t="str">
            <v>NA</v>
          </cell>
          <cell r="I707">
            <v>38929.375</v>
          </cell>
          <cell r="J707">
            <v>39065.729166666664</v>
          </cell>
          <cell r="K707" t="str">
            <v>NA</v>
          </cell>
          <cell r="L707">
            <v>0.21</v>
          </cell>
          <cell r="M707">
            <v>4.75</v>
          </cell>
          <cell r="N707">
            <v>0</v>
          </cell>
          <cell r="O707">
            <v>0</v>
          </cell>
          <cell r="P707">
            <v>0</v>
          </cell>
          <cell r="T707">
            <v>39065</v>
          </cell>
        </row>
        <row r="708">
          <cell r="D708" t="str">
            <v>Desenho De Detalhamento</v>
          </cell>
          <cell r="E708" t="str">
            <v>6 dias</v>
          </cell>
          <cell r="F708">
            <v>38908.375</v>
          </cell>
          <cell r="G708">
            <v>39055.333333333336</v>
          </cell>
          <cell r="H708" t="str">
            <v>NA</v>
          </cell>
          <cell r="I708">
            <v>38924.375</v>
          </cell>
          <cell r="J708">
            <v>39062.729166666664</v>
          </cell>
          <cell r="K708" t="str">
            <v>NA</v>
          </cell>
          <cell r="L708">
            <v>0.17</v>
          </cell>
          <cell r="M708">
            <v>4</v>
          </cell>
          <cell r="N708">
            <v>0</v>
          </cell>
          <cell r="O708">
            <v>0</v>
          </cell>
          <cell r="P708">
            <v>0</v>
          </cell>
          <cell r="R708" t="str">
            <v>709;710</v>
          </cell>
          <cell r="T708">
            <v>39062</v>
          </cell>
        </row>
        <row r="709">
          <cell r="B709" t="str">
            <v>DE.550.DD.01</v>
          </cell>
          <cell r="D709" t="str">
            <v>Rota De Telecomunicações</v>
          </cell>
          <cell r="E709" t="str">
            <v>6 dias</v>
          </cell>
          <cell r="F709">
            <v>38908.375</v>
          </cell>
          <cell r="G709">
            <v>39055.333333333336</v>
          </cell>
          <cell r="H709" t="str">
            <v>NA</v>
          </cell>
          <cell r="I709">
            <v>38916.375</v>
          </cell>
          <cell r="J709">
            <v>39062.729166666664</v>
          </cell>
          <cell r="K709" t="str">
            <v>NA</v>
          </cell>
          <cell r="L709">
            <v>0.09</v>
          </cell>
          <cell r="M709">
            <v>2</v>
          </cell>
          <cell r="N709">
            <v>0</v>
          </cell>
          <cell r="O709">
            <v>0</v>
          </cell>
          <cell r="P709">
            <v>0</v>
          </cell>
          <cell r="Q709" t="str">
            <v>697II</v>
          </cell>
          <cell r="R709" t="str">
            <v>708II</v>
          </cell>
          <cell r="S709" t="str">
            <v>EQUIPE ELE</v>
          </cell>
          <cell r="T709">
            <v>39062</v>
          </cell>
        </row>
        <row r="710">
          <cell r="B710" t="str">
            <v>DE.550.DD.02</v>
          </cell>
          <cell r="D710" t="str">
            <v>Rede De Telecomunicações</v>
          </cell>
          <cell r="E710" t="str">
            <v>6 dias</v>
          </cell>
          <cell r="F710">
            <v>38916.375</v>
          </cell>
          <cell r="G710">
            <v>39055.333333333336</v>
          </cell>
          <cell r="H710" t="str">
            <v>NA</v>
          </cell>
          <cell r="I710">
            <v>38924.375</v>
          </cell>
          <cell r="J710">
            <v>39062.729166666664</v>
          </cell>
          <cell r="K710" t="str">
            <v>NA</v>
          </cell>
          <cell r="L710">
            <v>0.09</v>
          </cell>
          <cell r="M710">
            <v>2</v>
          </cell>
          <cell r="N710">
            <v>0</v>
          </cell>
          <cell r="O710">
            <v>0</v>
          </cell>
          <cell r="P710">
            <v>0</v>
          </cell>
          <cell r="Q710" t="str">
            <v>707II</v>
          </cell>
          <cell r="S710" t="str">
            <v>EQUIPE ELE</v>
          </cell>
          <cell r="T710">
            <v>39062</v>
          </cell>
        </row>
        <row r="711">
          <cell r="B711" t="str">
            <v>DE.550.LC.01</v>
          </cell>
          <cell r="D711" t="str">
            <v>Lista De Linhas/ Cabos</v>
          </cell>
          <cell r="E711" t="str">
            <v>3 dias</v>
          </cell>
          <cell r="F711">
            <v>38924.375</v>
          </cell>
          <cell r="G711">
            <v>39063.333333333336</v>
          </cell>
          <cell r="H711" t="str">
            <v>NA</v>
          </cell>
          <cell r="I711">
            <v>38929.375</v>
          </cell>
          <cell r="J711">
            <v>39065.729166666664</v>
          </cell>
          <cell r="K711" t="str">
            <v>NA</v>
          </cell>
          <cell r="L711">
            <v>0.03</v>
          </cell>
          <cell r="M711">
            <v>0.63</v>
          </cell>
          <cell r="N711">
            <v>0</v>
          </cell>
          <cell r="O711">
            <v>0</v>
          </cell>
          <cell r="P711">
            <v>0</v>
          </cell>
          <cell r="Q711">
            <v>706</v>
          </cell>
          <cell r="S711" t="str">
            <v>EQUIPE ELE</v>
          </cell>
          <cell r="T711">
            <v>39065</v>
          </cell>
        </row>
        <row r="712">
          <cell r="B712" t="str">
            <v>DE.550.LM.01</v>
          </cell>
          <cell r="D712" t="str">
            <v>Lista De Materiais</v>
          </cell>
          <cell r="E712" t="str">
            <v>1 dia</v>
          </cell>
          <cell r="F712">
            <v>38924.375</v>
          </cell>
          <cell r="G712">
            <v>39063.333333333336</v>
          </cell>
          <cell r="H712" t="str">
            <v>NA</v>
          </cell>
          <cell r="I712">
            <v>38925.375</v>
          </cell>
          <cell r="J712">
            <v>39063.729166666664</v>
          </cell>
          <cell r="K712" t="str">
            <v>NA</v>
          </cell>
          <cell r="L712">
            <v>0.01</v>
          </cell>
          <cell r="M712">
            <v>0.13</v>
          </cell>
          <cell r="N712">
            <v>0</v>
          </cell>
          <cell r="O712">
            <v>0</v>
          </cell>
          <cell r="P712">
            <v>0</v>
          </cell>
          <cell r="Q712">
            <v>706</v>
          </cell>
          <cell r="S712" t="str">
            <v>EQUIPE ELE</v>
          </cell>
          <cell r="T712">
            <v>39063</v>
          </cell>
        </row>
        <row r="713">
          <cell r="B713" t="str">
            <v>1.4.7</v>
          </cell>
          <cell r="C713" t="str">
            <v>560A</v>
          </cell>
          <cell r="D713" t="str">
            <v>Vias e Acessos</v>
          </cell>
          <cell r="E713" t="str">
            <v>43 dias</v>
          </cell>
          <cell r="F713">
            <v>38845.375</v>
          </cell>
          <cell r="G713">
            <v>38884.333333333336</v>
          </cell>
          <cell r="H713">
            <v>38884.333333333336</v>
          </cell>
          <cell r="I713">
            <v>38860.375</v>
          </cell>
          <cell r="J713">
            <v>38947.729166666664</v>
          </cell>
          <cell r="K713" t="str">
            <v>NA</v>
          </cell>
          <cell r="L713">
            <v>1.49</v>
          </cell>
          <cell r="M713">
            <v>34</v>
          </cell>
          <cell r="N713">
            <v>22.65</v>
          </cell>
          <cell r="O713">
            <v>66.62</v>
          </cell>
          <cell r="P713">
            <v>66.62</v>
          </cell>
          <cell r="T713">
            <v>38947</v>
          </cell>
        </row>
        <row r="714">
          <cell r="D714" t="str">
            <v>Projeto Básico</v>
          </cell>
          <cell r="E714" t="str">
            <v>38 dias</v>
          </cell>
          <cell r="F714">
            <v>38845.333333333336</v>
          </cell>
          <cell r="G714">
            <v>38884.333333333336</v>
          </cell>
          <cell r="H714">
            <v>38884.333333333336</v>
          </cell>
          <cell r="I714">
            <v>38860.729166666664</v>
          </cell>
          <cell r="J714">
            <v>38938.729166666664</v>
          </cell>
          <cell r="K714" t="str">
            <v>NA</v>
          </cell>
          <cell r="L714">
            <v>0.37</v>
          </cell>
          <cell r="M714">
            <v>8.5</v>
          </cell>
          <cell r="N714">
            <v>8.15</v>
          </cell>
          <cell r="O714">
            <v>95.88</v>
          </cell>
          <cell r="P714">
            <v>95.88</v>
          </cell>
          <cell r="T714">
            <v>38938</v>
          </cell>
        </row>
        <row r="715">
          <cell r="D715" t="str">
            <v>Civil</v>
          </cell>
          <cell r="E715" t="str">
            <v>38 dias</v>
          </cell>
          <cell r="F715">
            <v>38845.333333333336</v>
          </cell>
          <cell r="G715">
            <v>38884.333333333336</v>
          </cell>
          <cell r="H715">
            <v>38884.333333333336</v>
          </cell>
          <cell r="I715">
            <v>38860.729166666664</v>
          </cell>
          <cell r="J715">
            <v>38938.729166666664</v>
          </cell>
          <cell r="K715" t="str">
            <v>NA</v>
          </cell>
          <cell r="L715">
            <v>0.37</v>
          </cell>
          <cell r="M715">
            <v>8.5</v>
          </cell>
          <cell r="N715">
            <v>8.15</v>
          </cell>
          <cell r="O715">
            <v>0</v>
          </cell>
          <cell r="P715">
            <v>95.88</v>
          </cell>
          <cell r="T715">
            <v>38938</v>
          </cell>
        </row>
        <row r="716">
          <cell r="B716" t="str">
            <v>BC.560.DB.01</v>
          </cell>
          <cell r="D716" t="str">
            <v>Desenho Básico - Estudo Traçado Acesso Usina</v>
          </cell>
          <cell r="E716" t="str">
            <v>21 dias</v>
          </cell>
          <cell r="F716">
            <v>38845.333333333336</v>
          </cell>
          <cell r="G716">
            <v>38903.333333333336</v>
          </cell>
          <cell r="H716">
            <v>38903.333333333336</v>
          </cell>
          <cell r="I716">
            <v>38853.729166666664</v>
          </cell>
          <cell r="J716">
            <v>38931.729166666664</v>
          </cell>
          <cell r="K716">
            <v>38931.729166666664</v>
          </cell>
          <cell r="L716">
            <v>0.22</v>
          </cell>
          <cell r="M716">
            <v>5</v>
          </cell>
          <cell r="N716">
            <v>5</v>
          </cell>
          <cell r="O716">
            <v>0</v>
          </cell>
          <cell r="P716">
            <v>100</v>
          </cell>
          <cell r="Q716" t="str">
            <v>16II</v>
          </cell>
          <cell r="R716" t="str">
            <v>716;719II</v>
          </cell>
          <cell r="S716" t="str">
            <v>EQUIPE CIV</v>
          </cell>
          <cell r="T716">
            <v>38931</v>
          </cell>
        </row>
        <row r="717">
          <cell r="B717" t="str">
            <v>BC.560.MD.01</v>
          </cell>
          <cell r="D717" t="str">
            <v>Memorial Descritivo - Estudo Traçado</v>
          </cell>
          <cell r="E717" t="str">
            <v>4 dias</v>
          </cell>
          <cell r="F717">
            <v>38845.333333333336</v>
          </cell>
          <cell r="G717">
            <v>38884.333333333336</v>
          </cell>
          <cell r="H717">
            <v>38884.333333333336</v>
          </cell>
          <cell r="I717">
            <v>38853.729166666664</v>
          </cell>
          <cell r="J717">
            <v>38890.729166666664</v>
          </cell>
          <cell r="K717" t="str">
            <v>NA</v>
          </cell>
          <cell r="L717">
            <v>0.15</v>
          </cell>
          <cell r="M717">
            <v>3.5</v>
          </cell>
          <cell r="N717">
            <v>3.15</v>
          </cell>
          <cell r="O717">
            <v>0</v>
          </cell>
          <cell r="P717">
            <v>90</v>
          </cell>
          <cell r="Q717" t="str">
            <v>16II</v>
          </cell>
          <cell r="R717">
            <v>716</v>
          </cell>
          <cell r="S717" t="str">
            <v>EQUIPE CIV</v>
          </cell>
          <cell r="T717">
            <v>38890</v>
          </cell>
        </row>
        <row r="718">
          <cell r="D718" t="str">
            <v>APROVAÇÃO EBX</v>
          </cell>
          <cell r="E718" t="str">
            <v>5 dias</v>
          </cell>
          <cell r="F718">
            <v>38853.375</v>
          </cell>
          <cell r="G718">
            <v>38932.333333333336</v>
          </cell>
          <cell r="H718" t="str">
            <v>NA</v>
          </cell>
          <cell r="I718">
            <v>38860.729166666664</v>
          </cell>
          <cell r="J718">
            <v>38938.729166666664</v>
          </cell>
          <cell r="K718" t="str">
            <v>NA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 t="str">
            <v>#ERRO</v>
          </cell>
          <cell r="Q718" t="str">
            <v>714;715</v>
          </cell>
          <cell r="T718">
            <v>38938</v>
          </cell>
        </row>
        <row r="719">
          <cell r="D719" t="str">
            <v>Projeto Detalhado</v>
          </cell>
          <cell r="E719" t="str">
            <v>26 dias</v>
          </cell>
          <cell r="F719" t="str">
            <v>NA</v>
          </cell>
          <cell r="G719">
            <v>38910.333333333336</v>
          </cell>
          <cell r="H719">
            <v>38910.333333333336</v>
          </cell>
          <cell r="I719" t="str">
            <v>NA</v>
          </cell>
          <cell r="J719">
            <v>38947.729166666664</v>
          </cell>
          <cell r="K719" t="str">
            <v>NA</v>
          </cell>
          <cell r="L719">
            <v>1.1100000000000001</v>
          </cell>
          <cell r="M719">
            <v>25.5</v>
          </cell>
          <cell r="N719">
            <v>14.5</v>
          </cell>
          <cell r="O719">
            <v>56.86</v>
          </cell>
          <cell r="P719">
            <v>56.86</v>
          </cell>
          <cell r="T719">
            <v>38947</v>
          </cell>
        </row>
        <row r="720">
          <cell r="D720" t="str">
            <v>Civil</v>
          </cell>
          <cell r="E720" t="str">
            <v>26 dias</v>
          </cell>
          <cell r="F720" t="str">
            <v>NA</v>
          </cell>
          <cell r="G720">
            <v>38910.333333333336</v>
          </cell>
          <cell r="H720">
            <v>38910.333333333336</v>
          </cell>
          <cell r="I720" t="str">
            <v>NA</v>
          </cell>
          <cell r="J720">
            <v>38947.729166666664</v>
          </cell>
          <cell r="K720" t="str">
            <v>NA</v>
          </cell>
          <cell r="L720">
            <v>1.1100000000000001</v>
          </cell>
          <cell r="M720">
            <v>25.5</v>
          </cell>
          <cell r="N720">
            <v>14.5</v>
          </cell>
          <cell r="O720">
            <v>0</v>
          </cell>
          <cell r="P720">
            <v>56.86</v>
          </cell>
          <cell r="T720">
            <v>38947</v>
          </cell>
        </row>
        <row r="721">
          <cell r="B721" t="str">
            <v>DC.560.DD.01</v>
          </cell>
          <cell r="D721" t="str">
            <v>Desenho De Detalhamento - Proj. Geométrico/ Terrapl.</v>
          </cell>
          <cell r="E721" t="str">
            <v>26 dias</v>
          </cell>
          <cell r="F721" t="str">
            <v>NA</v>
          </cell>
          <cell r="G721">
            <v>38910.333333333336</v>
          </cell>
          <cell r="H721">
            <v>38910.333333333336</v>
          </cell>
          <cell r="I721" t="str">
            <v>NA</v>
          </cell>
          <cell r="J721">
            <v>38947.729166666664</v>
          </cell>
          <cell r="K721" t="str">
            <v>NA</v>
          </cell>
          <cell r="L721">
            <v>0.92</v>
          </cell>
          <cell r="M721">
            <v>21</v>
          </cell>
          <cell r="N721">
            <v>10</v>
          </cell>
          <cell r="O721">
            <v>0</v>
          </cell>
          <cell r="P721">
            <v>47.62</v>
          </cell>
          <cell r="Q721" t="str">
            <v>714II</v>
          </cell>
          <cell r="R721" t="str">
            <v>720II;721II;609</v>
          </cell>
          <cell r="S721" t="str">
            <v>EQUIPE CIV</v>
          </cell>
          <cell r="T721">
            <v>38947</v>
          </cell>
        </row>
        <row r="722">
          <cell r="B722" t="str">
            <v>DC.560.MD.01</v>
          </cell>
          <cell r="D722" t="str">
            <v>Memorial Descritivo - Proj. Geométrico/ Acesso Principal</v>
          </cell>
          <cell r="E722" t="str">
            <v>4 dias</v>
          </cell>
          <cell r="F722" t="str">
            <v>NA</v>
          </cell>
          <cell r="G722">
            <v>38926.333333333336</v>
          </cell>
          <cell r="H722">
            <v>38926.333333333336</v>
          </cell>
          <cell r="I722" t="str">
            <v>NA</v>
          </cell>
          <cell r="J722">
            <v>38931.729166666664</v>
          </cell>
          <cell r="K722">
            <v>38931.729166666664</v>
          </cell>
          <cell r="L722">
            <v>0.08</v>
          </cell>
          <cell r="M722">
            <v>1.75</v>
          </cell>
          <cell r="N722">
            <v>1.75</v>
          </cell>
          <cell r="O722">
            <v>0</v>
          </cell>
          <cell r="P722">
            <v>100</v>
          </cell>
          <cell r="Q722" t="str">
            <v>719II</v>
          </cell>
          <cell r="S722" t="str">
            <v>EQUIPE CIV</v>
          </cell>
          <cell r="T722">
            <v>38931</v>
          </cell>
        </row>
        <row r="723">
          <cell r="B723" t="str">
            <v>DC.560.NS.01</v>
          </cell>
          <cell r="D723" t="str">
            <v>Notas De Serviço - Acesso Principal</v>
          </cell>
          <cell r="E723" t="str">
            <v>5 dias</v>
          </cell>
          <cell r="F723" t="str">
            <v>NA</v>
          </cell>
          <cell r="G723">
            <v>38929.333333333336</v>
          </cell>
          <cell r="H723">
            <v>38929.333333333336</v>
          </cell>
          <cell r="I723" t="str">
            <v>NA</v>
          </cell>
          <cell r="J723">
            <v>38933.729166666664</v>
          </cell>
          <cell r="K723">
            <v>38933.729166666664</v>
          </cell>
          <cell r="L723">
            <v>0.12</v>
          </cell>
          <cell r="M723">
            <v>2.75</v>
          </cell>
          <cell r="N723">
            <v>2.75</v>
          </cell>
          <cell r="O723">
            <v>0</v>
          </cell>
          <cell r="P723">
            <v>100</v>
          </cell>
          <cell r="Q723" t="str">
            <v>719II</v>
          </cell>
          <cell r="S723" t="str">
            <v>EQUIPE CIV</v>
          </cell>
          <cell r="T723">
            <v>38933</v>
          </cell>
        </row>
        <row r="724">
          <cell r="B724" t="str">
            <v>1.4.8</v>
          </cell>
          <cell r="C724" t="str">
            <v>570A</v>
          </cell>
          <cell r="D724" t="str">
            <v>Sala de Controle</v>
          </cell>
          <cell r="E724" t="str">
            <v>10 dias</v>
          </cell>
          <cell r="F724">
            <v>38845.375</v>
          </cell>
          <cell r="G724">
            <v>39055.333333333336</v>
          </cell>
          <cell r="H724" t="str">
            <v>NA</v>
          </cell>
          <cell r="I724">
            <v>38926.375</v>
          </cell>
          <cell r="J724">
            <v>39066.729166666664</v>
          </cell>
          <cell r="K724" t="str">
            <v>NA</v>
          </cell>
          <cell r="L724">
            <v>0.75</v>
          </cell>
          <cell r="M724">
            <v>17.13</v>
          </cell>
          <cell r="N724">
            <v>0</v>
          </cell>
          <cell r="O724">
            <v>0</v>
          </cell>
          <cell r="P724">
            <v>0</v>
          </cell>
          <cell r="T724">
            <v>39066</v>
          </cell>
        </row>
        <row r="725">
          <cell r="D725" t="str">
            <v>Projeto Básico</v>
          </cell>
          <cell r="E725" t="str">
            <v>7 dias</v>
          </cell>
          <cell r="F725">
            <v>38845.375</v>
          </cell>
          <cell r="G725">
            <v>39055.333333333336</v>
          </cell>
          <cell r="H725" t="str">
            <v>NA</v>
          </cell>
          <cell r="I725">
            <v>38888.375</v>
          </cell>
          <cell r="J725">
            <v>39063.729166666664</v>
          </cell>
          <cell r="K725" t="str">
            <v>NA</v>
          </cell>
          <cell r="L725">
            <v>0.25</v>
          </cell>
          <cell r="M725">
            <v>5.63</v>
          </cell>
          <cell r="N725">
            <v>0</v>
          </cell>
          <cell r="O725">
            <v>0</v>
          </cell>
          <cell r="P725">
            <v>0</v>
          </cell>
          <cell r="R725" t="str">
            <v>729II</v>
          </cell>
          <cell r="T725">
            <v>39063</v>
          </cell>
        </row>
        <row r="726">
          <cell r="D726" t="str">
            <v>Instrumentação</v>
          </cell>
          <cell r="E726" t="str">
            <v>7 dias</v>
          </cell>
          <cell r="F726">
            <v>38845.375</v>
          </cell>
          <cell r="G726">
            <v>39055.333333333336</v>
          </cell>
          <cell r="H726" t="str">
            <v>NA</v>
          </cell>
          <cell r="I726">
            <v>38888.375</v>
          </cell>
          <cell r="J726">
            <v>39063.729166666664</v>
          </cell>
          <cell r="K726" t="str">
            <v>NA</v>
          </cell>
          <cell r="L726">
            <v>0.25</v>
          </cell>
          <cell r="M726">
            <v>5.63</v>
          </cell>
          <cell r="N726">
            <v>0</v>
          </cell>
          <cell r="O726">
            <v>0</v>
          </cell>
          <cell r="P726">
            <v>0</v>
          </cell>
          <cell r="T726">
            <v>39063</v>
          </cell>
        </row>
        <row r="727">
          <cell r="B727" t="str">
            <v>BT.570.ET.01</v>
          </cell>
          <cell r="D727" t="str">
            <v>Especificação Técnica - Equipamentos/ Instrumentos</v>
          </cell>
          <cell r="E727" t="str">
            <v>6 dias</v>
          </cell>
          <cell r="F727">
            <v>38856.375</v>
          </cell>
          <cell r="G727">
            <v>39055.333333333336</v>
          </cell>
          <cell r="H727" t="str">
            <v>NA</v>
          </cell>
          <cell r="I727">
            <v>38888.375</v>
          </cell>
          <cell r="J727">
            <v>39062.729166666664</v>
          </cell>
          <cell r="K727" t="str">
            <v>NA</v>
          </cell>
          <cell r="L727">
            <v>0.11</v>
          </cell>
          <cell r="M727">
            <v>2.5</v>
          </cell>
          <cell r="N727">
            <v>0</v>
          </cell>
          <cell r="O727">
            <v>0</v>
          </cell>
          <cell r="P727">
            <v>0</v>
          </cell>
          <cell r="Q727" t="str">
            <v>684II</v>
          </cell>
          <cell r="S727" t="str">
            <v>EQUIPE TSA</v>
          </cell>
          <cell r="T727">
            <v>39062</v>
          </cell>
        </row>
        <row r="728">
          <cell r="B728" t="str">
            <v>BT.570.FD.01</v>
          </cell>
          <cell r="D728" t="str">
            <v>Folha De Dados</v>
          </cell>
          <cell r="E728" t="str">
            <v>7 dias</v>
          </cell>
          <cell r="F728">
            <v>38845.375</v>
          </cell>
          <cell r="G728">
            <v>39055.333333333336</v>
          </cell>
          <cell r="H728" t="str">
            <v>NA</v>
          </cell>
          <cell r="I728">
            <v>38856.375</v>
          </cell>
          <cell r="J728">
            <v>39063.729166666664</v>
          </cell>
          <cell r="K728" t="str">
            <v>NA</v>
          </cell>
          <cell r="L728">
            <v>0.14000000000000001</v>
          </cell>
          <cell r="M728">
            <v>3.13</v>
          </cell>
          <cell r="N728">
            <v>0</v>
          </cell>
          <cell r="O728">
            <v>0</v>
          </cell>
          <cell r="P728">
            <v>0</v>
          </cell>
          <cell r="Q728" t="str">
            <v>684II</v>
          </cell>
          <cell r="S728" t="str">
            <v>EQUIPE TSA</v>
          </cell>
          <cell r="T728">
            <v>39063</v>
          </cell>
        </row>
        <row r="729">
          <cell r="D729" t="str">
            <v>Projeto Detalhado</v>
          </cell>
          <cell r="E729" t="str">
            <v>10 dias</v>
          </cell>
          <cell r="F729">
            <v>38888.375</v>
          </cell>
          <cell r="G729">
            <v>39055.333333333336</v>
          </cell>
          <cell r="H729" t="str">
            <v>NA</v>
          </cell>
          <cell r="I729">
            <v>38926.375</v>
          </cell>
          <cell r="J729">
            <v>39066.729166666664</v>
          </cell>
          <cell r="K729" t="str">
            <v>NA</v>
          </cell>
          <cell r="L729">
            <v>0.5</v>
          </cell>
          <cell r="M729">
            <v>11.5</v>
          </cell>
          <cell r="N729">
            <v>0</v>
          </cell>
          <cell r="O729">
            <v>0</v>
          </cell>
          <cell r="P729">
            <v>0</v>
          </cell>
          <cell r="T729">
            <v>39066</v>
          </cell>
        </row>
        <row r="730">
          <cell r="D730" t="str">
            <v>Civil</v>
          </cell>
          <cell r="E730" t="str">
            <v>10 dias</v>
          </cell>
          <cell r="F730">
            <v>38888.375</v>
          </cell>
          <cell r="G730">
            <v>39055.333333333336</v>
          </cell>
          <cell r="H730" t="str">
            <v>NA</v>
          </cell>
          <cell r="I730">
            <v>38904.375</v>
          </cell>
          <cell r="J730">
            <v>39066.729166666664</v>
          </cell>
          <cell r="K730" t="str">
            <v>NA</v>
          </cell>
          <cell r="L730">
            <v>0.35</v>
          </cell>
          <cell r="M730">
            <v>8</v>
          </cell>
          <cell r="N730">
            <v>0</v>
          </cell>
          <cell r="O730">
            <v>0</v>
          </cell>
          <cell r="P730">
            <v>0</v>
          </cell>
          <cell r="T730">
            <v>39066</v>
          </cell>
        </row>
        <row r="731">
          <cell r="B731" t="str">
            <v>DC.570.DD.01</v>
          </cell>
          <cell r="D731" t="str">
            <v>Desenho De Detalhamento - Fundação, Vigas e Laje</v>
          </cell>
          <cell r="E731" t="str">
            <v>10 dias</v>
          </cell>
          <cell r="F731">
            <v>38888.375</v>
          </cell>
          <cell r="G731">
            <v>39055.333333333336</v>
          </cell>
          <cell r="H731" t="str">
            <v>NA</v>
          </cell>
          <cell r="I731">
            <v>38904.375</v>
          </cell>
          <cell r="J731">
            <v>39066.729166666664</v>
          </cell>
          <cell r="K731" t="str">
            <v>NA</v>
          </cell>
          <cell r="L731">
            <v>0.35</v>
          </cell>
          <cell r="M731">
            <v>8</v>
          </cell>
          <cell r="N731">
            <v>0</v>
          </cell>
          <cell r="O731">
            <v>0</v>
          </cell>
          <cell r="P731">
            <v>0</v>
          </cell>
          <cell r="Q731" t="str">
            <v>723II</v>
          </cell>
          <cell r="R731" t="str">
            <v>731II</v>
          </cell>
          <cell r="S731" t="str">
            <v>EQUIPE CIV</v>
          </cell>
          <cell r="T731">
            <v>39066</v>
          </cell>
        </row>
        <row r="732">
          <cell r="D732" t="str">
            <v>Elétrica</v>
          </cell>
          <cell r="E732" t="str">
            <v>3 dias</v>
          </cell>
          <cell r="F732">
            <v>38904.375</v>
          </cell>
          <cell r="G732">
            <v>39055.333333333336</v>
          </cell>
          <cell r="H732" t="str">
            <v>NA</v>
          </cell>
          <cell r="I732">
            <v>38911.375</v>
          </cell>
          <cell r="J732">
            <v>39057.729166666664</v>
          </cell>
          <cell r="K732" t="str">
            <v>NA</v>
          </cell>
          <cell r="L732">
            <v>0.02</v>
          </cell>
          <cell r="M732">
            <v>0.5</v>
          </cell>
          <cell r="N732">
            <v>0</v>
          </cell>
          <cell r="O732">
            <v>0</v>
          </cell>
          <cell r="P732">
            <v>0</v>
          </cell>
          <cell r="T732">
            <v>39057</v>
          </cell>
        </row>
        <row r="733">
          <cell r="B733" t="str">
            <v>DE.570.DD.01</v>
          </cell>
          <cell r="D733" t="str">
            <v>Desenho De Detalhamento - Malha De Aterramento</v>
          </cell>
          <cell r="E733" t="str">
            <v>3 dias</v>
          </cell>
          <cell r="F733">
            <v>38904.375</v>
          </cell>
          <cell r="G733">
            <v>39055.333333333336</v>
          </cell>
          <cell r="H733" t="str">
            <v>NA</v>
          </cell>
          <cell r="I733">
            <v>38909.375</v>
          </cell>
          <cell r="J733">
            <v>39057.729166666664</v>
          </cell>
          <cell r="K733" t="str">
            <v>NA</v>
          </cell>
          <cell r="L733">
            <v>0.02</v>
          </cell>
          <cell r="M733">
            <v>0.5</v>
          </cell>
          <cell r="N733">
            <v>0</v>
          </cell>
          <cell r="O733">
            <v>0</v>
          </cell>
          <cell r="P733">
            <v>0</v>
          </cell>
          <cell r="Q733" t="str">
            <v>729II</v>
          </cell>
          <cell r="R733">
            <v>740</v>
          </cell>
          <cell r="S733" t="str">
            <v>EQUIPE ELE</v>
          </cell>
          <cell r="T733">
            <v>39057</v>
          </cell>
        </row>
        <row r="734">
          <cell r="D734" t="str">
            <v>Instrumentação</v>
          </cell>
          <cell r="E734" t="str">
            <v>8 dias</v>
          </cell>
          <cell r="F734">
            <v>38911.375</v>
          </cell>
          <cell r="G734">
            <v>39055.333333333336</v>
          </cell>
          <cell r="H734" t="str">
            <v>NA</v>
          </cell>
          <cell r="I734">
            <v>38926.375</v>
          </cell>
          <cell r="J734">
            <v>39064.729166666664</v>
          </cell>
          <cell r="K734" t="str">
            <v>NA</v>
          </cell>
          <cell r="L734">
            <v>0.13</v>
          </cell>
          <cell r="M734">
            <v>3</v>
          </cell>
          <cell r="N734">
            <v>0</v>
          </cell>
          <cell r="O734">
            <v>0</v>
          </cell>
          <cell r="P734">
            <v>0</v>
          </cell>
          <cell r="T734">
            <v>39064</v>
          </cell>
        </row>
        <row r="735">
          <cell r="B735" t="str">
            <v>DT.570.DD.01</v>
          </cell>
          <cell r="D735" t="str">
            <v>Desenho De Detalhamento - Configuração Do Sistema</v>
          </cell>
          <cell r="E735" t="str">
            <v>8 dias</v>
          </cell>
          <cell r="F735">
            <v>38911.375</v>
          </cell>
          <cell r="G735">
            <v>39055.333333333336</v>
          </cell>
          <cell r="H735" t="str">
            <v>NA</v>
          </cell>
          <cell r="I735">
            <v>38923.375</v>
          </cell>
          <cell r="J735">
            <v>39064.729166666664</v>
          </cell>
          <cell r="K735" t="str">
            <v>NA</v>
          </cell>
          <cell r="L735">
            <v>0.13</v>
          </cell>
          <cell r="M735">
            <v>3</v>
          </cell>
          <cell r="N735">
            <v>0</v>
          </cell>
          <cell r="O735">
            <v>0</v>
          </cell>
          <cell r="P735">
            <v>0</v>
          </cell>
          <cell r="Q735" t="str">
            <v>684II</v>
          </cell>
          <cell r="S735" t="str">
            <v>EQUIPE TSA</v>
          </cell>
          <cell r="T735">
            <v>39064</v>
          </cell>
        </row>
        <row r="736">
          <cell r="B736" t="str">
            <v>1.4.9</v>
          </cell>
          <cell r="C736" t="str">
            <v>580A</v>
          </cell>
          <cell r="D736" t="str">
            <v>Sistema de Combate à Incêndio</v>
          </cell>
          <cell r="E736" t="str">
            <v>10 dias</v>
          </cell>
          <cell r="F736">
            <v>38881.375</v>
          </cell>
          <cell r="G736">
            <v>39050.333333333336</v>
          </cell>
          <cell r="H736" t="str">
            <v>NA</v>
          </cell>
          <cell r="I736">
            <v>38904.375</v>
          </cell>
          <cell r="J736">
            <v>39063.729166666664</v>
          </cell>
          <cell r="K736" t="str">
            <v>NA</v>
          </cell>
          <cell r="L736">
            <v>0.22</v>
          </cell>
          <cell r="M736">
            <v>5</v>
          </cell>
          <cell r="N736">
            <v>0</v>
          </cell>
          <cell r="O736">
            <v>0</v>
          </cell>
          <cell r="P736">
            <v>0</v>
          </cell>
          <cell r="T736">
            <v>39063</v>
          </cell>
        </row>
        <row r="737">
          <cell r="D737" t="str">
            <v>Projeto Detalhado</v>
          </cell>
          <cell r="E737" t="str">
            <v>10 dias</v>
          </cell>
          <cell r="F737">
            <v>38890.375</v>
          </cell>
          <cell r="G737">
            <v>39050.333333333336</v>
          </cell>
          <cell r="H737" t="str">
            <v>NA</v>
          </cell>
          <cell r="I737">
            <v>38904.375</v>
          </cell>
          <cell r="J737">
            <v>39063.729166666664</v>
          </cell>
          <cell r="K737" t="str">
            <v>NA</v>
          </cell>
          <cell r="L737">
            <v>0.22</v>
          </cell>
          <cell r="M737">
            <v>5</v>
          </cell>
          <cell r="N737">
            <v>0</v>
          </cell>
          <cell r="O737">
            <v>0</v>
          </cell>
          <cell r="P737">
            <v>0</v>
          </cell>
          <cell r="T737">
            <v>39063</v>
          </cell>
        </row>
        <row r="738">
          <cell r="D738" t="str">
            <v>Tubulação</v>
          </cell>
          <cell r="E738" t="str">
            <v>3 dias</v>
          </cell>
          <cell r="F738">
            <v>38890.375</v>
          </cell>
          <cell r="G738">
            <v>39050.333333333336</v>
          </cell>
          <cell r="H738" t="str">
            <v>NA</v>
          </cell>
          <cell r="I738">
            <v>38895.375</v>
          </cell>
          <cell r="J738">
            <v>39052.729166666664</v>
          </cell>
          <cell r="K738" t="str">
            <v>NA</v>
          </cell>
          <cell r="L738">
            <v>0.13</v>
          </cell>
          <cell r="M738">
            <v>3</v>
          </cell>
          <cell r="N738">
            <v>0</v>
          </cell>
          <cell r="O738">
            <v>0</v>
          </cell>
          <cell r="P738">
            <v>0</v>
          </cell>
          <cell r="T738">
            <v>39052</v>
          </cell>
        </row>
        <row r="739">
          <cell r="B739" t="str">
            <v>DH.580.RT.01</v>
          </cell>
          <cell r="D739" t="str">
            <v>Relatório Técnico - Análise Téc. Sistema De Incêndio</v>
          </cell>
          <cell r="E739" t="str">
            <v>3 dias</v>
          </cell>
          <cell r="F739">
            <v>38890.375</v>
          </cell>
          <cell r="G739">
            <v>39050.333333333336</v>
          </cell>
          <cell r="H739" t="str">
            <v>NA</v>
          </cell>
          <cell r="I739">
            <v>38895.375</v>
          </cell>
          <cell r="J739">
            <v>39052.729166666664</v>
          </cell>
          <cell r="K739" t="str">
            <v>NA</v>
          </cell>
          <cell r="L739">
            <v>0.13</v>
          </cell>
          <cell r="M739">
            <v>3</v>
          </cell>
          <cell r="N739">
            <v>0</v>
          </cell>
          <cell r="O739">
            <v>0</v>
          </cell>
          <cell r="P739">
            <v>0</v>
          </cell>
          <cell r="Q739" t="str">
            <v>674II</v>
          </cell>
          <cell r="S739" t="str">
            <v>EQUIPE TUB</v>
          </cell>
          <cell r="T739">
            <v>39052</v>
          </cell>
        </row>
        <row r="740">
          <cell r="D740" t="str">
            <v>Elétrica</v>
          </cell>
          <cell r="E740" t="str">
            <v>4 dias</v>
          </cell>
          <cell r="F740">
            <v>38890.375</v>
          </cell>
          <cell r="G740">
            <v>39058.333333333336</v>
          </cell>
          <cell r="H740" t="str">
            <v>NA</v>
          </cell>
          <cell r="I740">
            <v>38904.375</v>
          </cell>
          <cell r="J740">
            <v>39063.729166666664</v>
          </cell>
          <cell r="K740" t="str">
            <v>NA</v>
          </cell>
          <cell r="L740">
            <v>0.09</v>
          </cell>
          <cell r="M740">
            <v>2</v>
          </cell>
          <cell r="N740">
            <v>0</v>
          </cell>
          <cell r="O740">
            <v>0</v>
          </cell>
          <cell r="P740">
            <v>0</v>
          </cell>
          <cell r="T740">
            <v>39063</v>
          </cell>
        </row>
        <row r="741">
          <cell r="D741" t="str">
            <v>Desenho De Detalhamento</v>
          </cell>
          <cell r="E741" t="str">
            <v>4 dias</v>
          </cell>
          <cell r="F741">
            <v>38890.375</v>
          </cell>
          <cell r="G741">
            <v>39058.333333333336</v>
          </cell>
          <cell r="H741" t="str">
            <v>NA</v>
          </cell>
          <cell r="I741">
            <v>38902.375</v>
          </cell>
          <cell r="J741">
            <v>39063.729166666664</v>
          </cell>
          <cell r="K741" t="str">
            <v>NA</v>
          </cell>
          <cell r="L741">
            <v>0.09</v>
          </cell>
          <cell r="M741">
            <v>2</v>
          </cell>
          <cell r="N741">
            <v>0</v>
          </cell>
          <cell r="O741">
            <v>0</v>
          </cell>
          <cell r="P741">
            <v>0</v>
          </cell>
          <cell r="T741">
            <v>39063</v>
          </cell>
        </row>
        <row r="742">
          <cell r="B742" t="str">
            <v>DE.580.DD.01</v>
          </cell>
          <cell r="D742" t="str">
            <v>Distribuição De Força e Aterramento</v>
          </cell>
          <cell r="E742" t="str">
            <v>4 dias</v>
          </cell>
          <cell r="F742">
            <v>38890.375</v>
          </cell>
          <cell r="G742">
            <v>39058.333333333336</v>
          </cell>
          <cell r="H742" t="str">
            <v>NA</v>
          </cell>
          <cell r="I742">
            <v>38896.375</v>
          </cell>
          <cell r="J742">
            <v>39063.729166666664</v>
          </cell>
          <cell r="K742" t="str">
            <v>NA</v>
          </cell>
          <cell r="L742">
            <v>0.04</v>
          </cell>
          <cell r="M742">
            <v>1</v>
          </cell>
          <cell r="N742">
            <v>0</v>
          </cell>
          <cell r="O742">
            <v>0</v>
          </cell>
          <cell r="P742">
            <v>0</v>
          </cell>
          <cell r="Q742">
            <v>731</v>
          </cell>
          <cell r="R742" t="str">
            <v>741II</v>
          </cell>
          <cell r="S742" t="str">
            <v>EQUIPE ELE</v>
          </cell>
          <cell r="T742">
            <v>39063</v>
          </cell>
        </row>
        <row r="743">
          <cell r="B743" t="str">
            <v>DE.580.DD.02</v>
          </cell>
          <cell r="D743" t="str">
            <v>Iluminação</v>
          </cell>
          <cell r="E743" t="str">
            <v>4 dias</v>
          </cell>
          <cell r="F743">
            <v>38896.375</v>
          </cell>
          <cell r="G743">
            <v>39058.333333333336</v>
          </cell>
          <cell r="H743" t="str">
            <v>NA</v>
          </cell>
          <cell r="I743">
            <v>38902.375</v>
          </cell>
          <cell r="J743">
            <v>39063.729166666664</v>
          </cell>
          <cell r="K743" t="str">
            <v>NA</v>
          </cell>
          <cell r="L743">
            <v>0.04</v>
          </cell>
          <cell r="M743">
            <v>1</v>
          </cell>
          <cell r="N743">
            <v>0</v>
          </cell>
          <cell r="O743">
            <v>0</v>
          </cell>
          <cell r="P743">
            <v>0</v>
          </cell>
          <cell r="Q743" t="str">
            <v>740II</v>
          </cell>
          <cell r="S743" t="str">
            <v>EQUIPE ELE</v>
          </cell>
          <cell r="T743">
            <v>39063</v>
          </cell>
        </row>
        <row r="744">
          <cell r="B744" t="str">
            <v>1.4.10</v>
          </cell>
          <cell r="C744" t="str">
            <v>590A</v>
          </cell>
          <cell r="D744" t="str">
            <v>Instalações Provisórias</v>
          </cell>
          <cell r="E744" t="str">
            <v>7 dias</v>
          </cell>
          <cell r="F744" t="str">
            <v>NA</v>
          </cell>
          <cell r="G744">
            <v>38951.333333333336</v>
          </cell>
          <cell r="H744" t="str">
            <v>NA</v>
          </cell>
          <cell r="I744" t="str">
            <v>NA</v>
          </cell>
          <cell r="J744">
            <v>38959.729166666664</v>
          </cell>
          <cell r="K744" t="str">
            <v>NA</v>
          </cell>
          <cell r="L744">
            <v>0.17</v>
          </cell>
          <cell r="M744">
            <v>4</v>
          </cell>
          <cell r="N744">
            <v>0</v>
          </cell>
          <cell r="O744">
            <v>0</v>
          </cell>
          <cell r="P744">
            <v>0</v>
          </cell>
          <cell r="T744">
            <v>38959</v>
          </cell>
        </row>
        <row r="745">
          <cell r="D745" t="str">
            <v>Projeto Detalhado</v>
          </cell>
          <cell r="E745" t="str">
            <v>7 dias</v>
          </cell>
          <cell r="F745" t="str">
            <v>NA</v>
          </cell>
          <cell r="G745">
            <v>38951.333333333336</v>
          </cell>
          <cell r="H745" t="str">
            <v>NA</v>
          </cell>
          <cell r="I745" t="str">
            <v>NA</v>
          </cell>
          <cell r="J745">
            <v>38959.729166666664</v>
          </cell>
          <cell r="K745" t="str">
            <v>NA</v>
          </cell>
          <cell r="L745">
            <v>0.17</v>
          </cell>
          <cell r="M745">
            <v>4</v>
          </cell>
          <cell r="N745">
            <v>0</v>
          </cell>
          <cell r="O745">
            <v>0</v>
          </cell>
          <cell r="P745">
            <v>0</v>
          </cell>
          <cell r="T745">
            <v>38959</v>
          </cell>
        </row>
        <row r="746">
          <cell r="D746" t="str">
            <v>Civil</v>
          </cell>
          <cell r="E746" t="str">
            <v>7 dias</v>
          </cell>
          <cell r="F746" t="str">
            <v>NA</v>
          </cell>
          <cell r="G746">
            <v>38951.333333333336</v>
          </cell>
          <cell r="H746" t="str">
            <v>NA</v>
          </cell>
          <cell r="I746" t="str">
            <v>NA</v>
          </cell>
          <cell r="J746">
            <v>38959.729166666664</v>
          </cell>
          <cell r="K746" t="str">
            <v>NA</v>
          </cell>
          <cell r="L746">
            <v>0.17</v>
          </cell>
          <cell r="M746">
            <v>4</v>
          </cell>
          <cell r="N746">
            <v>0</v>
          </cell>
          <cell r="O746">
            <v>0</v>
          </cell>
          <cell r="P746">
            <v>0</v>
          </cell>
          <cell r="T746">
            <v>38959</v>
          </cell>
        </row>
        <row r="747">
          <cell r="B747" t="str">
            <v>DC.590.DD.01</v>
          </cell>
          <cell r="D747" t="str">
            <v>Desenho De Detalhamento - Casas Populares</v>
          </cell>
          <cell r="E747" t="str">
            <v>7 dias</v>
          </cell>
          <cell r="F747" t="str">
            <v>NA</v>
          </cell>
          <cell r="G747">
            <v>38951.333333333336</v>
          </cell>
          <cell r="H747" t="str">
            <v>NA</v>
          </cell>
          <cell r="I747" t="str">
            <v>NA</v>
          </cell>
          <cell r="J747">
            <v>38959.729166666664</v>
          </cell>
          <cell r="K747" t="str">
            <v>NA</v>
          </cell>
          <cell r="L747">
            <v>0.17</v>
          </cell>
          <cell r="M747">
            <v>4</v>
          </cell>
          <cell r="N747">
            <v>0</v>
          </cell>
          <cell r="O747">
            <v>0</v>
          </cell>
          <cell r="P747">
            <v>0</v>
          </cell>
          <cell r="Q747" t="str">
            <v>16II+77 dias</v>
          </cell>
          <cell r="S747" t="str">
            <v>EQUIPE ARQ</v>
          </cell>
          <cell r="T747">
            <v>38959</v>
          </cell>
        </row>
      </sheetData>
      <sheetData sheetId="12" refreshError="1">
        <row r="3">
          <cell r="B3" t="str">
            <v>COD</v>
          </cell>
          <cell r="C3" t="str">
            <v>DESCRIÇÃO DO DOCUMENTO</v>
          </cell>
          <cell r="D3" t="str">
            <v>PROJ</v>
          </cell>
          <cell r="E3" t="str">
            <v>FORM</v>
          </cell>
          <cell r="F3" t="str">
            <v>Descrição Do Documento</v>
          </cell>
          <cell r="G3" t="str">
            <v>Cod</v>
          </cell>
          <cell r="H3" t="str">
            <v>Proj</v>
          </cell>
          <cell r="I3" t="str">
            <v>Form</v>
          </cell>
        </row>
        <row r="4">
          <cell r="B4" t="str">
            <v>AA</v>
          </cell>
          <cell r="C4" t="str">
            <v>AVALIAÇÃO</v>
          </cell>
          <cell r="F4" t="str">
            <v>Avaliação</v>
          </cell>
          <cell r="G4" t="str">
            <v>AA</v>
          </cell>
          <cell r="H4">
            <v>0</v>
          </cell>
          <cell r="I4">
            <v>0</v>
          </cell>
        </row>
        <row r="5">
          <cell r="B5" t="str">
            <v>AC</v>
          </cell>
          <cell r="C5" t="str">
            <v>RELATÓRIO DE AÇÃO CORRETIVA</v>
          </cell>
          <cell r="F5" t="str">
            <v>Relatório De Ação Corretiva</v>
          </cell>
          <cell r="G5" t="str">
            <v>AC</v>
          </cell>
          <cell r="H5">
            <v>0</v>
          </cell>
          <cell r="I5">
            <v>0</v>
          </cell>
        </row>
        <row r="6">
          <cell r="B6" t="str">
            <v>AD</v>
          </cell>
          <cell r="C6" t="str">
            <v>AUTORIZAÇÃO DE DESPESAS</v>
          </cell>
          <cell r="F6" t="str">
            <v>Autorização De Despesas</v>
          </cell>
          <cell r="G6" t="str">
            <v>AD</v>
          </cell>
          <cell r="H6">
            <v>0</v>
          </cell>
          <cell r="I6">
            <v>0</v>
          </cell>
        </row>
        <row r="7">
          <cell r="B7" t="str">
            <v>AF</v>
          </cell>
          <cell r="C7" t="str">
            <v>ANÁLISE COMPARATIVA DE AVANÇO FÍSICO / FINANCEIRO</v>
          </cell>
          <cell r="F7" t="str">
            <v>Análise Comparativa De Avanço Físico/ Financeiro</v>
          </cell>
          <cell r="G7" t="str">
            <v>AF</v>
          </cell>
          <cell r="H7">
            <v>0</v>
          </cell>
          <cell r="I7">
            <v>0</v>
          </cell>
        </row>
        <row r="8">
          <cell r="B8" t="str">
            <v>AG</v>
          </cell>
          <cell r="C8" t="str">
            <v>ALVARÁS E INSCRIÇÕES</v>
          </cell>
          <cell r="F8" t="str">
            <v>Alvarás E Inscrições</v>
          </cell>
          <cell r="G8" t="str">
            <v>AG</v>
          </cell>
          <cell r="H8">
            <v>0</v>
          </cell>
          <cell r="I8">
            <v>0</v>
          </cell>
        </row>
        <row r="9">
          <cell r="B9" t="str">
            <v>AJ</v>
          </cell>
          <cell r="C9" t="str">
            <v>ARRANJOS / LAYOUT’S / PLANO DIRETOR</v>
          </cell>
          <cell r="D9" t="str">
            <v>BAS</v>
          </cell>
          <cell r="E9" t="str">
            <v>DES</v>
          </cell>
          <cell r="F9" t="str">
            <v>Arranjos/ Layout’s/ Plano Diretor</v>
          </cell>
          <cell r="G9" t="str">
            <v>AJ</v>
          </cell>
          <cell r="H9" t="str">
            <v>BAS</v>
          </cell>
          <cell r="I9" t="str">
            <v>DES</v>
          </cell>
        </row>
        <row r="10">
          <cell r="B10" t="str">
            <v>AL</v>
          </cell>
          <cell r="C10" t="str">
            <v>RELATÓRIO DE ANÁLISE CRÍTICA</v>
          </cell>
          <cell r="F10" t="str">
            <v>Relatório De Análise Crítica</v>
          </cell>
          <cell r="G10" t="str">
            <v>AL</v>
          </cell>
          <cell r="H10">
            <v>0</v>
          </cell>
          <cell r="I10">
            <v>0</v>
          </cell>
        </row>
        <row r="11">
          <cell r="B11" t="str">
            <v>AP</v>
          </cell>
          <cell r="C11" t="str">
            <v>RELATÓRIO DE ALTERAÇÃO DE PROJETO</v>
          </cell>
          <cell r="D11" t="str">
            <v>DET</v>
          </cell>
          <cell r="E11" t="str">
            <v>DOC</v>
          </cell>
          <cell r="F11" t="str">
            <v>Relatório De Alteração De Projeto</v>
          </cell>
          <cell r="G11" t="str">
            <v>AP</v>
          </cell>
          <cell r="H11" t="str">
            <v>DET</v>
          </cell>
          <cell r="I11" t="str">
            <v>DOC</v>
          </cell>
        </row>
        <row r="12">
          <cell r="B12" t="str">
            <v>AR</v>
          </cell>
          <cell r="C12" t="str">
            <v>ATA DE REUNIÃO</v>
          </cell>
          <cell r="F12" t="str">
            <v>Ata De Reunião</v>
          </cell>
          <cell r="G12" t="str">
            <v>AR</v>
          </cell>
          <cell r="H12">
            <v>0</v>
          </cell>
          <cell r="I12">
            <v>0</v>
          </cell>
        </row>
        <row r="13">
          <cell r="B13" t="str">
            <v>AT</v>
          </cell>
          <cell r="C13" t="str">
            <v>ATESTADO</v>
          </cell>
          <cell r="F13" t="str">
            <v>Atestado</v>
          </cell>
          <cell r="G13" t="str">
            <v>AT</v>
          </cell>
          <cell r="H13">
            <v>0</v>
          </cell>
          <cell r="I13">
            <v>0</v>
          </cell>
        </row>
        <row r="14">
          <cell r="B14" t="str">
            <v>AU</v>
          </cell>
          <cell r="C14" t="str">
            <v>RELATÓRIO DE AUDITORIA</v>
          </cell>
          <cell r="F14" t="str">
            <v>Relatório De Auditoria</v>
          </cell>
          <cell r="G14" t="str">
            <v>AU</v>
          </cell>
          <cell r="H14">
            <v>0</v>
          </cell>
          <cell r="I14">
            <v>0</v>
          </cell>
        </row>
        <row r="15">
          <cell r="B15" t="str">
            <v>BC</v>
          </cell>
          <cell r="C15" t="str">
            <v>BOLETIM DE CAIXA</v>
          </cell>
          <cell r="F15" t="str">
            <v>Boletim De Caixa</v>
          </cell>
          <cell r="G15" t="str">
            <v>BC</v>
          </cell>
          <cell r="H15">
            <v>0</v>
          </cell>
          <cell r="I15">
            <v>0</v>
          </cell>
        </row>
        <row r="16">
          <cell r="B16" t="str">
            <v>BD</v>
          </cell>
          <cell r="C16" t="str">
            <v>BANCO DE DADOS</v>
          </cell>
          <cell r="F16" t="str">
            <v>Banco De Dados</v>
          </cell>
          <cell r="G16" t="str">
            <v>BD</v>
          </cell>
          <cell r="H16">
            <v>0</v>
          </cell>
          <cell r="I16">
            <v>0</v>
          </cell>
        </row>
        <row r="17">
          <cell r="B17" t="str">
            <v>BF</v>
          </cell>
          <cell r="C17" t="str">
            <v>BENEFÍCIOS</v>
          </cell>
          <cell r="F17" t="str">
            <v>Benefícios</v>
          </cell>
          <cell r="G17" t="str">
            <v>BF</v>
          </cell>
          <cell r="H17">
            <v>0</v>
          </cell>
          <cell r="I17">
            <v>0</v>
          </cell>
        </row>
        <row r="18">
          <cell r="B18" t="str">
            <v>BL</v>
          </cell>
          <cell r="C18" t="str">
            <v>BALANÇO DE MASSAS</v>
          </cell>
          <cell r="D18" t="str">
            <v>BAS</v>
          </cell>
          <cell r="E18" t="str">
            <v>DES</v>
          </cell>
          <cell r="F18" t="str">
            <v>Balanço De Massas</v>
          </cell>
          <cell r="G18" t="str">
            <v>BL</v>
          </cell>
          <cell r="H18" t="str">
            <v>BAS</v>
          </cell>
          <cell r="I18" t="str">
            <v>DES</v>
          </cell>
        </row>
        <row r="19">
          <cell r="B19" t="str">
            <v>BM</v>
          </cell>
          <cell r="C19" t="str">
            <v>BOLETIM DE MEDIÇÃO</v>
          </cell>
          <cell r="F19" t="str">
            <v>Boletim De Medição</v>
          </cell>
          <cell r="G19" t="str">
            <v>BM</v>
          </cell>
          <cell r="H19">
            <v>0</v>
          </cell>
          <cell r="I19">
            <v>0</v>
          </cell>
        </row>
        <row r="20">
          <cell r="B20" t="str">
            <v>BS</v>
          </cell>
          <cell r="C20" t="str">
            <v>BOLETIM DE ACOMPANHAMENTO DE SERVIÇOS</v>
          </cell>
          <cell r="F20" t="str">
            <v>Boletim De Acompanhamento De Serviços</v>
          </cell>
          <cell r="G20" t="str">
            <v>BS</v>
          </cell>
          <cell r="H20">
            <v>0</v>
          </cell>
          <cell r="I20">
            <v>0</v>
          </cell>
        </row>
        <row r="21">
          <cell r="B21" t="str">
            <v>BU</v>
          </cell>
          <cell r="C21" t="str">
            <v>BALANÇO DE UTILIDADES</v>
          </cell>
          <cell r="D21" t="str">
            <v>BAS</v>
          </cell>
          <cell r="E21" t="str">
            <v>DES</v>
          </cell>
          <cell r="F21" t="str">
            <v>Balanço De Utilidades</v>
          </cell>
          <cell r="G21" t="str">
            <v>BU</v>
          </cell>
          <cell r="H21" t="str">
            <v>BAS</v>
          </cell>
          <cell r="I21" t="str">
            <v>DES</v>
          </cell>
        </row>
        <row r="22">
          <cell r="B22" t="str">
            <v>CA</v>
          </cell>
          <cell r="C22" t="str">
            <v>CARTA</v>
          </cell>
          <cell r="F22" t="str">
            <v>Carta</v>
          </cell>
          <cell r="G22" t="str">
            <v>CA</v>
          </cell>
          <cell r="H22">
            <v>0</v>
          </cell>
          <cell r="I22">
            <v>0</v>
          </cell>
        </row>
        <row r="23">
          <cell r="B23" t="str">
            <v>CE</v>
          </cell>
          <cell r="C23" t="str">
            <v>CONFIRMAÇÃO DE ENTENDIMENTO TELEFÔNICO</v>
          </cell>
          <cell r="F23" t="str">
            <v>Confirmação De Entendimento Telefônico</v>
          </cell>
          <cell r="G23" t="str">
            <v>CE</v>
          </cell>
          <cell r="H23">
            <v>0</v>
          </cell>
          <cell r="I23">
            <v>0</v>
          </cell>
        </row>
        <row r="24">
          <cell r="B24" t="str">
            <v>CF</v>
          </cell>
          <cell r="C24" t="str">
            <v>CADASTRO DE FORNECEDORES</v>
          </cell>
          <cell r="F24" t="str">
            <v>Cadastro De Fornecedores</v>
          </cell>
          <cell r="G24" t="str">
            <v>CF</v>
          </cell>
          <cell r="H24">
            <v>0</v>
          </cell>
          <cell r="I24">
            <v>0</v>
          </cell>
        </row>
        <row r="25">
          <cell r="B25" t="str">
            <v>CH</v>
          </cell>
          <cell r="C25" t="str">
            <v>CIPA/ ACIDENTE DO TRABALHO</v>
          </cell>
          <cell r="F25" t="str">
            <v>Cipa/ Acidente Do Trabalho</v>
          </cell>
          <cell r="G25" t="str">
            <v>CH</v>
          </cell>
          <cell r="H25">
            <v>0</v>
          </cell>
          <cell r="I25">
            <v>0</v>
          </cell>
        </row>
        <row r="26">
          <cell r="B26" t="str">
            <v>CI</v>
          </cell>
          <cell r="C26" t="str">
            <v>CORRESPONDÊNCIA INTERNA</v>
          </cell>
          <cell r="F26" t="str">
            <v>Correspondência Interna</v>
          </cell>
          <cell r="G26" t="str">
            <v>CI</v>
          </cell>
          <cell r="H26">
            <v>0</v>
          </cell>
          <cell r="I26">
            <v>0</v>
          </cell>
        </row>
        <row r="27">
          <cell r="B27" t="str">
            <v>CM</v>
          </cell>
          <cell r="C27" t="str">
            <v>CRITÉRIO DE MEDIÇÃO DE SERVIÇO</v>
          </cell>
          <cell r="D27" t="str">
            <v>BAS</v>
          </cell>
          <cell r="E27" t="str">
            <v>DOC</v>
          </cell>
          <cell r="F27" t="str">
            <v>Critério De Medição De Serviço</v>
          </cell>
          <cell r="G27" t="str">
            <v>CM</v>
          </cell>
          <cell r="H27" t="str">
            <v>BAS</v>
          </cell>
          <cell r="I27" t="str">
            <v>DOC</v>
          </cell>
        </row>
        <row r="28">
          <cell r="B28" t="str">
            <v>CN</v>
          </cell>
          <cell r="C28" t="str">
            <v>COMUNICAÇÃO DE NÃO CONFORMIDADE</v>
          </cell>
          <cell r="F28" t="str">
            <v>Comunicação De Não Conformidade</v>
          </cell>
          <cell r="G28" t="str">
            <v>CN</v>
          </cell>
          <cell r="H28">
            <v>0</v>
          </cell>
          <cell r="I28">
            <v>0</v>
          </cell>
        </row>
        <row r="29">
          <cell r="B29" t="str">
            <v>CP</v>
          </cell>
          <cell r="C29" t="str">
            <v>CRITÉRIO DE PROJETO</v>
          </cell>
          <cell r="D29" t="str">
            <v>BAS</v>
          </cell>
          <cell r="E29" t="str">
            <v>DOC</v>
          </cell>
          <cell r="F29" t="str">
            <v>Critério De Projeto</v>
          </cell>
          <cell r="G29" t="str">
            <v>CP</v>
          </cell>
          <cell r="H29" t="str">
            <v>BAS</v>
          </cell>
          <cell r="I29" t="str">
            <v>DOC</v>
          </cell>
        </row>
        <row r="30">
          <cell r="B30" t="str">
            <v>CR</v>
          </cell>
          <cell r="C30" t="str">
            <v>CRONOGRAMA</v>
          </cell>
          <cell r="F30" t="str">
            <v>Cronograma</v>
          </cell>
          <cell r="G30" t="str">
            <v>CR</v>
          </cell>
          <cell r="H30">
            <v>0</v>
          </cell>
          <cell r="I30">
            <v>0</v>
          </cell>
        </row>
        <row r="31">
          <cell r="B31" t="str">
            <v>CT</v>
          </cell>
          <cell r="C31" t="str">
            <v>CONTRATO</v>
          </cell>
          <cell r="F31" t="str">
            <v>Contrato</v>
          </cell>
          <cell r="G31" t="str">
            <v>CT</v>
          </cell>
          <cell r="H31">
            <v>0</v>
          </cell>
          <cell r="I31">
            <v>0</v>
          </cell>
        </row>
        <row r="32">
          <cell r="B32" t="str">
            <v>CT</v>
          </cell>
          <cell r="C32" t="str">
            <v>CONTRATO</v>
          </cell>
          <cell r="F32" t="str">
            <v>Contrato</v>
          </cell>
          <cell r="G32" t="str">
            <v>CT</v>
          </cell>
          <cell r="H32">
            <v>0</v>
          </cell>
          <cell r="I32">
            <v>0</v>
          </cell>
        </row>
        <row r="33">
          <cell r="B33" t="str">
            <v>DA</v>
          </cell>
          <cell r="C33" t="str">
            <v>DESCRIÇÃO E ANÁLISE DE CARGOS</v>
          </cell>
          <cell r="F33" t="str">
            <v>Descrição E Análise De Cargos</v>
          </cell>
          <cell r="G33" t="str">
            <v>DA</v>
          </cell>
          <cell r="H33">
            <v>0</v>
          </cell>
          <cell r="I33">
            <v>0</v>
          </cell>
        </row>
        <row r="34">
          <cell r="B34" t="str">
            <v>DB</v>
          </cell>
          <cell r="C34" t="str">
            <v>DESENHO BÁSICO</v>
          </cell>
          <cell r="D34" t="str">
            <v>BAS</v>
          </cell>
          <cell r="E34" t="str">
            <v>DES</v>
          </cell>
          <cell r="F34" t="str">
            <v>Desenho Básico</v>
          </cell>
          <cell r="G34" t="str">
            <v>DB</v>
          </cell>
          <cell r="H34" t="str">
            <v>BAS</v>
          </cell>
          <cell r="I34" t="str">
            <v>DES</v>
          </cell>
        </row>
        <row r="35">
          <cell r="B35" t="str">
            <v>DC</v>
          </cell>
          <cell r="C35" t="str">
            <v>DOSSIÊ PARCEIROS / CLIENTES / FORNECEDORES</v>
          </cell>
          <cell r="F35" t="str">
            <v>Dossiê Parceiros/ Clientes/ Fornecedores</v>
          </cell>
          <cell r="G35" t="str">
            <v>DC</v>
          </cell>
          <cell r="H35">
            <v>0</v>
          </cell>
          <cell r="I35">
            <v>0</v>
          </cell>
        </row>
        <row r="36">
          <cell r="B36" t="str">
            <v>DD</v>
          </cell>
          <cell r="C36" t="str">
            <v>DESENHO DE DETALHAMENTO</v>
          </cell>
          <cell r="D36" t="str">
            <v>DET</v>
          </cell>
          <cell r="E36" t="str">
            <v>DES</v>
          </cell>
          <cell r="F36" t="str">
            <v>Desenho De Detalhamento</v>
          </cell>
          <cell r="G36" t="str">
            <v>DD</v>
          </cell>
          <cell r="H36" t="str">
            <v>DET</v>
          </cell>
          <cell r="I36" t="str">
            <v>DES</v>
          </cell>
        </row>
        <row r="37">
          <cell r="B37" t="str">
            <v>DE</v>
          </cell>
          <cell r="C37" t="str">
            <v>DETALHES TÍPICOS</v>
          </cell>
          <cell r="D37" t="str">
            <v>DET</v>
          </cell>
          <cell r="E37" t="str">
            <v>DES</v>
          </cell>
          <cell r="F37" t="str">
            <v>Detalhes Típicos</v>
          </cell>
          <cell r="G37" t="str">
            <v>DE</v>
          </cell>
          <cell r="H37" t="str">
            <v>DET</v>
          </cell>
          <cell r="I37" t="str">
            <v>DES</v>
          </cell>
        </row>
        <row r="38">
          <cell r="B38" t="str">
            <v>DF</v>
          </cell>
          <cell r="C38" t="str">
            <v>DIAGRAMA FUNCIONAL</v>
          </cell>
          <cell r="D38" t="str">
            <v>DET</v>
          </cell>
          <cell r="E38" t="str">
            <v>DES</v>
          </cell>
          <cell r="F38" t="str">
            <v>Diagrama Funcional</v>
          </cell>
          <cell r="G38" t="str">
            <v>DF</v>
          </cell>
          <cell r="H38" t="str">
            <v>DET</v>
          </cell>
          <cell r="I38" t="str">
            <v>DES</v>
          </cell>
        </row>
        <row r="39">
          <cell r="B39" t="str">
            <v>DH</v>
          </cell>
          <cell r="C39" t="str">
            <v>DIAGRAMA DE MALHA (INSTRUMENTAÇÃO)</v>
          </cell>
          <cell r="D39" t="str">
            <v>BAS</v>
          </cell>
          <cell r="E39" t="str">
            <v>DES</v>
          </cell>
          <cell r="F39" t="str">
            <v>Diagrama De Malha (Instrumentação)</v>
          </cell>
          <cell r="G39" t="str">
            <v>DH</v>
          </cell>
          <cell r="H39" t="str">
            <v>BAS</v>
          </cell>
          <cell r="I39" t="str">
            <v>DES</v>
          </cell>
        </row>
        <row r="40">
          <cell r="B40" t="str">
            <v>DI</v>
          </cell>
          <cell r="C40" t="str">
            <v>DIAGRAMA DE INTERLIGAÇÃO</v>
          </cell>
          <cell r="D40" t="str">
            <v>DET</v>
          </cell>
          <cell r="E40" t="str">
            <v>DES</v>
          </cell>
          <cell r="F40" t="str">
            <v>Diagrama De Interligação</v>
          </cell>
          <cell r="G40" t="str">
            <v>DI</v>
          </cell>
          <cell r="H40" t="str">
            <v>DET</v>
          </cell>
          <cell r="I40" t="str">
            <v>DES</v>
          </cell>
        </row>
        <row r="41">
          <cell r="B41" t="str">
            <v>DL</v>
          </cell>
          <cell r="C41" t="str">
            <v>DIAGRAMA LÓGICO</v>
          </cell>
          <cell r="D41" t="str">
            <v>BAS</v>
          </cell>
          <cell r="E41" t="str">
            <v>DES</v>
          </cell>
          <cell r="F41" t="str">
            <v>Diagrama Lógico</v>
          </cell>
          <cell r="G41" t="str">
            <v>DL</v>
          </cell>
          <cell r="H41" t="str">
            <v>BAS</v>
          </cell>
          <cell r="I41" t="str">
            <v>DES</v>
          </cell>
        </row>
        <row r="42">
          <cell r="B42" t="str">
            <v>DM</v>
          </cell>
          <cell r="C42" t="str">
            <v>DIAGRAMA DE MONTAGEM</v>
          </cell>
          <cell r="D42" t="str">
            <v>DET</v>
          </cell>
          <cell r="E42" t="str">
            <v>DES</v>
          </cell>
          <cell r="F42" t="str">
            <v>Diagrama De Montagem</v>
          </cell>
          <cell r="G42" t="str">
            <v>DM</v>
          </cell>
          <cell r="H42" t="str">
            <v>DET</v>
          </cell>
          <cell r="I42" t="str">
            <v>DES</v>
          </cell>
        </row>
        <row r="43">
          <cell r="B43" t="str">
            <v>DP</v>
          </cell>
          <cell r="C43" t="str">
            <v>DESENHO DE PROJETO</v>
          </cell>
          <cell r="D43" t="str">
            <v>BAS</v>
          </cell>
          <cell r="E43" t="str">
            <v>DES</v>
          </cell>
          <cell r="F43" t="str">
            <v>Desenho De Projeto</v>
          </cell>
          <cell r="G43" t="str">
            <v>DP</v>
          </cell>
          <cell r="H43" t="str">
            <v>BAS</v>
          </cell>
          <cell r="I43" t="str">
            <v>DES</v>
          </cell>
        </row>
        <row r="44">
          <cell r="B44" t="str">
            <v>DT</v>
          </cell>
          <cell r="C44" t="str">
            <v>DIAGRAMA TRIFILAR</v>
          </cell>
          <cell r="D44" t="str">
            <v>DET</v>
          </cell>
          <cell r="E44" t="str">
            <v>DES</v>
          </cell>
          <cell r="F44" t="str">
            <v>Diagrama Trifilar</v>
          </cell>
          <cell r="G44" t="str">
            <v>DT</v>
          </cell>
          <cell r="H44" t="str">
            <v>DET</v>
          </cell>
          <cell r="I44" t="str">
            <v>DES</v>
          </cell>
        </row>
        <row r="45">
          <cell r="B45" t="str">
            <v>DU</v>
          </cell>
          <cell r="C45" t="str">
            <v>DIAGRAMA UNIFILAR</v>
          </cell>
          <cell r="D45" t="str">
            <v>DET</v>
          </cell>
          <cell r="E45" t="str">
            <v>DES</v>
          </cell>
          <cell r="F45" t="str">
            <v>Diagrama Unifilar</v>
          </cell>
          <cell r="G45" t="str">
            <v>DU</v>
          </cell>
          <cell r="H45" t="str">
            <v>DET</v>
          </cell>
          <cell r="I45" t="str">
            <v>DES</v>
          </cell>
        </row>
        <row r="46">
          <cell r="B46" t="str">
            <v>DV</v>
          </cell>
          <cell r="C46" t="str">
            <v>DIVERSOS</v>
          </cell>
          <cell r="F46" t="str">
            <v>Diversos</v>
          </cell>
          <cell r="G46" t="str">
            <v>DV</v>
          </cell>
          <cell r="H46">
            <v>0</v>
          </cell>
          <cell r="I46">
            <v>0</v>
          </cell>
        </row>
        <row r="47">
          <cell r="B47" t="str">
            <v>EA</v>
          </cell>
          <cell r="C47" t="str">
            <v>ESTRUTURA ANALÍTICA DE PROJETO – EAP</v>
          </cell>
          <cell r="F47" t="str">
            <v>Estrutura Analítica De Projeto – Eap</v>
          </cell>
          <cell r="G47" t="str">
            <v>EA</v>
          </cell>
          <cell r="H47">
            <v>0</v>
          </cell>
          <cell r="I47">
            <v>0</v>
          </cell>
        </row>
        <row r="48">
          <cell r="B48" t="str">
            <v>ED</v>
          </cell>
          <cell r="C48" t="str">
            <v>ESTUDOS / PLANOS</v>
          </cell>
          <cell r="D48" t="str">
            <v>BAS</v>
          </cell>
          <cell r="E48" t="str">
            <v>DOC</v>
          </cell>
          <cell r="F48" t="str">
            <v>Estudos / Planos</v>
          </cell>
          <cell r="G48" t="str">
            <v>ED</v>
          </cell>
          <cell r="H48" t="str">
            <v>BAS</v>
          </cell>
          <cell r="I48" t="str">
            <v>DOC</v>
          </cell>
        </row>
        <row r="49">
          <cell r="B49" t="str">
            <v>EM</v>
          </cell>
          <cell r="C49" t="str">
            <v>E-MAIL</v>
          </cell>
          <cell r="F49" t="str">
            <v>E-Mail</v>
          </cell>
          <cell r="G49" t="str">
            <v>EM</v>
          </cell>
          <cell r="H49">
            <v>0</v>
          </cell>
          <cell r="I49">
            <v>0</v>
          </cell>
        </row>
        <row r="50">
          <cell r="B50" t="str">
            <v>ES</v>
          </cell>
          <cell r="C50" t="str">
            <v>RELAÇÃO DE ENTRADAS / SAÍDAS</v>
          </cell>
          <cell r="D50" t="str">
            <v>DET</v>
          </cell>
          <cell r="E50" t="str">
            <v>DES</v>
          </cell>
          <cell r="F50" t="str">
            <v>Relação De Entradas/ Saídas</v>
          </cell>
          <cell r="G50" t="str">
            <v>ES</v>
          </cell>
          <cell r="H50" t="str">
            <v>DET</v>
          </cell>
          <cell r="I50" t="str">
            <v>DES</v>
          </cell>
        </row>
        <row r="51">
          <cell r="B51" t="str">
            <v>ET</v>
          </cell>
          <cell r="C51" t="str">
            <v>ESPECIFICAÇÃO TÉCNICA</v>
          </cell>
          <cell r="D51" t="str">
            <v>BAS</v>
          </cell>
          <cell r="E51" t="str">
            <v>DOC</v>
          </cell>
          <cell r="F51" t="str">
            <v>Especificação Técnica</v>
          </cell>
          <cell r="G51" t="str">
            <v>ET</v>
          </cell>
          <cell r="H51" t="str">
            <v>BAS</v>
          </cell>
          <cell r="I51" t="str">
            <v>DOC</v>
          </cell>
        </row>
        <row r="52">
          <cell r="B52" t="str">
            <v>EX</v>
          </cell>
          <cell r="C52" t="str">
            <v>PROGRAMA EXECUTÁVEL</v>
          </cell>
          <cell r="F52" t="str">
            <v>Programa Executável</v>
          </cell>
          <cell r="G52" t="str">
            <v>EX</v>
          </cell>
          <cell r="H52">
            <v>0</v>
          </cell>
          <cell r="I52">
            <v>0</v>
          </cell>
        </row>
        <row r="53">
          <cell r="B53" t="str">
            <v>FA</v>
          </cell>
          <cell r="C53" t="str">
            <v>FICHA DE ALTERAÇÃO DE FUNÇÃO E SALÁRIO (FAFS)</v>
          </cell>
          <cell r="F53" t="str">
            <v>Ficha De Alteração De Função E Salário (Fafs)</v>
          </cell>
          <cell r="G53" t="str">
            <v>FA</v>
          </cell>
          <cell r="H53">
            <v>0</v>
          </cell>
          <cell r="I53">
            <v>0</v>
          </cell>
        </row>
        <row r="54">
          <cell r="B54" t="str">
            <v>FD</v>
          </cell>
          <cell r="C54" t="str">
            <v>FOLHA DE DADOS</v>
          </cell>
          <cell r="D54" t="str">
            <v>BAS</v>
          </cell>
          <cell r="E54" t="str">
            <v>DOC</v>
          </cell>
          <cell r="F54" t="str">
            <v>Folha De Dados</v>
          </cell>
          <cell r="G54" t="str">
            <v>FD</v>
          </cell>
          <cell r="H54" t="str">
            <v>BAS</v>
          </cell>
          <cell r="I54" t="str">
            <v>DOC</v>
          </cell>
        </row>
        <row r="55">
          <cell r="B55" t="str">
            <v>FE</v>
          </cell>
          <cell r="C55" t="str">
            <v>FLUXOGRAMA DE ENGENHARIA</v>
          </cell>
          <cell r="D55" t="str">
            <v>BAS</v>
          </cell>
          <cell r="E55" t="str">
            <v>DES</v>
          </cell>
          <cell r="F55" t="str">
            <v>Fluxograma De Engenharia</v>
          </cell>
          <cell r="G55" t="str">
            <v>FE</v>
          </cell>
          <cell r="H55" t="str">
            <v>BAS</v>
          </cell>
          <cell r="I55" t="str">
            <v>DES</v>
          </cell>
        </row>
        <row r="56">
          <cell r="B56" t="str">
            <v>FG</v>
          </cell>
          <cell r="C56" t="str">
            <v>FLUXOGRAMA (GERAL)</v>
          </cell>
          <cell r="D56" t="str">
            <v>BAS</v>
          </cell>
          <cell r="E56" t="str">
            <v>DES</v>
          </cell>
          <cell r="F56" t="str">
            <v>Fluxograma (Geral)</v>
          </cell>
          <cell r="G56" t="str">
            <v>FG</v>
          </cell>
          <cell r="H56" t="str">
            <v>BAS</v>
          </cell>
          <cell r="I56" t="str">
            <v>DES</v>
          </cell>
        </row>
        <row r="57">
          <cell r="B57" t="str">
            <v>FL</v>
          </cell>
          <cell r="C57" t="str">
            <v>RELATÓRIO FLUXO DE CAIXA</v>
          </cell>
          <cell r="F57" t="str">
            <v>Relatório Fluxo De Caixa</v>
          </cell>
          <cell r="G57" t="str">
            <v>FL</v>
          </cell>
          <cell r="H57">
            <v>0</v>
          </cell>
          <cell r="I57">
            <v>0</v>
          </cell>
        </row>
        <row r="58">
          <cell r="B58" t="str">
            <v>FO</v>
          </cell>
          <cell r="C58" t="str">
            <v>PROGRAMA FONTE</v>
          </cell>
          <cell r="F58" t="str">
            <v>Programa Fonte</v>
          </cell>
          <cell r="G58" t="str">
            <v>FO</v>
          </cell>
          <cell r="H58">
            <v>0</v>
          </cell>
          <cell r="I58">
            <v>0</v>
          </cell>
        </row>
        <row r="59">
          <cell r="B59" t="str">
            <v>FP</v>
          </cell>
          <cell r="C59" t="str">
            <v>FLUXOGRAMA DE PROCESSO</v>
          </cell>
          <cell r="D59" t="str">
            <v>BAS</v>
          </cell>
          <cell r="E59" t="str">
            <v>DES</v>
          </cell>
          <cell r="F59" t="str">
            <v>Fluxograma De Processo</v>
          </cell>
          <cell r="G59" t="str">
            <v>FP</v>
          </cell>
          <cell r="H59" t="str">
            <v>BAS</v>
          </cell>
          <cell r="I59" t="str">
            <v>DES</v>
          </cell>
        </row>
        <row r="60">
          <cell r="B60" t="str">
            <v>FT</v>
          </cell>
          <cell r="C60" t="str">
            <v>FATURAS / NOTAS FISCAIS</v>
          </cell>
          <cell r="F60" t="str">
            <v>Faturas/ Notas Fiscais</v>
          </cell>
          <cell r="G60" t="str">
            <v>FT</v>
          </cell>
          <cell r="H60">
            <v>0</v>
          </cell>
          <cell r="I60">
            <v>0</v>
          </cell>
        </row>
        <row r="61">
          <cell r="B61" t="str">
            <v>FX</v>
          </cell>
          <cell r="C61" t="str">
            <v>FAX</v>
          </cell>
          <cell r="F61" t="str">
            <v>Fax</v>
          </cell>
          <cell r="G61" t="str">
            <v>FX</v>
          </cell>
          <cell r="H61">
            <v>0</v>
          </cell>
          <cell r="I61">
            <v>0</v>
          </cell>
        </row>
        <row r="62">
          <cell r="B62" t="str">
            <v>GF</v>
          </cell>
          <cell r="C62" t="str">
            <v>GRÁFICO</v>
          </cell>
          <cell r="F62" t="str">
            <v>Gráfico</v>
          </cell>
          <cell r="G62" t="str">
            <v>GF</v>
          </cell>
          <cell r="H62">
            <v>0</v>
          </cell>
          <cell r="I62">
            <v>0</v>
          </cell>
        </row>
        <row r="63">
          <cell r="B63" t="str">
            <v>GR</v>
          </cell>
          <cell r="C63" t="str">
            <v>GUIA DE REMESSA DE DOCUMENTOS</v>
          </cell>
          <cell r="F63" t="str">
            <v>Guia De Remessa De Documentos</v>
          </cell>
          <cell r="G63" t="str">
            <v>GR</v>
          </cell>
          <cell r="H63">
            <v>0</v>
          </cell>
          <cell r="I63">
            <v>0</v>
          </cell>
        </row>
        <row r="64">
          <cell r="B64" t="str">
            <v>HI</v>
          </cell>
          <cell r="C64" t="str">
            <v>HISTOGRAMA</v>
          </cell>
          <cell r="F64" t="str">
            <v>Histograma</v>
          </cell>
          <cell r="G64" t="str">
            <v>HI</v>
          </cell>
          <cell r="H64">
            <v>0</v>
          </cell>
          <cell r="I64">
            <v>0</v>
          </cell>
        </row>
        <row r="65">
          <cell r="B65" t="str">
            <v>HW</v>
          </cell>
          <cell r="C65" t="str">
            <v>FICHA DE HARDWARE</v>
          </cell>
          <cell r="F65" t="str">
            <v>Ficha De Hardware</v>
          </cell>
          <cell r="G65" t="str">
            <v>HW</v>
          </cell>
          <cell r="H65">
            <v>0</v>
          </cell>
          <cell r="I65">
            <v>0</v>
          </cell>
        </row>
        <row r="66">
          <cell r="B66" t="str">
            <v>IN</v>
          </cell>
          <cell r="C66" t="str">
            <v>CONTRATO SOCIAL E ALTERAÇÕES</v>
          </cell>
          <cell r="F66" t="str">
            <v>Contrato Social E Alterações</v>
          </cell>
          <cell r="G66" t="str">
            <v>IN</v>
          </cell>
          <cell r="H66">
            <v>0</v>
          </cell>
          <cell r="I66">
            <v>0</v>
          </cell>
        </row>
        <row r="67">
          <cell r="B67" t="str">
            <v>IS</v>
          </cell>
          <cell r="C67" t="str">
            <v>ISOMÉTRICO</v>
          </cell>
          <cell r="D67" t="str">
            <v>DET</v>
          </cell>
          <cell r="E67" t="str">
            <v>DES</v>
          </cell>
          <cell r="F67" t="str">
            <v>Isométrico</v>
          </cell>
          <cell r="G67" t="str">
            <v>IS</v>
          </cell>
          <cell r="H67" t="str">
            <v>DET</v>
          </cell>
          <cell r="I67" t="str">
            <v>DES</v>
          </cell>
        </row>
        <row r="68">
          <cell r="B68" t="str">
            <v>IT</v>
          </cell>
          <cell r="C68" t="str">
            <v>INSTRUÇÃO DE TRABALHO</v>
          </cell>
          <cell r="F68" t="str">
            <v>Instrução De Trabalho</v>
          </cell>
          <cell r="G68" t="str">
            <v>IT</v>
          </cell>
          <cell r="H68">
            <v>0</v>
          </cell>
          <cell r="I68">
            <v>0</v>
          </cell>
        </row>
        <row r="69">
          <cell r="B69" t="str">
            <v>LC</v>
          </cell>
          <cell r="C69" t="str">
            <v>LISTA DE LINHAS / CABOS</v>
          </cell>
          <cell r="D69" t="str">
            <v>DET</v>
          </cell>
          <cell r="E69" t="str">
            <v>DOC</v>
          </cell>
          <cell r="F69" t="str">
            <v>Lista De Linhas/ Cabos</v>
          </cell>
          <cell r="G69" t="str">
            <v>LC</v>
          </cell>
          <cell r="H69" t="str">
            <v>DET</v>
          </cell>
          <cell r="I69" t="str">
            <v>DOC</v>
          </cell>
        </row>
        <row r="70">
          <cell r="B70" t="str">
            <v>LD</v>
          </cell>
          <cell r="C70" t="str">
            <v>LISTA DE DOCUMENTOS</v>
          </cell>
          <cell r="F70" t="str">
            <v>Lista De Documentos</v>
          </cell>
          <cell r="G70" t="str">
            <v>LD</v>
          </cell>
          <cell r="H70">
            <v>0</v>
          </cell>
          <cell r="I70">
            <v>0</v>
          </cell>
        </row>
        <row r="71">
          <cell r="B71" t="str">
            <v>LE</v>
          </cell>
          <cell r="C71" t="str">
            <v>LISTA DE EQUIPAMENTOS / INSTRUMENTOS</v>
          </cell>
          <cell r="D71" t="str">
            <v>BAS</v>
          </cell>
          <cell r="E71" t="str">
            <v>DOC</v>
          </cell>
          <cell r="F71" t="str">
            <v>Lista De Equipamentos / Instrumentos</v>
          </cell>
          <cell r="G71" t="str">
            <v>LE</v>
          </cell>
          <cell r="H71" t="str">
            <v>BAS</v>
          </cell>
          <cell r="I71" t="str">
            <v>DOC</v>
          </cell>
        </row>
        <row r="72">
          <cell r="B72" t="str">
            <v>LF</v>
          </cell>
          <cell r="C72" t="str">
            <v>LISTA DE FERROS</v>
          </cell>
          <cell r="D72" t="str">
            <v>DET</v>
          </cell>
          <cell r="E72" t="str">
            <v>DOC</v>
          </cell>
          <cell r="F72" t="str">
            <v>Lista De Ferros</v>
          </cell>
          <cell r="G72" t="str">
            <v>LF</v>
          </cell>
          <cell r="H72" t="str">
            <v>DET</v>
          </cell>
          <cell r="I72" t="str">
            <v>DOC</v>
          </cell>
        </row>
        <row r="73">
          <cell r="B73" t="str">
            <v>LM</v>
          </cell>
          <cell r="C73" t="str">
            <v>LISTA DE MATERIAIS</v>
          </cell>
          <cell r="D73" t="str">
            <v>DET</v>
          </cell>
          <cell r="E73" t="str">
            <v>DOC</v>
          </cell>
          <cell r="F73" t="str">
            <v>Lista De Materiais</v>
          </cell>
          <cell r="G73" t="str">
            <v>LM</v>
          </cell>
          <cell r="H73" t="str">
            <v>DET</v>
          </cell>
          <cell r="I73" t="str">
            <v>DOC</v>
          </cell>
        </row>
        <row r="74">
          <cell r="B74" t="str">
            <v>LO</v>
          </cell>
          <cell r="C74" t="str">
            <v>LISTA DE DESPACHO</v>
          </cell>
          <cell r="F74" t="str">
            <v>Lista De Despacho</v>
          </cell>
          <cell r="G74" t="str">
            <v>LO</v>
          </cell>
          <cell r="H74">
            <v>0</v>
          </cell>
          <cell r="I74">
            <v>0</v>
          </cell>
        </row>
        <row r="75">
          <cell r="B75" t="str">
            <v>LP</v>
          </cell>
          <cell r="C75" t="str">
            <v>LISTA DE PENDÊNCIAS</v>
          </cell>
          <cell r="F75" t="str">
            <v>Lista De Pendências</v>
          </cell>
          <cell r="G75" t="str">
            <v>LP</v>
          </cell>
          <cell r="H75">
            <v>0</v>
          </cell>
          <cell r="I75">
            <v>0</v>
          </cell>
        </row>
        <row r="76">
          <cell r="B76" t="str">
            <v>LV</v>
          </cell>
          <cell r="C76" t="str">
            <v>LISTA DE VERIFICAÇÃO</v>
          </cell>
          <cell r="F76" t="str">
            <v>Lista De Verificação</v>
          </cell>
          <cell r="G76" t="str">
            <v>LV</v>
          </cell>
          <cell r="H76">
            <v>0</v>
          </cell>
          <cell r="I76">
            <v>0</v>
          </cell>
        </row>
        <row r="77">
          <cell r="B77" t="str">
            <v>MB</v>
          </cell>
          <cell r="C77" t="str">
            <v>MEDIÇÃO / NOTA DE DÉBITO</v>
          </cell>
          <cell r="F77" t="str">
            <v>Medição/ Nota De Débito</v>
          </cell>
          <cell r="G77" t="str">
            <v>MB</v>
          </cell>
          <cell r="H77">
            <v>0</v>
          </cell>
          <cell r="I77">
            <v>0</v>
          </cell>
        </row>
        <row r="78">
          <cell r="B78" t="str">
            <v>MC</v>
          </cell>
          <cell r="C78" t="str">
            <v>MEMÓRIA DE CÁLCULO</v>
          </cell>
          <cell r="D78" t="str">
            <v>DET</v>
          </cell>
          <cell r="E78" t="str">
            <v>DOC</v>
          </cell>
          <cell r="F78" t="str">
            <v>Memória De Cálculo</v>
          </cell>
          <cell r="G78" t="str">
            <v>MC</v>
          </cell>
          <cell r="H78" t="str">
            <v>DET</v>
          </cell>
          <cell r="I78" t="str">
            <v>DOC</v>
          </cell>
        </row>
        <row r="79">
          <cell r="B79" t="str">
            <v>MD</v>
          </cell>
          <cell r="C79" t="str">
            <v>MEMORIAL DESCRITIVO</v>
          </cell>
          <cell r="D79" t="str">
            <v>BAS</v>
          </cell>
          <cell r="E79" t="str">
            <v>DOC</v>
          </cell>
          <cell r="F79" t="str">
            <v>Memorial Descritivo</v>
          </cell>
          <cell r="G79" t="str">
            <v>MD</v>
          </cell>
          <cell r="H79" t="str">
            <v>BAS</v>
          </cell>
          <cell r="I79" t="str">
            <v>DOC</v>
          </cell>
        </row>
        <row r="80">
          <cell r="B80" t="str">
            <v>ME</v>
          </cell>
          <cell r="C80" t="str">
            <v>MUDANÇA DE ESCOPO</v>
          </cell>
          <cell r="F80" t="str">
            <v>Mudança De Escopo</v>
          </cell>
          <cell r="G80" t="str">
            <v>ME</v>
          </cell>
          <cell r="H80">
            <v>0</v>
          </cell>
          <cell r="I80">
            <v>0</v>
          </cell>
        </row>
        <row r="81">
          <cell r="B81" t="str">
            <v>MM</v>
          </cell>
          <cell r="C81" t="str">
            <v>MEMORANDO</v>
          </cell>
          <cell r="F81" t="str">
            <v>Memorando</v>
          </cell>
          <cell r="G81" t="str">
            <v>MM</v>
          </cell>
          <cell r="H81">
            <v>0</v>
          </cell>
          <cell r="I81">
            <v>0</v>
          </cell>
        </row>
        <row r="82">
          <cell r="B82" t="str">
            <v>MN</v>
          </cell>
          <cell r="C82" t="str">
            <v>MANUAIS / PROCEDIMENTOS</v>
          </cell>
          <cell r="F82" t="str">
            <v>Manuais/ Procedimentos</v>
          </cell>
          <cell r="G82" t="str">
            <v>MN</v>
          </cell>
          <cell r="H82">
            <v>0</v>
          </cell>
          <cell r="I82">
            <v>0</v>
          </cell>
        </row>
        <row r="83">
          <cell r="B83" t="str">
            <v>MO</v>
          </cell>
          <cell r="C83" t="str">
            <v>MANUAL DE OPERAÇÃO E / OU MANUTENÇÃO</v>
          </cell>
          <cell r="D83" t="str">
            <v>DET</v>
          </cell>
          <cell r="E83" t="str">
            <v>DOC</v>
          </cell>
          <cell r="F83" t="str">
            <v>Manual De Operação E/Ou Manutenção</v>
          </cell>
          <cell r="G83" t="str">
            <v>MO</v>
          </cell>
          <cell r="H83" t="str">
            <v>DET</v>
          </cell>
          <cell r="I83" t="str">
            <v>DOC</v>
          </cell>
        </row>
        <row r="84">
          <cell r="B84" t="str">
            <v>MP</v>
          </cell>
          <cell r="C84" t="str">
            <v>MALHA DE PROGRAMAÇÃO</v>
          </cell>
          <cell r="D84" t="str">
            <v>DET</v>
          </cell>
          <cell r="E84" t="str">
            <v>DOC</v>
          </cell>
          <cell r="F84" t="str">
            <v>Malha De Programação</v>
          </cell>
          <cell r="G84" t="str">
            <v>MP</v>
          </cell>
          <cell r="H84" t="str">
            <v>DET</v>
          </cell>
          <cell r="I84" t="str">
            <v>DOC</v>
          </cell>
        </row>
        <row r="85">
          <cell r="B85" t="str">
            <v>MQ</v>
          </cell>
          <cell r="C85" t="str">
            <v>MANUAL DA QUALIDADE</v>
          </cell>
          <cell r="F85" t="str">
            <v>Manual Da Qualidade</v>
          </cell>
          <cell r="G85" t="str">
            <v>MQ</v>
          </cell>
          <cell r="H85">
            <v>0</v>
          </cell>
          <cell r="I85">
            <v>0</v>
          </cell>
        </row>
        <row r="86">
          <cell r="B86" t="str">
            <v>MT</v>
          </cell>
          <cell r="C86" t="str">
            <v>MAPA DE CREDENCIAMENTO</v>
          </cell>
          <cell r="F86" t="str">
            <v>Mapa De Credenciamento</v>
          </cell>
          <cell r="G86" t="str">
            <v>MT</v>
          </cell>
          <cell r="H86">
            <v>0</v>
          </cell>
          <cell r="I86">
            <v>0</v>
          </cell>
        </row>
        <row r="87">
          <cell r="B87" t="str">
            <v>MU</v>
          </cell>
          <cell r="C87" t="str">
            <v>MANUAL DO USUÁRIO</v>
          </cell>
          <cell r="F87" t="str">
            <v>Manual Do Usuário</v>
          </cell>
          <cell r="G87" t="str">
            <v>MU</v>
          </cell>
          <cell r="H87">
            <v>0</v>
          </cell>
          <cell r="I87">
            <v>0</v>
          </cell>
        </row>
        <row r="88">
          <cell r="B88" t="str">
            <v>NA</v>
          </cell>
          <cell r="C88" t="str">
            <v>NADA CONSTA</v>
          </cell>
          <cell r="F88" t="str">
            <v>Nada Consta</v>
          </cell>
          <cell r="G88" t="str">
            <v>NA</v>
          </cell>
          <cell r="H88">
            <v>0</v>
          </cell>
          <cell r="I88">
            <v>0</v>
          </cell>
        </row>
        <row r="89">
          <cell r="B89" t="str">
            <v>NC</v>
          </cell>
          <cell r="C89" t="str">
            <v>NORMA DE COORDENAÇÃO</v>
          </cell>
          <cell r="F89" t="str">
            <v>Norma De Coordenação</v>
          </cell>
          <cell r="G89" t="str">
            <v>NC</v>
          </cell>
          <cell r="H89">
            <v>0</v>
          </cell>
          <cell r="I89">
            <v>0</v>
          </cell>
        </row>
        <row r="90">
          <cell r="B90" t="str">
            <v>NF</v>
          </cell>
          <cell r="C90" t="str">
            <v>RELATÓRIO / REGISTRO DE NÃO CONFORMIDADE</v>
          </cell>
          <cell r="F90" t="str">
            <v>Relatório/ Registro De Não Conformidade</v>
          </cell>
          <cell r="G90" t="str">
            <v>NF</v>
          </cell>
          <cell r="H90">
            <v>0</v>
          </cell>
          <cell r="I90">
            <v>0</v>
          </cell>
        </row>
        <row r="91">
          <cell r="B91" t="str">
            <v>NS</v>
          </cell>
          <cell r="C91" t="str">
            <v>NOTAS DE SERVIÇO</v>
          </cell>
          <cell r="D91" t="str">
            <v>BAS</v>
          </cell>
          <cell r="E91" t="str">
            <v>DOC</v>
          </cell>
          <cell r="F91" t="str">
            <v>Notas De Serviço</v>
          </cell>
          <cell r="G91" t="str">
            <v>NS</v>
          </cell>
          <cell r="H91" t="str">
            <v>BAS</v>
          </cell>
          <cell r="I91" t="str">
            <v>DOC</v>
          </cell>
        </row>
        <row r="92">
          <cell r="B92" t="str">
            <v>NT</v>
          </cell>
          <cell r="C92" t="str">
            <v>NORMAS TÉCNICAS</v>
          </cell>
          <cell r="D92" t="str">
            <v>BAS</v>
          </cell>
          <cell r="E92" t="str">
            <v>DOC</v>
          </cell>
          <cell r="F92" t="str">
            <v>Normas Técnicas</v>
          </cell>
          <cell r="G92" t="str">
            <v>NT</v>
          </cell>
          <cell r="H92" t="str">
            <v>BAS</v>
          </cell>
          <cell r="I92" t="str">
            <v>DOC</v>
          </cell>
        </row>
        <row r="93">
          <cell r="B93" t="str">
            <v>OC</v>
          </cell>
          <cell r="C93" t="str">
            <v>ORDEM DE COMPRA / AUTORIZAÇÃO DE SERVIÇO</v>
          </cell>
          <cell r="F93" t="str">
            <v>Ordem De Compra/ Autorização De Serviço</v>
          </cell>
          <cell r="G93" t="str">
            <v>OC</v>
          </cell>
          <cell r="H93">
            <v>0</v>
          </cell>
          <cell r="I93">
            <v>0</v>
          </cell>
        </row>
        <row r="94">
          <cell r="B94" t="str">
            <v>OG</v>
          </cell>
          <cell r="C94" t="str">
            <v>ORGANOGRAMAS</v>
          </cell>
          <cell r="F94" t="str">
            <v>Organogramas</v>
          </cell>
          <cell r="G94" t="str">
            <v>OG</v>
          </cell>
          <cell r="H94">
            <v>0</v>
          </cell>
          <cell r="I94">
            <v>0</v>
          </cell>
        </row>
        <row r="95">
          <cell r="B95" t="str">
            <v>OI</v>
          </cell>
          <cell r="C95" t="str">
            <v>ORÇAMENTO DE INVESTIMENTOS</v>
          </cell>
          <cell r="D95" t="str">
            <v>BAS</v>
          </cell>
          <cell r="E95" t="str">
            <v>DOC</v>
          </cell>
          <cell r="F95" t="str">
            <v>Orçamento De Investimentos</v>
          </cell>
          <cell r="G95" t="str">
            <v>OI</v>
          </cell>
          <cell r="H95" t="str">
            <v>BAS</v>
          </cell>
          <cell r="I95" t="str">
            <v>DOC</v>
          </cell>
        </row>
        <row r="96">
          <cell r="B96" t="str">
            <v>OR</v>
          </cell>
          <cell r="C96" t="str">
            <v>ORÇAMENTO</v>
          </cell>
          <cell r="F96" t="str">
            <v>Orçamento</v>
          </cell>
          <cell r="G96" t="str">
            <v>OR</v>
          </cell>
          <cell r="H96">
            <v>0</v>
          </cell>
          <cell r="I96">
            <v>0</v>
          </cell>
        </row>
        <row r="97">
          <cell r="B97" t="str">
            <v>OS</v>
          </cell>
          <cell r="C97" t="str">
            <v>ORDEM DE SERVIÇO</v>
          </cell>
          <cell r="F97" t="str">
            <v>Ordem De Serviço</v>
          </cell>
          <cell r="G97" t="str">
            <v>OS</v>
          </cell>
          <cell r="H97">
            <v>0</v>
          </cell>
          <cell r="I97">
            <v>0</v>
          </cell>
        </row>
        <row r="98">
          <cell r="B98" t="str">
            <v>PB</v>
          </cell>
          <cell r="C98" t="str">
            <v>PLANO DE BASES/ CARGAS</v>
          </cell>
          <cell r="D98" t="str">
            <v>BAS</v>
          </cell>
          <cell r="E98" t="str">
            <v>DOC</v>
          </cell>
          <cell r="F98" t="str">
            <v>Plano De Bases/ Cargas</v>
          </cell>
          <cell r="G98" t="str">
            <v>PB</v>
          </cell>
          <cell r="H98" t="str">
            <v>BAS</v>
          </cell>
          <cell r="I98" t="str">
            <v>DOC</v>
          </cell>
        </row>
        <row r="99">
          <cell r="B99" t="str">
            <v>PE</v>
          </cell>
          <cell r="C99" t="str">
            <v>PERIÓDICOS</v>
          </cell>
          <cell r="F99" t="str">
            <v>Periódicos</v>
          </cell>
          <cell r="G99" t="str">
            <v>PE</v>
          </cell>
          <cell r="H99">
            <v>0</v>
          </cell>
          <cell r="I99">
            <v>0</v>
          </cell>
        </row>
        <row r="100">
          <cell r="B100" t="str">
            <v>PF</v>
          </cell>
          <cell r="C100" t="str">
            <v>PADRÕES / FORMULÁRIOS</v>
          </cell>
          <cell r="F100" t="str">
            <v>Padrões/ Formulários</v>
          </cell>
          <cell r="G100" t="str">
            <v>PF</v>
          </cell>
          <cell r="H100">
            <v>0</v>
          </cell>
          <cell r="I100">
            <v>0</v>
          </cell>
        </row>
        <row r="101">
          <cell r="B101" t="str">
            <v>PI</v>
          </cell>
          <cell r="C101" t="str">
            <v>PROGRAMA DE INSPEÇÃO E TESTES</v>
          </cell>
          <cell r="D101" t="str">
            <v>DET</v>
          </cell>
          <cell r="E101" t="str">
            <v>DOC</v>
          </cell>
          <cell r="F101" t="str">
            <v>Programa De Inspeção E Testes</v>
          </cell>
          <cell r="G101" t="str">
            <v>PI</v>
          </cell>
          <cell r="H101" t="str">
            <v>DET</v>
          </cell>
          <cell r="I101" t="str">
            <v>DOC</v>
          </cell>
        </row>
        <row r="102">
          <cell r="B102" t="str">
            <v>PJ</v>
          </cell>
          <cell r="C102" t="str">
            <v>PESQUISA DE LEVANTAMENTO DE NECESSIDADES DE TREINAMENTO</v>
          </cell>
          <cell r="F102" t="str">
            <v>Pesquisa De Levantamento De Necessidades De Treinamento</v>
          </cell>
          <cell r="G102" t="str">
            <v>PJ</v>
          </cell>
          <cell r="H102">
            <v>0</v>
          </cell>
          <cell r="I102">
            <v>0</v>
          </cell>
        </row>
        <row r="103">
          <cell r="B103" t="str">
            <v>PL</v>
          </cell>
          <cell r="C103" t="str">
            <v>PLANO DE AUDITORIA</v>
          </cell>
          <cell r="F103" t="str">
            <v>Plano De Auditoria</v>
          </cell>
          <cell r="G103" t="str">
            <v>PL</v>
          </cell>
          <cell r="H103">
            <v>0</v>
          </cell>
          <cell r="I103">
            <v>0</v>
          </cell>
        </row>
        <row r="104">
          <cell r="B104" t="str">
            <v>PM</v>
          </cell>
          <cell r="C104" t="str">
            <v>PROGRAMAÇÃO</v>
          </cell>
          <cell r="F104" t="str">
            <v>Programação</v>
          </cell>
          <cell r="G104" t="str">
            <v>PM</v>
          </cell>
          <cell r="H104">
            <v>0</v>
          </cell>
          <cell r="I104">
            <v>0</v>
          </cell>
        </row>
        <row r="105">
          <cell r="B105" t="str">
            <v>PN</v>
          </cell>
          <cell r="C105" t="str">
            <v>PLANO DE CONTAS</v>
          </cell>
          <cell r="F105" t="str">
            <v>Plano De Contas</v>
          </cell>
          <cell r="G105" t="str">
            <v>PN</v>
          </cell>
          <cell r="H105">
            <v>0</v>
          </cell>
          <cell r="I105">
            <v>0</v>
          </cell>
        </row>
        <row r="106">
          <cell r="B106" t="str">
            <v>PO</v>
          </cell>
          <cell r="C106" t="str">
            <v>PROPOSTA</v>
          </cell>
          <cell r="F106" t="str">
            <v>Proposta</v>
          </cell>
          <cell r="G106" t="str">
            <v>PO</v>
          </cell>
          <cell r="H106">
            <v>0</v>
          </cell>
          <cell r="I106">
            <v>0</v>
          </cell>
        </row>
        <row r="107">
          <cell r="B107" t="str">
            <v>PQ</v>
          </cell>
          <cell r="C107" t="str">
            <v>PLANILHA DE QUANTITATIVOS</v>
          </cell>
          <cell r="D107" t="str">
            <v>DET</v>
          </cell>
          <cell r="E107" t="str">
            <v>DOC</v>
          </cell>
          <cell r="F107" t="str">
            <v>Planilha De Quantitativos</v>
          </cell>
          <cell r="G107" t="str">
            <v>PQ</v>
          </cell>
          <cell r="H107" t="str">
            <v>DET</v>
          </cell>
          <cell r="I107" t="str">
            <v>DOC</v>
          </cell>
        </row>
        <row r="108">
          <cell r="B108" t="str">
            <v>PR</v>
          </cell>
          <cell r="C108" t="str">
            <v>PRAD - PLANO DE RECUPERAÇÃO DE ÁREAS DEGRADADAS</v>
          </cell>
          <cell r="D108" t="str">
            <v>DET</v>
          </cell>
          <cell r="E108" t="str">
            <v>DOC</v>
          </cell>
          <cell r="F108" t="str">
            <v>Prad - Plano De Recuperação De Áreas Degradadas</v>
          </cell>
          <cell r="G108" t="str">
            <v>PR</v>
          </cell>
          <cell r="H108" t="str">
            <v>DET</v>
          </cell>
          <cell r="I108" t="str">
            <v>DOC</v>
          </cell>
        </row>
        <row r="109">
          <cell r="B109" t="str">
            <v>PS</v>
          </cell>
          <cell r="C109" t="str">
            <v>PLANOS DE SONDAGEM</v>
          </cell>
          <cell r="D109" t="str">
            <v>BAS</v>
          </cell>
          <cell r="E109" t="str">
            <v>DOC</v>
          </cell>
          <cell r="F109" t="str">
            <v>Planos De Sondagem</v>
          </cell>
          <cell r="G109" t="str">
            <v>PS</v>
          </cell>
          <cell r="H109" t="str">
            <v>BAS</v>
          </cell>
          <cell r="I109" t="str">
            <v>DOC</v>
          </cell>
        </row>
        <row r="110">
          <cell r="B110" t="str">
            <v>PT</v>
          </cell>
          <cell r="C110" t="str">
            <v>PARECER TÉCNICO</v>
          </cell>
          <cell r="D110" t="str">
            <v>DET</v>
          </cell>
          <cell r="E110" t="str">
            <v>DOC</v>
          </cell>
          <cell r="F110" t="str">
            <v>Parecer Técnico</v>
          </cell>
          <cell r="G110" t="str">
            <v>PT</v>
          </cell>
          <cell r="H110" t="str">
            <v>DET</v>
          </cell>
          <cell r="I110" t="str">
            <v>DOC</v>
          </cell>
        </row>
        <row r="111">
          <cell r="B111" t="str">
            <v>PU</v>
          </cell>
          <cell r="C111" t="str">
            <v>PROCURAÇÃO</v>
          </cell>
          <cell r="F111" t="str">
            <v>Procuração</v>
          </cell>
          <cell r="G111" t="str">
            <v>PU</v>
          </cell>
          <cell r="H111">
            <v>0</v>
          </cell>
          <cell r="I111">
            <v>0</v>
          </cell>
        </row>
        <row r="112">
          <cell r="B112" t="str">
            <v>PV</v>
          </cell>
          <cell r="C112" t="str">
            <v>PLANO DE METAS</v>
          </cell>
          <cell r="F112" t="str">
            <v>Plano De Metas</v>
          </cell>
          <cell r="G112" t="str">
            <v>PV</v>
          </cell>
          <cell r="H112">
            <v>0</v>
          </cell>
          <cell r="I112">
            <v>0</v>
          </cell>
        </row>
        <row r="113">
          <cell r="B113" t="str">
            <v>PX</v>
          </cell>
          <cell r="C113" t="str">
            <v>PROCEDIMENTOS GERAIS (PROJETO, GERENCIAMENTO E SUPRIMENTO)</v>
          </cell>
          <cell r="F113" t="str">
            <v>Procedimentos Gerais (Projeto, Gerenciamento E Suprimento)</v>
          </cell>
          <cell r="G113" t="str">
            <v>PX</v>
          </cell>
          <cell r="H113">
            <v>0</v>
          </cell>
          <cell r="I113">
            <v>0</v>
          </cell>
        </row>
        <row r="114">
          <cell r="B114" t="str">
            <v>QP</v>
          </cell>
          <cell r="C114" t="str">
            <v>QUADRO DE PESSOAL</v>
          </cell>
          <cell r="F114" t="str">
            <v>Quadro De Pessoal</v>
          </cell>
          <cell r="G114" t="str">
            <v>QP</v>
          </cell>
          <cell r="H114">
            <v>0</v>
          </cell>
          <cell r="I114">
            <v>0</v>
          </cell>
        </row>
        <row r="115">
          <cell r="B115" t="str">
            <v>RD</v>
          </cell>
          <cell r="C115" t="str">
            <v>RELATÓRIO DE DILIGENCIAMENTO / INSPEÇÃO</v>
          </cell>
          <cell r="D115" t="str">
            <v>DET</v>
          </cell>
          <cell r="E115" t="str">
            <v>DOC</v>
          </cell>
          <cell r="F115" t="str">
            <v>Relatório De Diligenciamento/ Inspeção</v>
          </cell>
          <cell r="G115" t="str">
            <v>RD</v>
          </cell>
          <cell r="H115" t="str">
            <v>DET</v>
          </cell>
          <cell r="I115" t="str">
            <v>DOC</v>
          </cell>
        </row>
        <row r="116">
          <cell r="B116" t="str">
            <v>RE</v>
          </cell>
          <cell r="C116" t="str">
            <v>RESUMO DE ATIVIDADES DO EMPREENDIMENTO</v>
          </cell>
          <cell r="F116" t="str">
            <v>Resumo De Atividades Do Empreendimento</v>
          </cell>
          <cell r="G116" t="str">
            <v>RE</v>
          </cell>
          <cell r="H116">
            <v>0</v>
          </cell>
          <cell r="I116">
            <v>0</v>
          </cell>
        </row>
        <row r="117">
          <cell r="B117" t="str">
            <v>RG</v>
          </cell>
          <cell r="C117" t="str">
            <v>RELATÓRIO GERENCIAL</v>
          </cell>
          <cell r="F117" t="str">
            <v>Relatório Gerencial</v>
          </cell>
          <cell r="G117" t="str">
            <v>RG</v>
          </cell>
          <cell r="H117">
            <v>0</v>
          </cell>
          <cell r="I117">
            <v>0</v>
          </cell>
        </row>
        <row r="118">
          <cell r="B118" t="str">
            <v>RJ</v>
          </cell>
          <cell r="C118" t="str">
            <v>REGISTRO DE TREINAMENTO NO TRABALHO</v>
          </cell>
          <cell r="F118" t="str">
            <v>Registro De Treinamento No Trabalho</v>
          </cell>
          <cell r="G118" t="str">
            <v>RJ</v>
          </cell>
          <cell r="H118">
            <v>0</v>
          </cell>
          <cell r="I118">
            <v>0</v>
          </cell>
        </row>
        <row r="119">
          <cell r="B119" t="str">
            <v>RM</v>
          </cell>
          <cell r="C119" t="str">
            <v>REQUISIÇÃO DE MATERIAIS</v>
          </cell>
          <cell r="D119" t="str">
            <v>DET</v>
          </cell>
          <cell r="E119" t="str">
            <v>DOC</v>
          </cell>
          <cell r="F119" t="str">
            <v>Requisição De Materiais</v>
          </cell>
          <cell r="G119" t="str">
            <v>RM</v>
          </cell>
          <cell r="H119" t="str">
            <v>DET</v>
          </cell>
          <cell r="I119" t="str">
            <v>DOC</v>
          </cell>
        </row>
        <row r="120">
          <cell r="B120" t="str">
            <v>RN</v>
          </cell>
          <cell r="C120" t="str">
            <v>RELATÓRIO DE COMERCIALIZAÇÃO</v>
          </cell>
          <cell r="F120" t="str">
            <v>Relatório De Comercialização</v>
          </cell>
          <cell r="G120" t="str">
            <v>RN</v>
          </cell>
          <cell r="H120">
            <v>0</v>
          </cell>
          <cell r="I120">
            <v>0</v>
          </cell>
        </row>
        <row r="121">
          <cell r="B121" t="str">
            <v>RO</v>
          </cell>
          <cell r="C121" t="str">
            <v>RELATÓRIO DIÁRIO DE OBRAS</v>
          </cell>
          <cell r="D121" t="str">
            <v>DET</v>
          </cell>
          <cell r="E121" t="str">
            <v>DOC</v>
          </cell>
          <cell r="F121" t="str">
            <v>Relatório Diário De Obras</v>
          </cell>
          <cell r="G121" t="str">
            <v>RO</v>
          </cell>
          <cell r="H121" t="str">
            <v>DET</v>
          </cell>
          <cell r="I121" t="str">
            <v>DOC</v>
          </cell>
        </row>
        <row r="122">
          <cell r="B122" t="str">
            <v>RP</v>
          </cell>
          <cell r="C122" t="str">
            <v>RELATÓRIO DE ANÁLISE DE PROPOSTAS</v>
          </cell>
          <cell r="D122" t="str">
            <v>DET</v>
          </cell>
          <cell r="E122" t="str">
            <v>DOC</v>
          </cell>
          <cell r="F122" t="str">
            <v>Relatório De Análise De Propostas</v>
          </cell>
          <cell r="G122" t="str">
            <v>RP</v>
          </cell>
          <cell r="H122" t="str">
            <v>DET</v>
          </cell>
          <cell r="I122" t="str">
            <v>DOC</v>
          </cell>
        </row>
        <row r="123">
          <cell r="B123" t="str">
            <v>RS</v>
          </cell>
          <cell r="C123" t="str">
            <v>RESOLUÇÕES</v>
          </cell>
          <cell r="F123" t="str">
            <v>Resoluções</v>
          </cell>
          <cell r="G123" t="str">
            <v>RS</v>
          </cell>
          <cell r="H123">
            <v>0</v>
          </cell>
          <cell r="I123">
            <v>0</v>
          </cell>
        </row>
        <row r="124">
          <cell r="B124" t="str">
            <v>RT</v>
          </cell>
          <cell r="C124" t="str">
            <v>RELATÓRIO TÉCNICO</v>
          </cell>
          <cell r="D124" t="str">
            <v>DET</v>
          </cell>
          <cell r="E124" t="str">
            <v>DOC</v>
          </cell>
          <cell r="F124" t="str">
            <v>Relatório Técnico</v>
          </cell>
          <cell r="G124" t="str">
            <v>RT</v>
          </cell>
          <cell r="H124" t="str">
            <v>DET</v>
          </cell>
          <cell r="I124" t="str">
            <v>DOC</v>
          </cell>
        </row>
        <row r="125">
          <cell r="B125" t="str">
            <v>RU</v>
          </cell>
          <cell r="C125" t="str">
            <v>RELAÇÃO DE FUNCIONÁRIOS</v>
          </cell>
          <cell r="F125" t="str">
            <v>Relação De Funcionários</v>
          </cell>
          <cell r="G125" t="str">
            <v>RU</v>
          </cell>
          <cell r="H125">
            <v>0</v>
          </cell>
          <cell r="I125">
            <v>0</v>
          </cell>
        </row>
        <row r="126">
          <cell r="B126" t="str">
            <v>RV</v>
          </cell>
          <cell r="C126" t="str">
            <v>RELATÓRIO FOTOGRÁFICO / VIAGEM</v>
          </cell>
          <cell r="D126" t="str">
            <v>DET</v>
          </cell>
          <cell r="E126" t="str">
            <v>DOC</v>
          </cell>
          <cell r="F126" t="str">
            <v>Relatório Fotográfico/ Viagem</v>
          </cell>
          <cell r="G126" t="str">
            <v>RV</v>
          </cell>
          <cell r="H126" t="str">
            <v>DET</v>
          </cell>
          <cell r="I126" t="str">
            <v>DOC</v>
          </cell>
        </row>
        <row r="127">
          <cell r="B127" t="str">
            <v>RX</v>
          </cell>
          <cell r="C127" t="str">
            <v>RELATÓRIO DE RECLAMAÇÕES DO CLIENTE</v>
          </cell>
          <cell r="F127" t="str">
            <v>Relatório De Reclamações Do Cliente</v>
          </cell>
          <cell r="G127" t="str">
            <v>RX</v>
          </cell>
          <cell r="H127">
            <v>0</v>
          </cell>
          <cell r="I127">
            <v>0</v>
          </cell>
        </row>
        <row r="128">
          <cell r="B128" t="str">
            <v>RY</v>
          </cell>
          <cell r="C128" t="str">
            <v>RECIBOS</v>
          </cell>
          <cell r="F128" t="str">
            <v>Recibos</v>
          </cell>
          <cell r="G128" t="str">
            <v>RY</v>
          </cell>
          <cell r="H128">
            <v>0</v>
          </cell>
          <cell r="I128">
            <v>0</v>
          </cell>
        </row>
        <row r="129">
          <cell r="B129" t="str">
            <v>RZ</v>
          </cell>
          <cell r="C129" t="str">
            <v>REQUISIÇÃO DE COMPRA</v>
          </cell>
          <cell r="D129" t="str">
            <v>BAS</v>
          </cell>
          <cell r="E129" t="str">
            <v>DOC</v>
          </cell>
          <cell r="F129" t="str">
            <v>Requisição De Compra</v>
          </cell>
          <cell r="G129" t="str">
            <v>RZ</v>
          </cell>
          <cell r="H129" t="str">
            <v>BAS</v>
          </cell>
          <cell r="I129" t="str">
            <v>DOC</v>
          </cell>
        </row>
        <row r="130">
          <cell r="B130" t="str">
            <v>SA</v>
          </cell>
          <cell r="C130" t="str">
            <v>SOLICITAÇÃO DE ADMISSÃO DE EMPREGADOS E ESTAGIÁRIOS</v>
          </cell>
          <cell r="F130" t="str">
            <v>Solicitação De Admissão De Empregados E Estagiários</v>
          </cell>
          <cell r="G130" t="str">
            <v>SA</v>
          </cell>
          <cell r="H130">
            <v>0</v>
          </cell>
          <cell r="I130">
            <v>0</v>
          </cell>
        </row>
        <row r="131">
          <cell r="B131" t="str">
            <v>SF</v>
          </cell>
          <cell r="C131" t="str">
            <v>RELAÇÃO DE SOFTWARE</v>
          </cell>
          <cell r="F131" t="str">
            <v>Relação De Software</v>
          </cell>
          <cell r="G131" t="str">
            <v>SF</v>
          </cell>
          <cell r="H131">
            <v>0</v>
          </cell>
          <cell r="I131">
            <v>0</v>
          </cell>
        </row>
        <row r="132">
          <cell r="B132" t="str">
            <v>SS</v>
          </cell>
          <cell r="C132" t="str">
            <v>SOLICITAÇÃO DE SERVIÇOS</v>
          </cell>
          <cell r="F132" t="str">
            <v>Solicitação De Serviços</v>
          </cell>
          <cell r="G132" t="str">
            <v>SS</v>
          </cell>
          <cell r="H132">
            <v>0</v>
          </cell>
          <cell r="I132">
            <v>0</v>
          </cell>
        </row>
        <row r="133">
          <cell r="B133" t="str">
            <v>ST</v>
          </cell>
          <cell r="C133" t="str">
            <v>RELATÓRIOS DOS SISTEMAS</v>
          </cell>
          <cell r="F133" t="str">
            <v>Relatórios Dos Sistemas</v>
          </cell>
          <cell r="G133" t="str">
            <v>ST</v>
          </cell>
          <cell r="H133">
            <v>0</v>
          </cell>
          <cell r="I133">
            <v>0</v>
          </cell>
        </row>
        <row r="134">
          <cell r="B134" t="str">
            <v>TD</v>
          </cell>
          <cell r="C134" t="str">
            <v>TESTES E LAUDOS DE PESSOAL</v>
          </cell>
          <cell r="F134" t="str">
            <v>Testes E Laudos De Pessoal</v>
          </cell>
          <cell r="G134" t="str">
            <v>TD</v>
          </cell>
          <cell r="H134">
            <v>0</v>
          </cell>
          <cell r="I134">
            <v>0</v>
          </cell>
        </row>
        <row r="135">
          <cell r="B135" t="str">
            <v>TE</v>
          </cell>
          <cell r="C135" t="str">
            <v>TERMO DE ENCERRAMENTO</v>
          </cell>
          <cell r="F135" t="str">
            <v>Termo De Encerramento</v>
          </cell>
          <cell r="G135" t="str">
            <v>TE</v>
          </cell>
          <cell r="H135">
            <v>0</v>
          </cell>
          <cell r="I135">
            <v>0</v>
          </cell>
        </row>
        <row r="136">
          <cell r="B136" t="str">
            <v>TP</v>
          </cell>
          <cell r="C136" t="str">
            <v>TERMO DE RESPONSABILIDADE</v>
          </cell>
          <cell r="F136" t="str">
            <v>Termo De Responsabilidade</v>
          </cell>
          <cell r="G136" t="str">
            <v>TP</v>
          </cell>
          <cell r="H136">
            <v>0</v>
          </cell>
          <cell r="I136">
            <v>0</v>
          </cell>
        </row>
        <row r="137">
          <cell r="B137" t="str">
            <v>TT</v>
          </cell>
          <cell r="C137" t="str">
            <v>TREINAMENTO</v>
          </cell>
          <cell r="F137" t="str">
            <v>Treinamento</v>
          </cell>
          <cell r="G137" t="str">
            <v>TT</v>
          </cell>
          <cell r="H137">
            <v>0</v>
          </cell>
          <cell r="I137">
            <v>0</v>
          </cell>
        </row>
      </sheetData>
      <sheetData sheetId="13" refreshError="1">
        <row r="3">
          <cell r="C3" t="str">
            <v>DIAS</v>
          </cell>
          <cell r="D3" t="str">
            <v>SEMANAS</v>
          </cell>
        </row>
        <row r="4">
          <cell r="C4">
            <v>38950</v>
          </cell>
          <cell r="D4" t="str">
            <v>S.01</v>
          </cell>
        </row>
        <row r="5">
          <cell r="C5">
            <v>38951</v>
          </cell>
          <cell r="D5" t="str">
            <v>S.01</v>
          </cell>
        </row>
        <row r="6">
          <cell r="C6">
            <v>38952</v>
          </cell>
          <cell r="D6" t="str">
            <v>S.01</v>
          </cell>
        </row>
        <row r="7">
          <cell r="C7">
            <v>38953</v>
          </cell>
          <cell r="D7" t="str">
            <v>S.01</v>
          </cell>
        </row>
        <row r="8">
          <cell r="C8">
            <v>38954</v>
          </cell>
          <cell r="D8" t="str">
            <v>S.01</v>
          </cell>
        </row>
        <row r="9">
          <cell r="C9">
            <v>38955</v>
          </cell>
          <cell r="D9" t="str">
            <v>S.01</v>
          </cell>
        </row>
        <row r="10">
          <cell r="C10">
            <v>38956</v>
          </cell>
          <cell r="D10" t="str">
            <v>S.01</v>
          </cell>
        </row>
        <row r="11">
          <cell r="C11">
            <v>38957</v>
          </cell>
          <cell r="D11" t="str">
            <v>S.02</v>
          </cell>
        </row>
        <row r="12">
          <cell r="C12">
            <v>38958</v>
          </cell>
          <cell r="D12" t="str">
            <v>S.02</v>
          </cell>
        </row>
        <row r="13">
          <cell r="C13">
            <v>38959</v>
          </cell>
          <cell r="D13" t="str">
            <v>S.02</v>
          </cell>
        </row>
        <row r="14">
          <cell r="C14">
            <v>38960</v>
          </cell>
          <cell r="D14" t="str">
            <v>S.02</v>
          </cell>
        </row>
        <row r="15">
          <cell r="C15">
            <v>38961</v>
          </cell>
          <cell r="D15" t="str">
            <v>S.02</v>
          </cell>
        </row>
        <row r="16">
          <cell r="C16">
            <v>38962</v>
          </cell>
          <cell r="D16" t="str">
            <v>S.02</v>
          </cell>
        </row>
        <row r="17">
          <cell r="C17">
            <v>38963</v>
          </cell>
          <cell r="D17" t="str">
            <v>S.02</v>
          </cell>
        </row>
        <row r="18">
          <cell r="C18">
            <v>38964</v>
          </cell>
          <cell r="D18" t="str">
            <v>S.03</v>
          </cell>
        </row>
        <row r="19">
          <cell r="C19">
            <v>38965</v>
          </cell>
          <cell r="D19" t="str">
            <v>S.03</v>
          </cell>
        </row>
        <row r="20">
          <cell r="C20">
            <v>38966</v>
          </cell>
          <cell r="D20" t="str">
            <v>S.03</v>
          </cell>
        </row>
        <row r="21">
          <cell r="C21">
            <v>38967</v>
          </cell>
          <cell r="D21" t="str">
            <v>S.03</v>
          </cell>
        </row>
        <row r="22">
          <cell r="C22">
            <v>38968</v>
          </cell>
          <cell r="D22" t="str">
            <v>S.03</v>
          </cell>
        </row>
        <row r="23">
          <cell r="C23">
            <v>38969</v>
          </cell>
          <cell r="D23" t="str">
            <v>S.03</v>
          </cell>
        </row>
        <row r="24">
          <cell r="C24">
            <v>38970</v>
          </cell>
          <cell r="D24" t="str">
            <v>S.03</v>
          </cell>
        </row>
        <row r="25">
          <cell r="C25">
            <v>38971</v>
          </cell>
          <cell r="D25" t="str">
            <v>S.04</v>
          </cell>
        </row>
        <row r="26">
          <cell r="C26">
            <v>38972</v>
          </cell>
          <cell r="D26" t="str">
            <v>S.04</v>
          </cell>
        </row>
        <row r="27">
          <cell r="C27">
            <v>38973</v>
          </cell>
          <cell r="D27" t="str">
            <v>S.04</v>
          </cell>
        </row>
        <row r="28">
          <cell r="C28">
            <v>38974</v>
          </cell>
          <cell r="D28" t="str">
            <v>S.04</v>
          </cell>
        </row>
        <row r="29">
          <cell r="C29">
            <v>38975</v>
          </cell>
          <cell r="D29" t="str">
            <v>S.04</v>
          </cell>
        </row>
        <row r="30">
          <cell r="C30">
            <v>38976</v>
          </cell>
          <cell r="D30" t="str">
            <v>S.04</v>
          </cell>
        </row>
        <row r="31">
          <cell r="C31">
            <v>38977</v>
          </cell>
          <cell r="D31" t="str">
            <v>S.04</v>
          </cell>
        </row>
        <row r="32">
          <cell r="C32">
            <v>38978</v>
          </cell>
          <cell r="D32" t="str">
            <v>S.05</v>
          </cell>
        </row>
        <row r="33">
          <cell r="C33">
            <v>38979</v>
          </cell>
          <cell r="D33" t="str">
            <v>S.05</v>
          </cell>
        </row>
        <row r="34">
          <cell r="C34">
            <v>38980</v>
          </cell>
          <cell r="D34" t="str">
            <v>S.05</v>
          </cell>
        </row>
        <row r="35">
          <cell r="C35">
            <v>38981</v>
          </cell>
          <cell r="D35" t="str">
            <v>S.05</v>
          </cell>
        </row>
        <row r="36">
          <cell r="C36">
            <v>38982</v>
          </cell>
          <cell r="D36" t="str">
            <v>S.05</v>
          </cell>
        </row>
        <row r="37">
          <cell r="C37">
            <v>38983</v>
          </cell>
          <cell r="D37" t="str">
            <v>S.05</v>
          </cell>
        </row>
        <row r="38">
          <cell r="C38">
            <v>38984</v>
          </cell>
          <cell r="D38" t="str">
            <v>S.05</v>
          </cell>
        </row>
        <row r="39">
          <cell r="C39">
            <v>38985</v>
          </cell>
          <cell r="D39" t="str">
            <v>S.06</v>
          </cell>
        </row>
        <row r="40">
          <cell r="C40">
            <v>38986</v>
          </cell>
          <cell r="D40" t="str">
            <v>S.06</v>
          </cell>
        </row>
        <row r="41">
          <cell r="C41">
            <v>38987</v>
          </cell>
          <cell r="D41" t="str">
            <v>S.06</v>
          </cell>
        </row>
        <row r="42">
          <cell r="C42">
            <v>38988</v>
          </cell>
          <cell r="D42" t="str">
            <v>S.06</v>
          </cell>
        </row>
        <row r="43">
          <cell r="C43">
            <v>38989</v>
          </cell>
          <cell r="D43" t="str">
            <v>S.06</v>
          </cell>
        </row>
        <row r="44">
          <cell r="C44">
            <v>38990</v>
          </cell>
          <cell r="D44" t="str">
            <v>S.06</v>
          </cell>
        </row>
        <row r="45">
          <cell r="C45">
            <v>38991</v>
          </cell>
          <cell r="D45" t="str">
            <v>S.06</v>
          </cell>
        </row>
        <row r="46">
          <cell r="C46">
            <v>38992</v>
          </cell>
          <cell r="D46" t="str">
            <v>S.07</v>
          </cell>
        </row>
        <row r="47">
          <cell r="C47">
            <v>38993</v>
          </cell>
          <cell r="D47" t="str">
            <v>S.07</v>
          </cell>
        </row>
        <row r="48">
          <cell r="C48">
            <v>38994</v>
          </cell>
          <cell r="D48" t="str">
            <v>S.07</v>
          </cell>
        </row>
        <row r="49">
          <cell r="C49">
            <v>38995</v>
          </cell>
          <cell r="D49" t="str">
            <v>S.07</v>
          </cell>
        </row>
        <row r="50">
          <cell r="C50">
            <v>38996</v>
          </cell>
          <cell r="D50" t="str">
            <v>S.07</v>
          </cell>
        </row>
        <row r="51">
          <cell r="C51">
            <v>38997</v>
          </cell>
          <cell r="D51" t="str">
            <v>S.07</v>
          </cell>
        </row>
        <row r="52">
          <cell r="C52">
            <v>38998</v>
          </cell>
          <cell r="D52" t="str">
            <v>S.07</v>
          </cell>
        </row>
        <row r="53">
          <cell r="C53">
            <v>38999</v>
          </cell>
          <cell r="D53" t="str">
            <v>S.08</v>
          </cell>
        </row>
        <row r="54">
          <cell r="C54">
            <v>39000</v>
          </cell>
          <cell r="D54" t="str">
            <v>S.08</v>
          </cell>
        </row>
        <row r="55">
          <cell r="C55">
            <v>39001</v>
          </cell>
          <cell r="D55" t="str">
            <v>S.08</v>
          </cell>
        </row>
        <row r="56">
          <cell r="C56">
            <v>39002</v>
          </cell>
          <cell r="D56" t="str">
            <v>S.08</v>
          </cell>
        </row>
        <row r="57">
          <cell r="C57">
            <v>39003</v>
          </cell>
          <cell r="D57" t="str">
            <v>S.08</v>
          </cell>
        </row>
        <row r="58">
          <cell r="C58">
            <v>39004</v>
          </cell>
          <cell r="D58" t="str">
            <v>S.08</v>
          </cell>
        </row>
        <row r="59">
          <cell r="C59">
            <v>39005</v>
          </cell>
          <cell r="D59" t="str">
            <v>S.08</v>
          </cell>
        </row>
        <row r="60">
          <cell r="C60">
            <v>39006</v>
          </cell>
          <cell r="D60" t="str">
            <v>S.09</v>
          </cell>
        </row>
        <row r="61">
          <cell r="C61">
            <v>39007</v>
          </cell>
          <cell r="D61" t="str">
            <v>S.09</v>
          </cell>
        </row>
        <row r="62">
          <cell r="C62">
            <v>39008</v>
          </cell>
          <cell r="D62" t="str">
            <v>S.09</v>
          </cell>
        </row>
        <row r="63">
          <cell r="C63">
            <v>39009</v>
          </cell>
          <cell r="D63" t="str">
            <v>S.09</v>
          </cell>
        </row>
        <row r="64">
          <cell r="C64">
            <v>39010</v>
          </cell>
          <cell r="D64" t="str">
            <v>S.09</v>
          </cell>
        </row>
        <row r="65">
          <cell r="C65">
            <v>39011</v>
          </cell>
          <cell r="D65" t="str">
            <v>S.09</v>
          </cell>
        </row>
        <row r="66">
          <cell r="C66">
            <v>39012</v>
          </cell>
          <cell r="D66" t="str">
            <v>S.09</v>
          </cell>
        </row>
        <row r="67">
          <cell r="C67">
            <v>39013</v>
          </cell>
          <cell r="D67" t="str">
            <v>S.10</v>
          </cell>
        </row>
        <row r="68">
          <cell r="C68">
            <v>39014</v>
          </cell>
          <cell r="D68" t="str">
            <v>S.10</v>
          </cell>
        </row>
        <row r="69">
          <cell r="C69">
            <v>39015</v>
          </cell>
          <cell r="D69" t="str">
            <v>S.10</v>
          </cell>
        </row>
        <row r="70">
          <cell r="C70">
            <v>39016</v>
          </cell>
          <cell r="D70" t="str">
            <v>S.10</v>
          </cell>
        </row>
        <row r="71">
          <cell r="C71">
            <v>39017</v>
          </cell>
          <cell r="D71" t="str">
            <v>S.10</v>
          </cell>
        </row>
        <row r="72">
          <cell r="C72">
            <v>39018</v>
          </cell>
          <cell r="D72" t="str">
            <v>S.10</v>
          </cell>
        </row>
        <row r="73">
          <cell r="C73">
            <v>39019</v>
          </cell>
          <cell r="D73" t="str">
            <v>S.10</v>
          </cell>
        </row>
        <row r="74">
          <cell r="C74">
            <v>39020</v>
          </cell>
          <cell r="D74" t="str">
            <v>S.11</v>
          </cell>
        </row>
        <row r="75">
          <cell r="C75">
            <v>39021</v>
          </cell>
          <cell r="D75" t="str">
            <v>S.11</v>
          </cell>
        </row>
        <row r="76">
          <cell r="C76">
            <v>39022</v>
          </cell>
          <cell r="D76" t="str">
            <v>S.11</v>
          </cell>
        </row>
        <row r="77">
          <cell r="C77">
            <v>39023</v>
          </cell>
          <cell r="D77" t="str">
            <v>S.11</v>
          </cell>
        </row>
        <row r="78">
          <cell r="C78">
            <v>39024</v>
          </cell>
          <cell r="D78" t="str">
            <v>S.11</v>
          </cell>
        </row>
        <row r="79">
          <cell r="C79">
            <v>39025</v>
          </cell>
          <cell r="D79" t="str">
            <v>S.11</v>
          </cell>
        </row>
        <row r="80">
          <cell r="C80">
            <v>39026</v>
          </cell>
          <cell r="D80" t="str">
            <v>S.11</v>
          </cell>
        </row>
        <row r="81">
          <cell r="C81">
            <v>39027</v>
          </cell>
          <cell r="D81" t="str">
            <v>S.12</v>
          </cell>
        </row>
        <row r="82">
          <cell r="C82">
            <v>39028</v>
          </cell>
          <cell r="D82" t="str">
            <v>S.12</v>
          </cell>
        </row>
        <row r="83">
          <cell r="C83">
            <v>39029</v>
          </cell>
          <cell r="D83" t="str">
            <v>S.12</v>
          </cell>
        </row>
        <row r="84">
          <cell r="C84">
            <v>39030</v>
          </cell>
          <cell r="D84" t="str">
            <v>S.12</v>
          </cell>
        </row>
        <row r="85">
          <cell r="C85">
            <v>39031</v>
          </cell>
          <cell r="D85" t="str">
            <v>S.12</v>
          </cell>
        </row>
        <row r="86">
          <cell r="C86">
            <v>39032</v>
          </cell>
          <cell r="D86" t="str">
            <v>S.12</v>
          </cell>
        </row>
        <row r="87">
          <cell r="C87">
            <v>39033</v>
          </cell>
          <cell r="D87" t="str">
            <v>S.12</v>
          </cell>
        </row>
        <row r="88">
          <cell r="C88">
            <v>39034</v>
          </cell>
          <cell r="D88" t="str">
            <v>S.13</v>
          </cell>
        </row>
        <row r="89">
          <cell r="C89">
            <v>39035</v>
          </cell>
          <cell r="D89" t="str">
            <v>S.13</v>
          </cell>
        </row>
        <row r="90">
          <cell r="C90">
            <v>39036</v>
          </cell>
          <cell r="D90" t="str">
            <v>S.13</v>
          </cell>
        </row>
        <row r="91">
          <cell r="C91">
            <v>39037</v>
          </cell>
          <cell r="D91" t="str">
            <v>S.13</v>
          </cell>
        </row>
        <row r="92">
          <cell r="C92">
            <v>39038</v>
          </cell>
          <cell r="D92" t="str">
            <v>S.13</v>
          </cell>
        </row>
        <row r="93">
          <cell r="C93">
            <v>39039</v>
          </cell>
          <cell r="D93" t="str">
            <v>S.13</v>
          </cell>
        </row>
        <row r="94">
          <cell r="C94">
            <v>39040</v>
          </cell>
          <cell r="D94" t="str">
            <v>S.13</v>
          </cell>
        </row>
        <row r="95">
          <cell r="C95">
            <v>39041</v>
          </cell>
          <cell r="D95" t="str">
            <v>S.14</v>
          </cell>
        </row>
        <row r="96">
          <cell r="C96">
            <v>39042</v>
          </cell>
          <cell r="D96" t="str">
            <v>S.14</v>
          </cell>
        </row>
        <row r="97">
          <cell r="C97">
            <v>39043</v>
          </cell>
          <cell r="D97" t="str">
            <v>S.14</v>
          </cell>
        </row>
        <row r="98">
          <cell r="C98">
            <v>39044</v>
          </cell>
          <cell r="D98" t="str">
            <v>S.14</v>
          </cell>
        </row>
        <row r="99">
          <cell r="C99">
            <v>39045</v>
          </cell>
          <cell r="D99" t="str">
            <v>S.14</v>
          </cell>
        </row>
        <row r="100">
          <cell r="C100">
            <v>39046</v>
          </cell>
          <cell r="D100" t="str">
            <v>S.14</v>
          </cell>
        </row>
        <row r="101">
          <cell r="C101">
            <v>39047</v>
          </cell>
          <cell r="D101" t="str">
            <v>S.14</v>
          </cell>
        </row>
        <row r="102">
          <cell r="C102">
            <v>39048</v>
          </cell>
          <cell r="D102" t="str">
            <v>S.15</v>
          </cell>
        </row>
        <row r="103">
          <cell r="C103">
            <v>39049</v>
          </cell>
          <cell r="D103" t="str">
            <v>S.15</v>
          </cell>
        </row>
        <row r="104">
          <cell r="C104">
            <v>39050</v>
          </cell>
          <cell r="D104" t="str">
            <v>S.15</v>
          </cell>
        </row>
        <row r="105">
          <cell r="C105">
            <v>39051</v>
          </cell>
          <cell r="D105" t="str">
            <v>S.15</v>
          </cell>
        </row>
        <row r="106">
          <cell r="C106">
            <v>39052</v>
          </cell>
          <cell r="D106" t="str">
            <v>S.15</v>
          </cell>
        </row>
        <row r="107">
          <cell r="C107">
            <v>39053</v>
          </cell>
          <cell r="D107" t="str">
            <v>S.15</v>
          </cell>
        </row>
        <row r="108">
          <cell r="C108">
            <v>39054</v>
          </cell>
          <cell r="D108" t="str">
            <v>S.15</v>
          </cell>
        </row>
        <row r="109">
          <cell r="C109">
            <v>39055</v>
          </cell>
          <cell r="D109" t="str">
            <v>S.16</v>
          </cell>
        </row>
        <row r="110">
          <cell r="C110">
            <v>39056</v>
          </cell>
          <cell r="D110" t="str">
            <v>S.16</v>
          </cell>
        </row>
        <row r="111">
          <cell r="C111">
            <v>39057</v>
          </cell>
          <cell r="D111" t="str">
            <v>S.16</v>
          </cell>
        </row>
        <row r="112">
          <cell r="C112">
            <v>39058</v>
          </cell>
          <cell r="D112" t="str">
            <v>S.16</v>
          </cell>
        </row>
        <row r="113">
          <cell r="C113">
            <v>39059</v>
          </cell>
          <cell r="D113" t="str">
            <v>S.16</v>
          </cell>
        </row>
        <row r="114">
          <cell r="C114">
            <v>39060</v>
          </cell>
          <cell r="D114" t="str">
            <v>S.16</v>
          </cell>
        </row>
        <row r="115">
          <cell r="C115">
            <v>39061</v>
          </cell>
          <cell r="D115" t="str">
            <v>S.16</v>
          </cell>
        </row>
        <row r="116">
          <cell r="C116">
            <v>39062</v>
          </cell>
          <cell r="D116" t="str">
            <v>S.17</v>
          </cell>
        </row>
        <row r="117">
          <cell r="C117">
            <v>39063</v>
          </cell>
          <cell r="D117" t="str">
            <v>S.17</v>
          </cell>
        </row>
        <row r="118">
          <cell r="C118">
            <v>39064</v>
          </cell>
          <cell r="D118" t="str">
            <v>S.17</v>
          </cell>
        </row>
        <row r="119">
          <cell r="C119">
            <v>39065</v>
          </cell>
          <cell r="D119" t="str">
            <v>S.17</v>
          </cell>
        </row>
        <row r="120">
          <cell r="C120">
            <v>39066</v>
          </cell>
          <cell r="D120" t="str">
            <v>S.17</v>
          </cell>
        </row>
        <row r="121">
          <cell r="C121">
            <v>39067</v>
          </cell>
          <cell r="D121" t="str">
            <v>S.17</v>
          </cell>
        </row>
        <row r="122">
          <cell r="C122">
            <v>39068</v>
          </cell>
          <cell r="D122" t="str">
            <v>S.17</v>
          </cell>
        </row>
        <row r="123">
          <cell r="C123">
            <v>39069</v>
          </cell>
          <cell r="D123" t="str">
            <v>S.18</v>
          </cell>
        </row>
        <row r="124">
          <cell r="C124">
            <v>39070</v>
          </cell>
          <cell r="D124" t="str">
            <v>S.18</v>
          </cell>
        </row>
        <row r="125">
          <cell r="C125">
            <v>39071</v>
          </cell>
          <cell r="D125" t="str">
            <v>S.18</v>
          </cell>
        </row>
        <row r="126">
          <cell r="C126">
            <v>39072</v>
          </cell>
          <cell r="D126" t="str">
            <v>S.18</v>
          </cell>
        </row>
        <row r="127">
          <cell r="C127">
            <v>39073</v>
          </cell>
          <cell r="D127" t="str">
            <v>S.18</v>
          </cell>
        </row>
        <row r="128">
          <cell r="C128">
            <v>39074</v>
          </cell>
          <cell r="D128" t="str">
            <v>S.18</v>
          </cell>
        </row>
        <row r="129">
          <cell r="C129">
            <v>39075</v>
          </cell>
          <cell r="D129" t="str">
            <v>S.18</v>
          </cell>
        </row>
        <row r="130">
          <cell r="C130">
            <v>39076</v>
          </cell>
          <cell r="D130" t="str">
            <v>S.19</v>
          </cell>
        </row>
        <row r="131">
          <cell r="C131">
            <v>39077</v>
          </cell>
          <cell r="D131" t="str">
            <v>S.19</v>
          </cell>
        </row>
        <row r="132">
          <cell r="C132">
            <v>39078</v>
          </cell>
          <cell r="D132" t="str">
            <v>S.19</v>
          </cell>
        </row>
        <row r="133">
          <cell r="C133">
            <v>39079</v>
          </cell>
          <cell r="D133" t="str">
            <v>S.19</v>
          </cell>
        </row>
        <row r="134">
          <cell r="C134">
            <v>39080</v>
          </cell>
          <cell r="D134" t="str">
            <v>S.19</v>
          </cell>
        </row>
        <row r="135">
          <cell r="C135">
            <v>39081</v>
          </cell>
          <cell r="D135" t="str">
            <v>S.19</v>
          </cell>
        </row>
        <row r="136">
          <cell r="C136">
            <v>39082</v>
          </cell>
          <cell r="D136" t="str">
            <v>S.19</v>
          </cell>
        </row>
        <row r="137">
          <cell r="C137">
            <v>39083</v>
          </cell>
          <cell r="D137" t="str">
            <v>S.20</v>
          </cell>
        </row>
        <row r="138">
          <cell r="C138">
            <v>39084</v>
          </cell>
          <cell r="D138" t="str">
            <v>S.20</v>
          </cell>
        </row>
        <row r="139">
          <cell r="C139">
            <v>39085</v>
          </cell>
          <cell r="D139" t="str">
            <v>S.20</v>
          </cell>
        </row>
        <row r="140">
          <cell r="C140">
            <v>39086</v>
          </cell>
          <cell r="D140" t="str">
            <v>S.20</v>
          </cell>
        </row>
        <row r="141">
          <cell r="C141">
            <v>39087</v>
          </cell>
          <cell r="D141" t="str">
            <v>S.20</v>
          </cell>
        </row>
        <row r="142">
          <cell r="C142">
            <v>39088</v>
          </cell>
          <cell r="D142" t="str">
            <v>S.20</v>
          </cell>
        </row>
        <row r="143">
          <cell r="C143">
            <v>39089</v>
          </cell>
          <cell r="D143" t="str">
            <v>S.20</v>
          </cell>
        </row>
        <row r="144">
          <cell r="C144">
            <v>39090</v>
          </cell>
          <cell r="D144" t="str">
            <v>S.21</v>
          </cell>
        </row>
        <row r="145">
          <cell r="C145">
            <v>39091</v>
          </cell>
          <cell r="D145" t="str">
            <v>S.21</v>
          </cell>
        </row>
        <row r="146">
          <cell r="C146">
            <v>39092</v>
          </cell>
          <cell r="D146" t="str">
            <v>S.21</v>
          </cell>
        </row>
        <row r="147">
          <cell r="C147">
            <v>39093</v>
          </cell>
          <cell r="D147" t="str">
            <v>S.21</v>
          </cell>
        </row>
        <row r="148">
          <cell r="C148">
            <v>39094</v>
          </cell>
          <cell r="D148" t="str">
            <v>S.21</v>
          </cell>
        </row>
        <row r="149">
          <cell r="C149">
            <v>39095</v>
          </cell>
          <cell r="D149" t="str">
            <v>S.21</v>
          </cell>
        </row>
        <row r="150">
          <cell r="C150">
            <v>39096</v>
          </cell>
          <cell r="D150" t="str">
            <v>S.21</v>
          </cell>
        </row>
        <row r="151">
          <cell r="C151">
            <v>39097</v>
          </cell>
          <cell r="D151" t="str">
            <v>S.22</v>
          </cell>
        </row>
        <row r="152">
          <cell r="C152">
            <v>39098</v>
          </cell>
          <cell r="D152" t="str">
            <v>S.22</v>
          </cell>
        </row>
        <row r="153">
          <cell r="C153">
            <v>39099</v>
          </cell>
          <cell r="D153" t="str">
            <v>S.22</v>
          </cell>
        </row>
        <row r="154">
          <cell r="C154">
            <v>39100</v>
          </cell>
          <cell r="D154" t="str">
            <v>S.22</v>
          </cell>
        </row>
        <row r="155">
          <cell r="C155">
            <v>39101</v>
          </cell>
          <cell r="D155" t="str">
            <v>S.22</v>
          </cell>
        </row>
        <row r="156">
          <cell r="C156">
            <v>39102</v>
          </cell>
          <cell r="D156" t="str">
            <v>S.22</v>
          </cell>
        </row>
        <row r="157">
          <cell r="C157">
            <v>39103</v>
          </cell>
          <cell r="D157" t="str">
            <v>S.22</v>
          </cell>
        </row>
        <row r="158">
          <cell r="C158">
            <v>39104</v>
          </cell>
          <cell r="D158" t="str">
            <v>S.23</v>
          </cell>
        </row>
        <row r="159">
          <cell r="C159">
            <v>39105</v>
          </cell>
          <cell r="D159" t="str">
            <v>S.23</v>
          </cell>
        </row>
        <row r="160">
          <cell r="C160">
            <v>39106</v>
          </cell>
          <cell r="D160" t="str">
            <v>S.23</v>
          </cell>
        </row>
        <row r="161">
          <cell r="C161">
            <v>39107</v>
          </cell>
          <cell r="D161" t="str">
            <v>S.23</v>
          </cell>
        </row>
        <row r="162">
          <cell r="C162">
            <v>39108</v>
          </cell>
          <cell r="D162" t="str">
            <v>S.23</v>
          </cell>
        </row>
        <row r="163">
          <cell r="C163">
            <v>39109</v>
          </cell>
          <cell r="D163" t="str">
            <v>S.23</v>
          </cell>
        </row>
        <row r="164">
          <cell r="C164">
            <v>39110</v>
          </cell>
          <cell r="D164" t="str">
            <v>S.23</v>
          </cell>
        </row>
        <row r="165">
          <cell r="C165">
            <v>39111</v>
          </cell>
          <cell r="D165" t="str">
            <v>S.24</v>
          </cell>
        </row>
        <row r="166">
          <cell r="C166">
            <v>39112</v>
          </cell>
          <cell r="D166" t="str">
            <v>S.24</v>
          </cell>
        </row>
        <row r="167">
          <cell r="C167">
            <v>39113</v>
          </cell>
          <cell r="D167" t="str">
            <v>S.24</v>
          </cell>
        </row>
        <row r="168">
          <cell r="C168">
            <v>39114</v>
          </cell>
          <cell r="D168" t="str">
            <v>S.24</v>
          </cell>
        </row>
        <row r="169">
          <cell r="C169">
            <v>39115</v>
          </cell>
          <cell r="D169" t="str">
            <v>S.24</v>
          </cell>
        </row>
        <row r="170">
          <cell r="C170">
            <v>39116</v>
          </cell>
          <cell r="D170" t="str">
            <v>S.24</v>
          </cell>
        </row>
        <row r="171">
          <cell r="C171">
            <v>39117</v>
          </cell>
          <cell r="D171" t="str">
            <v>S.24</v>
          </cell>
        </row>
        <row r="172">
          <cell r="C172">
            <v>39118</v>
          </cell>
          <cell r="D172" t="str">
            <v>S.25</v>
          </cell>
        </row>
        <row r="173">
          <cell r="C173">
            <v>39119</v>
          </cell>
          <cell r="D173" t="str">
            <v>S.25</v>
          </cell>
        </row>
        <row r="174">
          <cell r="C174">
            <v>39120</v>
          </cell>
          <cell r="D174" t="str">
            <v>S.25</v>
          </cell>
        </row>
        <row r="175">
          <cell r="C175">
            <v>39121</v>
          </cell>
          <cell r="D175" t="str">
            <v>S.25</v>
          </cell>
        </row>
        <row r="176">
          <cell r="C176">
            <v>39122</v>
          </cell>
          <cell r="D176" t="str">
            <v>S.25</v>
          </cell>
        </row>
        <row r="177">
          <cell r="C177">
            <v>39123</v>
          </cell>
          <cell r="D177" t="str">
            <v>S.25</v>
          </cell>
        </row>
        <row r="178">
          <cell r="C178">
            <v>39124</v>
          </cell>
          <cell r="D178" t="str">
            <v>S.25</v>
          </cell>
        </row>
        <row r="179">
          <cell r="C179">
            <v>39125</v>
          </cell>
          <cell r="D179" t="str">
            <v>S.26</v>
          </cell>
        </row>
        <row r="180">
          <cell r="C180">
            <v>39126</v>
          </cell>
          <cell r="D180" t="str">
            <v>S.26</v>
          </cell>
        </row>
        <row r="181">
          <cell r="C181">
            <v>39127</v>
          </cell>
          <cell r="D181" t="str">
            <v>S.26</v>
          </cell>
        </row>
        <row r="182">
          <cell r="C182">
            <v>39128</v>
          </cell>
          <cell r="D182" t="str">
            <v>S.26</v>
          </cell>
        </row>
        <row r="183">
          <cell r="C183">
            <v>39129</v>
          </cell>
          <cell r="D183" t="str">
            <v>S.26</v>
          </cell>
        </row>
        <row r="184">
          <cell r="C184">
            <v>39130</v>
          </cell>
          <cell r="D184" t="str">
            <v>S.26</v>
          </cell>
        </row>
        <row r="185">
          <cell r="C185">
            <v>39131</v>
          </cell>
          <cell r="D185" t="str">
            <v>S.26</v>
          </cell>
        </row>
        <row r="186">
          <cell r="C186">
            <v>39132</v>
          </cell>
          <cell r="D186" t="str">
            <v>S.27</v>
          </cell>
        </row>
        <row r="187">
          <cell r="C187">
            <v>39133</v>
          </cell>
          <cell r="D187" t="str">
            <v>S.27</v>
          </cell>
        </row>
        <row r="188">
          <cell r="C188">
            <v>39134</v>
          </cell>
          <cell r="D188" t="str">
            <v>S.27</v>
          </cell>
        </row>
        <row r="189">
          <cell r="C189">
            <v>39135</v>
          </cell>
          <cell r="D189" t="str">
            <v>S.27</v>
          </cell>
        </row>
        <row r="190">
          <cell r="C190">
            <v>39136</v>
          </cell>
          <cell r="D190" t="str">
            <v>S.27</v>
          </cell>
        </row>
        <row r="191">
          <cell r="C191">
            <v>39137</v>
          </cell>
          <cell r="D191" t="str">
            <v>S.27</v>
          </cell>
        </row>
        <row r="192">
          <cell r="C192">
            <v>39138</v>
          </cell>
          <cell r="D192" t="str">
            <v>S.27</v>
          </cell>
        </row>
        <row r="193">
          <cell r="C193">
            <v>39139</v>
          </cell>
          <cell r="D193" t="str">
            <v>S.28</v>
          </cell>
        </row>
        <row r="194">
          <cell r="C194">
            <v>39140</v>
          </cell>
          <cell r="D194" t="str">
            <v>S.28</v>
          </cell>
        </row>
        <row r="195">
          <cell r="C195">
            <v>39141</v>
          </cell>
          <cell r="D195" t="str">
            <v>S.28</v>
          </cell>
        </row>
        <row r="196">
          <cell r="C196">
            <v>39142</v>
          </cell>
          <cell r="D196" t="str">
            <v>S.28</v>
          </cell>
        </row>
        <row r="197">
          <cell r="C197">
            <v>39143</v>
          </cell>
          <cell r="D197" t="str">
            <v>S.28</v>
          </cell>
        </row>
        <row r="198">
          <cell r="C198">
            <v>39144</v>
          </cell>
          <cell r="D198" t="str">
            <v>S.28</v>
          </cell>
        </row>
        <row r="199">
          <cell r="C199">
            <v>39145</v>
          </cell>
          <cell r="D199" t="str">
            <v>S.28</v>
          </cell>
        </row>
        <row r="200">
          <cell r="C200">
            <v>39146</v>
          </cell>
          <cell r="D200" t="str">
            <v>S.29</v>
          </cell>
        </row>
        <row r="201">
          <cell r="C201">
            <v>39147</v>
          </cell>
          <cell r="D201" t="str">
            <v>S.29</v>
          </cell>
        </row>
        <row r="202">
          <cell r="C202">
            <v>39148</v>
          </cell>
          <cell r="D202" t="str">
            <v>S.29</v>
          </cell>
        </row>
        <row r="203">
          <cell r="C203">
            <v>39149</v>
          </cell>
          <cell r="D203" t="str">
            <v>S.29</v>
          </cell>
        </row>
        <row r="204">
          <cell r="C204">
            <v>39150</v>
          </cell>
          <cell r="D204" t="str">
            <v>S.29</v>
          </cell>
        </row>
        <row r="205">
          <cell r="C205">
            <v>39151</v>
          </cell>
          <cell r="D205" t="str">
            <v>S.29</v>
          </cell>
        </row>
        <row r="206">
          <cell r="C206">
            <v>39152</v>
          </cell>
          <cell r="D206" t="str">
            <v>S.29</v>
          </cell>
        </row>
        <row r="207">
          <cell r="C207">
            <v>39153</v>
          </cell>
          <cell r="D207" t="str">
            <v>S.30</v>
          </cell>
        </row>
        <row r="208">
          <cell r="C208">
            <v>39154</v>
          </cell>
          <cell r="D208" t="str">
            <v>S.30</v>
          </cell>
        </row>
        <row r="209">
          <cell r="C209">
            <v>39155</v>
          </cell>
          <cell r="D209" t="str">
            <v>S.30</v>
          </cell>
        </row>
        <row r="210">
          <cell r="C210">
            <v>39156</v>
          </cell>
          <cell r="D210" t="str">
            <v>S.30</v>
          </cell>
        </row>
        <row r="211">
          <cell r="C211">
            <v>39157</v>
          </cell>
          <cell r="D211" t="str">
            <v>S.30</v>
          </cell>
        </row>
        <row r="212">
          <cell r="C212">
            <v>39158</v>
          </cell>
          <cell r="D212" t="str">
            <v>S.30</v>
          </cell>
        </row>
        <row r="213">
          <cell r="C213">
            <v>39159</v>
          </cell>
          <cell r="D213" t="str">
            <v>S.30</v>
          </cell>
        </row>
        <row r="214">
          <cell r="C214">
            <v>39160</v>
          </cell>
          <cell r="D214" t="str">
            <v>S.31</v>
          </cell>
        </row>
        <row r="215">
          <cell r="C215">
            <v>39161</v>
          </cell>
          <cell r="D215" t="str">
            <v>S.31</v>
          </cell>
        </row>
        <row r="216">
          <cell r="C216">
            <v>39162</v>
          </cell>
          <cell r="D216" t="str">
            <v>S.31</v>
          </cell>
        </row>
        <row r="217">
          <cell r="C217">
            <v>39163</v>
          </cell>
          <cell r="D217" t="str">
            <v>S.31</v>
          </cell>
        </row>
        <row r="218">
          <cell r="C218">
            <v>39164</v>
          </cell>
          <cell r="D218" t="str">
            <v>S.31</v>
          </cell>
        </row>
        <row r="219">
          <cell r="C219">
            <v>39165</v>
          </cell>
          <cell r="D219" t="str">
            <v>S.31</v>
          </cell>
        </row>
        <row r="220">
          <cell r="C220">
            <v>39166</v>
          </cell>
          <cell r="D220" t="str">
            <v>S.31</v>
          </cell>
        </row>
        <row r="221">
          <cell r="C221">
            <v>39167</v>
          </cell>
          <cell r="D221" t="str">
            <v>S.32</v>
          </cell>
        </row>
        <row r="222">
          <cell r="C222">
            <v>39168</v>
          </cell>
          <cell r="D222" t="str">
            <v>S.32</v>
          </cell>
        </row>
        <row r="223">
          <cell r="C223">
            <v>39169</v>
          </cell>
          <cell r="D223" t="str">
            <v>S.32</v>
          </cell>
        </row>
        <row r="224">
          <cell r="C224">
            <v>39170</v>
          </cell>
          <cell r="D224" t="str">
            <v>S.32</v>
          </cell>
        </row>
        <row r="225">
          <cell r="C225">
            <v>39171</v>
          </cell>
          <cell r="D225" t="str">
            <v>S.32</v>
          </cell>
        </row>
        <row r="226">
          <cell r="C226">
            <v>39172</v>
          </cell>
          <cell r="D226" t="str">
            <v>S.32</v>
          </cell>
        </row>
        <row r="227">
          <cell r="C227">
            <v>39173</v>
          </cell>
          <cell r="D227" t="str">
            <v>S.32</v>
          </cell>
        </row>
        <row r="228">
          <cell r="C228">
            <v>39174</v>
          </cell>
          <cell r="D228" t="str">
            <v>S.33</v>
          </cell>
        </row>
        <row r="229">
          <cell r="C229">
            <v>39175</v>
          </cell>
          <cell r="D229" t="str">
            <v>S.33</v>
          </cell>
        </row>
        <row r="230">
          <cell r="C230">
            <v>39176</v>
          </cell>
          <cell r="D230" t="str">
            <v>S.33</v>
          </cell>
        </row>
        <row r="231">
          <cell r="C231">
            <v>39177</v>
          </cell>
          <cell r="D231" t="str">
            <v>S.33</v>
          </cell>
        </row>
        <row r="232">
          <cell r="C232">
            <v>39178</v>
          </cell>
          <cell r="D232" t="str">
            <v>S.33</v>
          </cell>
        </row>
        <row r="233">
          <cell r="C233">
            <v>39179</v>
          </cell>
          <cell r="D233" t="str">
            <v>S.33</v>
          </cell>
        </row>
        <row r="234">
          <cell r="C234">
            <v>39180</v>
          </cell>
          <cell r="D234" t="str">
            <v>S.33</v>
          </cell>
        </row>
        <row r="235">
          <cell r="C235">
            <v>39181</v>
          </cell>
          <cell r="D235" t="str">
            <v>S.34</v>
          </cell>
        </row>
        <row r="236">
          <cell r="C236">
            <v>39182</v>
          </cell>
          <cell r="D236" t="str">
            <v>S.34</v>
          </cell>
        </row>
        <row r="237">
          <cell r="C237">
            <v>39183</v>
          </cell>
          <cell r="D237" t="str">
            <v>S.34</v>
          </cell>
        </row>
        <row r="238">
          <cell r="C238">
            <v>39184</v>
          </cell>
          <cell r="D238" t="str">
            <v>S.34</v>
          </cell>
        </row>
        <row r="239">
          <cell r="C239">
            <v>39185</v>
          </cell>
          <cell r="D239" t="str">
            <v>S.34</v>
          </cell>
        </row>
        <row r="240">
          <cell r="C240">
            <v>39186</v>
          </cell>
          <cell r="D240" t="str">
            <v>S.34</v>
          </cell>
        </row>
        <row r="241">
          <cell r="C241">
            <v>39187</v>
          </cell>
          <cell r="D241" t="str">
            <v>S.34</v>
          </cell>
        </row>
        <row r="242">
          <cell r="C242">
            <v>39188</v>
          </cell>
          <cell r="D242" t="str">
            <v>S.35</v>
          </cell>
        </row>
        <row r="243">
          <cell r="C243">
            <v>39189</v>
          </cell>
          <cell r="D243" t="str">
            <v>S.35</v>
          </cell>
        </row>
        <row r="244">
          <cell r="C244">
            <v>39190</v>
          </cell>
          <cell r="D244" t="str">
            <v>S.35</v>
          </cell>
        </row>
        <row r="245">
          <cell r="C245">
            <v>39191</v>
          </cell>
          <cell r="D245" t="str">
            <v>S.35</v>
          </cell>
        </row>
        <row r="246">
          <cell r="C246">
            <v>39192</v>
          </cell>
          <cell r="D246" t="str">
            <v>S.35</v>
          </cell>
        </row>
        <row r="247">
          <cell r="C247">
            <v>39193</v>
          </cell>
          <cell r="D247" t="str">
            <v>S.35</v>
          </cell>
        </row>
        <row r="248">
          <cell r="C248">
            <v>39194</v>
          </cell>
          <cell r="D248" t="str">
            <v>S.35</v>
          </cell>
        </row>
        <row r="249">
          <cell r="C249">
            <v>39195</v>
          </cell>
          <cell r="D249" t="str">
            <v>S.36</v>
          </cell>
        </row>
        <row r="250">
          <cell r="C250">
            <v>39196</v>
          </cell>
          <cell r="D250" t="str">
            <v>S.36</v>
          </cell>
        </row>
        <row r="251">
          <cell r="C251">
            <v>39197</v>
          </cell>
          <cell r="D251" t="str">
            <v>S.36</v>
          </cell>
        </row>
        <row r="252">
          <cell r="C252">
            <v>39198</v>
          </cell>
          <cell r="D252" t="str">
            <v>S.36</v>
          </cell>
        </row>
        <row r="253">
          <cell r="C253">
            <v>39199</v>
          </cell>
          <cell r="D253" t="str">
            <v>S.36</v>
          </cell>
        </row>
        <row r="254">
          <cell r="C254">
            <v>39200</v>
          </cell>
          <cell r="D254" t="str">
            <v>S.36</v>
          </cell>
        </row>
        <row r="255">
          <cell r="C255">
            <v>39201</v>
          </cell>
          <cell r="D255" t="str">
            <v>S.36</v>
          </cell>
        </row>
        <row r="256">
          <cell r="C256">
            <v>39202</v>
          </cell>
          <cell r="D256" t="str">
            <v>S.37</v>
          </cell>
        </row>
        <row r="257">
          <cell r="C257">
            <v>39203</v>
          </cell>
          <cell r="D257" t="str">
            <v>S.37</v>
          </cell>
        </row>
        <row r="258">
          <cell r="C258">
            <v>39204</v>
          </cell>
          <cell r="D258" t="str">
            <v>S.37</v>
          </cell>
        </row>
        <row r="259">
          <cell r="C259">
            <v>39205</v>
          </cell>
          <cell r="D259" t="str">
            <v>S.37</v>
          </cell>
        </row>
        <row r="260">
          <cell r="C260">
            <v>39206</v>
          </cell>
          <cell r="D260" t="str">
            <v>S.37</v>
          </cell>
        </row>
        <row r="261">
          <cell r="C261">
            <v>39207</v>
          </cell>
          <cell r="D261" t="str">
            <v>S.37</v>
          </cell>
        </row>
        <row r="262">
          <cell r="C262">
            <v>39208</v>
          </cell>
          <cell r="D262" t="str">
            <v>S.37</v>
          </cell>
        </row>
        <row r="263">
          <cell r="C263">
            <v>39209</v>
          </cell>
          <cell r="D263" t="str">
            <v>S.38</v>
          </cell>
        </row>
        <row r="264">
          <cell r="C264">
            <v>39210</v>
          </cell>
          <cell r="D264" t="str">
            <v>S.38</v>
          </cell>
        </row>
        <row r="265">
          <cell r="C265">
            <v>39211</v>
          </cell>
          <cell r="D265" t="str">
            <v>S.38</v>
          </cell>
        </row>
        <row r="266">
          <cell r="C266">
            <v>39212</v>
          </cell>
          <cell r="D266" t="str">
            <v>S.38</v>
          </cell>
        </row>
        <row r="267">
          <cell r="C267">
            <v>39213</v>
          </cell>
          <cell r="D267" t="str">
            <v>S.38</v>
          </cell>
        </row>
        <row r="268">
          <cell r="C268">
            <v>39214</v>
          </cell>
          <cell r="D268" t="str">
            <v>S.38</v>
          </cell>
        </row>
        <row r="269">
          <cell r="C269">
            <v>39215</v>
          </cell>
          <cell r="D269" t="str">
            <v>S.38</v>
          </cell>
        </row>
        <row r="270">
          <cell r="C270">
            <v>39216</v>
          </cell>
          <cell r="D270" t="str">
            <v>S.39</v>
          </cell>
        </row>
        <row r="271">
          <cell r="C271">
            <v>39217</v>
          </cell>
          <cell r="D271" t="str">
            <v>S.39</v>
          </cell>
        </row>
        <row r="272">
          <cell r="C272">
            <v>39218</v>
          </cell>
          <cell r="D272" t="str">
            <v>S.39</v>
          </cell>
        </row>
        <row r="273">
          <cell r="C273">
            <v>39219</v>
          </cell>
          <cell r="D273" t="str">
            <v>S.39</v>
          </cell>
        </row>
        <row r="274">
          <cell r="C274">
            <v>39220</v>
          </cell>
          <cell r="D274" t="str">
            <v>S.39</v>
          </cell>
        </row>
        <row r="275">
          <cell r="C275">
            <v>39221</v>
          </cell>
          <cell r="D275" t="str">
            <v>S.39</v>
          </cell>
        </row>
        <row r="276">
          <cell r="C276">
            <v>39222</v>
          </cell>
          <cell r="D276" t="str">
            <v>S.39</v>
          </cell>
        </row>
        <row r="277">
          <cell r="C277">
            <v>39223</v>
          </cell>
          <cell r="D277" t="str">
            <v>S.40</v>
          </cell>
        </row>
        <row r="278">
          <cell r="C278">
            <v>39224</v>
          </cell>
          <cell r="D278" t="str">
            <v>S.40</v>
          </cell>
        </row>
        <row r="279">
          <cell r="C279">
            <v>39225</v>
          </cell>
          <cell r="D279" t="str">
            <v>S.40</v>
          </cell>
        </row>
        <row r="280">
          <cell r="C280">
            <v>39226</v>
          </cell>
          <cell r="D280" t="str">
            <v>S.40</v>
          </cell>
        </row>
        <row r="281">
          <cell r="C281">
            <v>39227</v>
          </cell>
          <cell r="D281" t="str">
            <v>S.40</v>
          </cell>
        </row>
        <row r="282">
          <cell r="C282">
            <v>39228</v>
          </cell>
          <cell r="D282" t="str">
            <v>S.40</v>
          </cell>
        </row>
        <row r="283">
          <cell r="C283">
            <v>39229</v>
          </cell>
          <cell r="D283" t="str">
            <v>S.40</v>
          </cell>
        </row>
        <row r="284">
          <cell r="C284">
            <v>39230</v>
          </cell>
          <cell r="D284" t="str">
            <v>S.41</v>
          </cell>
        </row>
        <row r="285">
          <cell r="C285">
            <v>39231</v>
          </cell>
          <cell r="D285" t="str">
            <v>S.41</v>
          </cell>
        </row>
        <row r="286">
          <cell r="C286">
            <v>39232</v>
          </cell>
          <cell r="D286" t="str">
            <v>S.41</v>
          </cell>
        </row>
        <row r="287">
          <cell r="C287">
            <v>39233</v>
          </cell>
          <cell r="D287" t="str">
            <v>S.41</v>
          </cell>
        </row>
        <row r="288">
          <cell r="C288">
            <v>39234</v>
          </cell>
          <cell r="D288" t="str">
            <v>S.41</v>
          </cell>
        </row>
        <row r="289">
          <cell r="C289">
            <v>39235</v>
          </cell>
          <cell r="D289" t="str">
            <v>S.41</v>
          </cell>
        </row>
        <row r="290">
          <cell r="C290">
            <v>39236</v>
          </cell>
          <cell r="D290" t="str">
            <v>S.41</v>
          </cell>
        </row>
        <row r="291">
          <cell r="C291">
            <v>39237</v>
          </cell>
          <cell r="D291" t="str">
            <v>S.42</v>
          </cell>
        </row>
        <row r="292">
          <cell r="C292">
            <v>39238</v>
          </cell>
          <cell r="D292" t="str">
            <v>S.42</v>
          </cell>
        </row>
        <row r="293">
          <cell r="C293">
            <v>39239</v>
          </cell>
          <cell r="D293" t="str">
            <v>S.42</v>
          </cell>
        </row>
        <row r="294">
          <cell r="C294">
            <v>39240</v>
          </cell>
          <cell r="D294" t="str">
            <v>S.42</v>
          </cell>
        </row>
        <row r="295">
          <cell r="C295">
            <v>39241</v>
          </cell>
          <cell r="D295" t="str">
            <v>S.42</v>
          </cell>
        </row>
        <row r="296">
          <cell r="C296">
            <v>39242</v>
          </cell>
          <cell r="D296" t="str">
            <v>S.42</v>
          </cell>
        </row>
        <row r="297">
          <cell r="C297">
            <v>39243</v>
          </cell>
          <cell r="D297" t="str">
            <v>S.42</v>
          </cell>
        </row>
        <row r="298">
          <cell r="C298">
            <v>39244</v>
          </cell>
          <cell r="D298" t="str">
            <v>S.43</v>
          </cell>
        </row>
        <row r="299">
          <cell r="C299">
            <v>39245</v>
          </cell>
          <cell r="D299" t="str">
            <v>S.43</v>
          </cell>
        </row>
        <row r="300">
          <cell r="C300">
            <v>39246</v>
          </cell>
          <cell r="D300" t="str">
            <v>S.43</v>
          </cell>
        </row>
        <row r="301">
          <cell r="C301">
            <v>39247</v>
          </cell>
          <cell r="D301" t="str">
            <v>S.43</v>
          </cell>
        </row>
        <row r="302">
          <cell r="C302">
            <v>39248</v>
          </cell>
          <cell r="D302" t="str">
            <v>S.43</v>
          </cell>
        </row>
        <row r="303">
          <cell r="C303">
            <v>39249</v>
          </cell>
          <cell r="D303" t="str">
            <v>S.43</v>
          </cell>
        </row>
        <row r="304">
          <cell r="C304">
            <v>39250</v>
          </cell>
          <cell r="D304" t="str">
            <v>S.43</v>
          </cell>
        </row>
        <row r="305">
          <cell r="C305">
            <v>39251</v>
          </cell>
          <cell r="D305" t="str">
            <v>S.44</v>
          </cell>
        </row>
        <row r="306">
          <cell r="C306">
            <v>39252</v>
          </cell>
          <cell r="D306" t="str">
            <v>S.44</v>
          </cell>
        </row>
        <row r="307">
          <cell r="C307">
            <v>39253</v>
          </cell>
          <cell r="D307" t="str">
            <v>S.44</v>
          </cell>
        </row>
        <row r="308">
          <cell r="C308">
            <v>39254</v>
          </cell>
          <cell r="D308" t="str">
            <v>S.44</v>
          </cell>
        </row>
        <row r="309">
          <cell r="C309">
            <v>39255</v>
          </cell>
          <cell r="D309" t="str">
            <v>S.44</v>
          </cell>
        </row>
        <row r="310">
          <cell r="C310">
            <v>39256</v>
          </cell>
          <cell r="D310" t="str">
            <v>S.44</v>
          </cell>
        </row>
        <row r="311">
          <cell r="C311">
            <v>39257</v>
          </cell>
          <cell r="D311" t="str">
            <v>S.44</v>
          </cell>
        </row>
        <row r="312">
          <cell r="C312">
            <v>39258</v>
          </cell>
          <cell r="D312" t="str">
            <v>S.45</v>
          </cell>
        </row>
        <row r="313">
          <cell r="C313">
            <v>39259</v>
          </cell>
          <cell r="D313" t="str">
            <v>S.45</v>
          </cell>
        </row>
        <row r="314">
          <cell r="C314">
            <v>39260</v>
          </cell>
          <cell r="D314" t="str">
            <v>S.45</v>
          </cell>
        </row>
        <row r="315">
          <cell r="C315">
            <v>39261</v>
          </cell>
          <cell r="D315" t="str">
            <v>S.45</v>
          </cell>
        </row>
        <row r="316">
          <cell r="C316">
            <v>39262</v>
          </cell>
          <cell r="D316" t="str">
            <v>S.45</v>
          </cell>
        </row>
        <row r="317">
          <cell r="C317">
            <v>39263</v>
          </cell>
          <cell r="D317" t="str">
            <v>S.45</v>
          </cell>
        </row>
        <row r="318">
          <cell r="C318">
            <v>39264</v>
          </cell>
          <cell r="D318" t="str">
            <v>S.45</v>
          </cell>
        </row>
        <row r="319">
          <cell r="C319">
            <v>39265</v>
          </cell>
          <cell r="D319" t="str">
            <v>S.46</v>
          </cell>
        </row>
        <row r="320">
          <cell r="C320">
            <v>39266</v>
          </cell>
          <cell r="D320" t="str">
            <v>S.46</v>
          </cell>
        </row>
        <row r="321">
          <cell r="C321">
            <v>39267</v>
          </cell>
          <cell r="D321" t="str">
            <v>S.46</v>
          </cell>
        </row>
        <row r="322">
          <cell r="C322">
            <v>39268</v>
          </cell>
          <cell r="D322" t="str">
            <v>S.46</v>
          </cell>
        </row>
        <row r="323">
          <cell r="C323">
            <v>39269</v>
          </cell>
          <cell r="D323" t="str">
            <v>S.46</v>
          </cell>
        </row>
        <row r="324">
          <cell r="C324">
            <v>39270</v>
          </cell>
          <cell r="D324" t="str">
            <v>S.46</v>
          </cell>
        </row>
        <row r="325">
          <cell r="C325">
            <v>39271</v>
          </cell>
          <cell r="D325" t="str">
            <v>S.46</v>
          </cell>
        </row>
        <row r="326">
          <cell r="C326">
            <v>39272</v>
          </cell>
          <cell r="D326" t="str">
            <v>S.47</v>
          </cell>
        </row>
        <row r="327">
          <cell r="C327">
            <v>39273</v>
          </cell>
          <cell r="D327" t="str">
            <v>S.47</v>
          </cell>
        </row>
        <row r="328">
          <cell r="C328">
            <v>39274</v>
          </cell>
          <cell r="D328" t="str">
            <v>S.47</v>
          </cell>
        </row>
        <row r="329">
          <cell r="C329">
            <v>39275</v>
          </cell>
          <cell r="D329" t="str">
            <v>S.47</v>
          </cell>
        </row>
        <row r="330">
          <cell r="C330">
            <v>39276</v>
          </cell>
          <cell r="D330" t="str">
            <v>S.47</v>
          </cell>
        </row>
        <row r="331">
          <cell r="C331">
            <v>39277</v>
          </cell>
          <cell r="D331" t="str">
            <v>S.47</v>
          </cell>
        </row>
        <row r="332">
          <cell r="C332">
            <v>39278</v>
          </cell>
          <cell r="D332" t="str">
            <v>S.47</v>
          </cell>
        </row>
        <row r="333">
          <cell r="C333">
            <v>39279</v>
          </cell>
          <cell r="D333" t="str">
            <v>S.48</v>
          </cell>
        </row>
        <row r="334">
          <cell r="C334">
            <v>39280</v>
          </cell>
          <cell r="D334" t="str">
            <v>S.48</v>
          </cell>
        </row>
        <row r="335">
          <cell r="C335">
            <v>39281</v>
          </cell>
          <cell r="D335" t="str">
            <v>S.48</v>
          </cell>
        </row>
        <row r="336">
          <cell r="C336">
            <v>39282</v>
          </cell>
          <cell r="D336" t="str">
            <v>S.48</v>
          </cell>
        </row>
        <row r="337">
          <cell r="C337">
            <v>39283</v>
          </cell>
          <cell r="D337" t="str">
            <v>S.48</v>
          </cell>
        </row>
        <row r="338">
          <cell r="C338">
            <v>39284</v>
          </cell>
          <cell r="D338" t="str">
            <v>S.48</v>
          </cell>
        </row>
        <row r="339">
          <cell r="C339">
            <v>39285</v>
          </cell>
          <cell r="D339" t="str">
            <v>S.48</v>
          </cell>
        </row>
        <row r="340">
          <cell r="C340">
            <v>39286</v>
          </cell>
          <cell r="D340" t="str">
            <v>S.49</v>
          </cell>
        </row>
        <row r="341">
          <cell r="C341">
            <v>39287</v>
          </cell>
          <cell r="D341" t="str">
            <v>S.49</v>
          </cell>
        </row>
        <row r="342">
          <cell r="C342">
            <v>39288</v>
          </cell>
          <cell r="D342" t="str">
            <v>S.49</v>
          </cell>
        </row>
        <row r="343">
          <cell r="C343">
            <v>39289</v>
          </cell>
          <cell r="D343" t="str">
            <v>S.49</v>
          </cell>
        </row>
        <row r="344">
          <cell r="C344">
            <v>39290</v>
          </cell>
          <cell r="D344" t="str">
            <v>S.49</v>
          </cell>
        </row>
        <row r="345">
          <cell r="C345">
            <v>39291</v>
          </cell>
          <cell r="D345" t="str">
            <v>S.49</v>
          </cell>
        </row>
        <row r="346">
          <cell r="C346">
            <v>39292</v>
          </cell>
          <cell r="D346" t="str">
            <v>S.49</v>
          </cell>
        </row>
        <row r="347">
          <cell r="C347">
            <v>39293</v>
          </cell>
          <cell r="D347" t="str">
            <v>S.50</v>
          </cell>
        </row>
        <row r="348">
          <cell r="C348">
            <v>39294</v>
          </cell>
          <cell r="D348" t="str">
            <v>S.50</v>
          </cell>
        </row>
        <row r="349">
          <cell r="C349">
            <v>39295</v>
          </cell>
          <cell r="D349" t="str">
            <v>S.50</v>
          </cell>
        </row>
        <row r="350">
          <cell r="C350">
            <v>39296</v>
          </cell>
          <cell r="D350" t="str">
            <v>S.50</v>
          </cell>
        </row>
        <row r="351">
          <cell r="C351">
            <v>39297</v>
          </cell>
          <cell r="D351" t="str">
            <v>S.50</v>
          </cell>
        </row>
        <row r="352">
          <cell r="C352">
            <v>39298</v>
          </cell>
          <cell r="D352" t="str">
            <v>S.50</v>
          </cell>
        </row>
        <row r="353">
          <cell r="C353">
            <v>39299</v>
          </cell>
          <cell r="D353" t="str">
            <v>S.50</v>
          </cell>
        </row>
        <row r="354">
          <cell r="C354">
            <v>39300</v>
          </cell>
          <cell r="D354" t="str">
            <v>S.51</v>
          </cell>
        </row>
        <row r="355">
          <cell r="C355">
            <v>39301</v>
          </cell>
          <cell r="D355" t="str">
            <v>S.51</v>
          </cell>
        </row>
        <row r="356">
          <cell r="C356">
            <v>39302</v>
          </cell>
          <cell r="D356" t="str">
            <v>S.51</v>
          </cell>
        </row>
        <row r="357">
          <cell r="C357">
            <v>39303</v>
          </cell>
          <cell r="D357" t="str">
            <v>S.51</v>
          </cell>
        </row>
        <row r="358">
          <cell r="C358">
            <v>39304</v>
          </cell>
          <cell r="D358" t="str">
            <v>S.51</v>
          </cell>
        </row>
        <row r="359">
          <cell r="C359">
            <v>39305</v>
          </cell>
          <cell r="D359" t="str">
            <v>S.51</v>
          </cell>
        </row>
        <row r="360">
          <cell r="C360">
            <v>39306</v>
          </cell>
          <cell r="D360" t="str">
            <v>S.51</v>
          </cell>
        </row>
        <row r="361">
          <cell r="C361">
            <v>39307</v>
          </cell>
          <cell r="D361" t="str">
            <v>S.52</v>
          </cell>
        </row>
        <row r="362">
          <cell r="C362">
            <v>39308</v>
          </cell>
          <cell r="D362" t="str">
            <v>S.52</v>
          </cell>
        </row>
        <row r="363">
          <cell r="C363">
            <v>39309</v>
          </cell>
          <cell r="D363" t="str">
            <v>S.52</v>
          </cell>
        </row>
        <row r="364">
          <cell r="C364">
            <v>39310</v>
          </cell>
          <cell r="D364" t="str">
            <v>S.52</v>
          </cell>
        </row>
        <row r="365">
          <cell r="C365">
            <v>39311</v>
          </cell>
          <cell r="D365" t="str">
            <v>S.52</v>
          </cell>
        </row>
        <row r="366">
          <cell r="C366">
            <v>39312</v>
          </cell>
          <cell r="D366" t="str">
            <v>S.52</v>
          </cell>
        </row>
        <row r="367">
          <cell r="C367">
            <v>39313</v>
          </cell>
          <cell r="D367" t="str">
            <v>S.52</v>
          </cell>
        </row>
        <row r="368">
          <cell r="C368">
            <v>39314</v>
          </cell>
          <cell r="D368" t="str">
            <v>S.53</v>
          </cell>
        </row>
        <row r="369">
          <cell r="C369">
            <v>39315</v>
          </cell>
          <cell r="D369" t="str">
            <v>S.53</v>
          </cell>
        </row>
        <row r="370">
          <cell r="C370">
            <v>39316</v>
          </cell>
          <cell r="D370" t="str">
            <v>S.53</v>
          </cell>
        </row>
        <row r="371">
          <cell r="C371">
            <v>39317</v>
          </cell>
          <cell r="D371" t="str">
            <v>S.53</v>
          </cell>
        </row>
        <row r="372">
          <cell r="C372">
            <v>39318</v>
          </cell>
          <cell r="D372" t="str">
            <v>S.53</v>
          </cell>
        </row>
        <row r="373">
          <cell r="C373">
            <v>39319</v>
          </cell>
          <cell r="D373" t="str">
            <v>S.53</v>
          </cell>
        </row>
        <row r="374">
          <cell r="C374">
            <v>39320</v>
          </cell>
          <cell r="D374" t="str">
            <v>S.53</v>
          </cell>
        </row>
        <row r="375">
          <cell r="C375">
            <v>39321</v>
          </cell>
          <cell r="D375" t="str">
            <v>S.54</v>
          </cell>
        </row>
        <row r="376">
          <cell r="C376">
            <v>39322</v>
          </cell>
          <cell r="D376" t="str">
            <v>S.54</v>
          </cell>
        </row>
        <row r="377">
          <cell r="C377">
            <v>39323</v>
          </cell>
          <cell r="D377" t="str">
            <v>S.54</v>
          </cell>
        </row>
        <row r="378">
          <cell r="C378">
            <v>39324</v>
          </cell>
          <cell r="D378" t="str">
            <v>S.54</v>
          </cell>
        </row>
        <row r="379">
          <cell r="C379">
            <v>39325</v>
          </cell>
          <cell r="D379" t="str">
            <v>S.54</v>
          </cell>
        </row>
        <row r="380">
          <cell r="C380">
            <v>39326</v>
          </cell>
          <cell r="D380" t="str">
            <v>S.54</v>
          </cell>
        </row>
        <row r="381">
          <cell r="C381">
            <v>39327</v>
          </cell>
          <cell r="D381" t="str">
            <v>S.54</v>
          </cell>
        </row>
        <row r="382">
          <cell r="C382">
            <v>39328</v>
          </cell>
          <cell r="D382" t="str">
            <v>S.55</v>
          </cell>
        </row>
        <row r="383">
          <cell r="C383">
            <v>39329</v>
          </cell>
          <cell r="D383" t="str">
            <v>S.55</v>
          </cell>
        </row>
        <row r="384">
          <cell r="C384">
            <v>39330</v>
          </cell>
          <cell r="D384" t="str">
            <v>S.55</v>
          </cell>
        </row>
        <row r="385">
          <cell r="C385">
            <v>39331</v>
          </cell>
          <cell r="D385" t="str">
            <v>S.55</v>
          </cell>
        </row>
        <row r="386">
          <cell r="C386">
            <v>39332</v>
          </cell>
          <cell r="D386" t="str">
            <v>S.55</v>
          </cell>
        </row>
        <row r="387">
          <cell r="C387">
            <v>39333</v>
          </cell>
          <cell r="D387" t="str">
            <v>S.55</v>
          </cell>
        </row>
        <row r="388">
          <cell r="C388">
            <v>39334</v>
          </cell>
          <cell r="D388" t="str">
            <v>S.55</v>
          </cell>
        </row>
        <row r="389">
          <cell r="C389">
            <v>39335</v>
          </cell>
          <cell r="D389" t="str">
            <v>S.56</v>
          </cell>
        </row>
        <row r="390">
          <cell r="C390">
            <v>39336</v>
          </cell>
          <cell r="D390" t="str">
            <v>S.56</v>
          </cell>
        </row>
        <row r="391">
          <cell r="C391">
            <v>39337</v>
          </cell>
          <cell r="D391" t="str">
            <v>S.56</v>
          </cell>
        </row>
        <row r="392">
          <cell r="C392">
            <v>39338</v>
          </cell>
          <cell r="D392" t="str">
            <v>S.56</v>
          </cell>
        </row>
        <row r="393">
          <cell r="C393">
            <v>39339</v>
          </cell>
          <cell r="D393" t="str">
            <v>S.56</v>
          </cell>
        </row>
        <row r="394">
          <cell r="C394">
            <v>39340</v>
          </cell>
          <cell r="D394" t="str">
            <v>S.56</v>
          </cell>
        </row>
        <row r="395">
          <cell r="C395">
            <v>39341</v>
          </cell>
          <cell r="D395" t="str">
            <v>S.56</v>
          </cell>
        </row>
        <row r="396">
          <cell r="C396">
            <v>39342</v>
          </cell>
          <cell r="D396" t="str">
            <v>S.57</v>
          </cell>
        </row>
        <row r="397">
          <cell r="C397">
            <v>39343</v>
          </cell>
          <cell r="D397" t="str">
            <v>S.57</v>
          </cell>
        </row>
        <row r="398">
          <cell r="C398">
            <v>39344</v>
          </cell>
          <cell r="D398" t="str">
            <v>S.57</v>
          </cell>
        </row>
        <row r="399">
          <cell r="C399">
            <v>39345</v>
          </cell>
          <cell r="D399" t="str">
            <v>S.57</v>
          </cell>
        </row>
        <row r="400">
          <cell r="C400">
            <v>39346</v>
          </cell>
          <cell r="D400" t="str">
            <v>S.57</v>
          </cell>
        </row>
        <row r="401">
          <cell r="C401">
            <v>39347</v>
          </cell>
          <cell r="D401" t="str">
            <v>S.57</v>
          </cell>
        </row>
        <row r="402">
          <cell r="C402">
            <v>39348</v>
          </cell>
          <cell r="D402" t="str">
            <v>S.57</v>
          </cell>
        </row>
        <row r="403">
          <cell r="C403">
            <v>39349</v>
          </cell>
          <cell r="D403" t="str">
            <v>S.58</v>
          </cell>
        </row>
        <row r="404">
          <cell r="C404">
            <v>39350</v>
          </cell>
          <cell r="D404" t="str">
            <v>S.58</v>
          </cell>
        </row>
        <row r="405">
          <cell r="C405">
            <v>39351</v>
          </cell>
          <cell r="D405" t="str">
            <v>S.58</v>
          </cell>
        </row>
        <row r="406">
          <cell r="C406">
            <v>39352</v>
          </cell>
          <cell r="D406" t="str">
            <v>S.58</v>
          </cell>
        </row>
        <row r="407">
          <cell r="C407">
            <v>39353</v>
          </cell>
          <cell r="D407" t="str">
            <v>S.58</v>
          </cell>
        </row>
        <row r="408">
          <cell r="C408">
            <v>39354</v>
          </cell>
          <cell r="D408" t="str">
            <v>S.58</v>
          </cell>
        </row>
        <row r="409">
          <cell r="C409">
            <v>39355</v>
          </cell>
          <cell r="D409" t="str">
            <v>S.58</v>
          </cell>
        </row>
        <row r="410">
          <cell r="C410">
            <v>39356</v>
          </cell>
          <cell r="D410" t="str">
            <v>S.59</v>
          </cell>
        </row>
        <row r="411">
          <cell r="C411">
            <v>39357</v>
          </cell>
          <cell r="D411" t="str">
            <v>S.59</v>
          </cell>
        </row>
        <row r="412">
          <cell r="C412">
            <v>39358</v>
          </cell>
          <cell r="D412" t="str">
            <v>S.59</v>
          </cell>
        </row>
        <row r="413">
          <cell r="C413">
            <v>39359</v>
          </cell>
          <cell r="D413" t="str">
            <v>S.59</v>
          </cell>
        </row>
        <row r="414">
          <cell r="C414">
            <v>39360</v>
          </cell>
          <cell r="D414" t="str">
            <v>S.59</v>
          </cell>
        </row>
        <row r="415">
          <cell r="C415">
            <v>39361</v>
          </cell>
          <cell r="D415" t="str">
            <v>S.59</v>
          </cell>
        </row>
        <row r="416">
          <cell r="C416">
            <v>39362</v>
          </cell>
          <cell r="D416" t="str">
            <v>S.59</v>
          </cell>
        </row>
        <row r="417">
          <cell r="C417">
            <v>39363</v>
          </cell>
          <cell r="D417" t="str">
            <v>S.60</v>
          </cell>
        </row>
        <row r="418">
          <cell r="C418">
            <v>39364</v>
          </cell>
          <cell r="D418" t="str">
            <v>S.60</v>
          </cell>
        </row>
        <row r="419">
          <cell r="C419">
            <v>39365</v>
          </cell>
          <cell r="D419" t="str">
            <v>S.60</v>
          </cell>
        </row>
        <row r="420">
          <cell r="C420">
            <v>39366</v>
          </cell>
          <cell r="D420" t="str">
            <v>S.60</v>
          </cell>
        </row>
        <row r="421">
          <cell r="C421">
            <v>39367</v>
          </cell>
          <cell r="D421" t="str">
            <v>S.60</v>
          </cell>
        </row>
        <row r="422">
          <cell r="C422">
            <v>39368</v>
          </cell>
          <cell r="D422" t="str">
            <v>S.60</v>
          </cell>
        </row>
        <row r="423">
          <cell r="C423">
            <v>39369</v>
          </cell>
          <cell r="D423" t="str">
            <v>S.60</v>
          </cell>
        </row>
        <row r="424">
          <cell r="C424">
            <v>39370</v>
          </cell>
          <cell r="D424" t="str">
            <v>S.61</v>
          </cell>
        </row>
        <row r="425">
          <cell r="C425">
            <v>39371</v>
          </cell>
          <cell r="D425" t="str">
            <v>S.61</v>
          </cell>
        </row>
        <row r="426">
          <cell r="C426">
            <v>39372</v>
          </cell>
          <cell r="D426" t="str">
            <v>S.61</v>
          </cell>
        </row>
        <row r="427">
          <cell r="C427">
            <v>39373</v>
          </cell>
          <cell r="D427" t="str">
            <v>S.61</v>
          </cell>
        </row>
        <row r="428">
          <cell r="C428">
            <v>39374</v>
          </cell>
          <cell r="D428" t="str">
            <v>S.61</v>
          </cell>
        </row>
        <row r="429">
          <cell r="C429">
            <v>39375</v>
          </cell>
          <cell r="D429" t="str">
            <v>S.61</v>
          </cell>
        </row>
        <row r="430">
          <cell r="C430">
            <v>39376</v>
          </cell>
          <cell r="D430" t="str">
            <v>S.61</v>
          </cell>
        </row>
        <row r="431">
          <cell r="C431">
            <v>39377</v>
          </cell>
          <cell r="D431" t="str">
            <v>S.62</v>
          </cell>
        </row>
        <row r="432">
          <cell r="C432">
            <v>39378</v>
          </cell>
          <cell r="D432" t="str">
            <v>S.62</v>
          </cell>
        </row>
        <row r="433">
          <cell r="C433">
            <v>39379</v>
          </cell>
          <cell r="D433" t="str">
            <v>S.62</v>
          </cell>
        </row>
        <row r="434">
          <cell r="C434">
            <v>39380</v>
          </cell>
          <cell r="D434" t="str">
            <v>S.62</v>
          </cell>
        </row>
        <row r="435">
          <cell r="C435">
            <v>39381</v>
          </cell>
          <cell r="D435" t="str">
            <v>S.62</v>
          </cell>
        </row>
        <row r="436">
          <cell r="C436">
            <v>39382</v>
          </cell>
          <cell r="D436" t="str">
            <v>S.62</v>
          </cell>
        </row>
        <row r="437">
          <cell r="C437">
            <v>39383</v>
          </cell>
          <cell r="D437" t="str">
            <v>S.62</v>
          </cell>
        </row>
        <row r="438">
          <cell r="C438">
            <v>39384</v>
          </cell>
          <cell r="D438" t="str">
            <v>S.63</v>
          </cell>
        </row>
        <row r="439">
          <cell r="C439">
            <v>39385</v>
          </cell>
          <cell r="D439" t="str">
            <v>S.63</v>
          </cell>
        </row>
        <row r="440">
          <cell r="C440">
            <v>39386</v>
          </cell>
          <cell r="D440" t="str">
            <v>S.63</v>
          </cell>
        </row>
        <row r="441">
          <cell r="C441">
            <v>39387</v>
          </cell>
          <cell r="D441" t="str">
            <v>S.63</v>
          </cell>
        </row>
        <row r="442">
          <cell r="C442">
            <v>39388</v>
          </cell>
          <cell r="D442" t="str">
            <v>S.63</v>
          </cell>
        </row>
        <row r="443">
          <cell r="C443">
            <v>39389</v>
          </cell>
          <cell r="D443" t="str">
            <v>S.63</v>
          </cell>
        </row>
        <row r="444">
          <cell r="C444">
            <v>39390</v>
          </cell>
          <cell r="D444" t="str">
            <v>S.63</v>
          </cell>
        </row>
        <row r="445">
          <cell r="C445">
            <v>39391</v>
          </cell>
          <cell r="D445" t="str">
            <v>S.64</v>
          </cell>
        </row>
        <row r="446">
          <cell r="C446">
            <v>39392</v>
          </cell>
          <cell r="D446" t="str">
            <v>S.64</v>
          </cell>
        </row>
        <row r="447">
          <cell r="C447">
            <v>39393</v>
          </cell>
          <cell r="D447" t="str">
            <v>S.64</v>
          </cell>
        </row>
        <row r="448">
          <cell r="C448">
            <v>39394</v>
          </cell>
          <cell r="D448" t="str">
            <v>S.64</v>
          </cell>
        </row>
        <row r="449">
          <cell r="C449">
            <v>39395</v>
          </cell>
          <cell r="D449" t="str">
            <v>S.64</v>
          </cell>
        </row>
        <row r="450">
          <cell r="C450">
            <v>39396</v>
          </cell>
          <cell r="D450" t="str">
            <v>S.64</v>
          </cell>
        </row>
        <row r="451">
          <cell r="C451">
            <v>39397</v>
          </cell>
          <cell r="D451" t="str">
            <v>S.64</v>
          </cell>
        </row>
        <row r="452">
          <cell r="C452">
            <v>39398</v>
          </cell>
          <cell r="D452" t="str">
            <v>S.65</v>
          </cell>
        </row>
        <row r="453">
          <cell r="C453">
            <v>39399</v>
          </cell>
          <cell r="D453" t="str">
            <v>S.65</v>
          </cell>
        </row>
        <row r="454">
          <cell r="C454">
            <v>39400</v>
          </cell>
          <cell r="D454" t="str">
            <v>S.65</v>
          </cell>
        </row>
        <row r="455">
          <cell r="C455">
            <v>39401</v>
          </cell>
          <cell r="D455" t="str">
            <v>S.65</v>
          </cell>
        </row>
        <row r="456">
          <cell r="C456">
            <v>39402</v>
          </cell>
          <cell r="D456" t="str">
            <v>S.65</v>
          </cell>
        </row>
        <row r="457">
          <cell r="C457">
            <v>39403</v>
          </cell>
          <cell r="D457" t="str">
            <v>S.65</v>
          </cell>
        </row>
        <row r="458">
          <cell r="C458">
            <v>39404</v>
          </cell>
          <cell r="D458" t="str">
            <v>S.65</v>
          </cell>
        </row>
        <row r="459">
          <cell r="C459">
            <v>39405</v>
          </cell>
          <cell r="D459" t="str">
            <v>S.66</v>
          </cell>
        </row>
        <row r="460">
          <cell r="C460">
            <v>39406</v>
          </cell>
          <cell r="D460" t="str">
            <v>S.66</v>
          </cell>
        </row>
        <row r="461">
          <cell r="C461">
            <v>39407</v>
          </cell>
          <cell r="D461" t="str">
            <v>S.66</v>
          </cell>
        </row>
        <row r="462">
          <cell r="C462">
            <v>39408</v>
          </cell>
          <cell r="D462" t="str">
            <v>S.66</v>
          </cell>
        </row>
        <row r="463">
          <cell r="C463">
            <v>39409</v>
          </cell>
          <cell r="D463" t="str">
            <v>S.66</v>
          </cell>
        </row>
        <row r="464">
          <cell r="C464">
            <v>39410</v>
          </cell>
          <cell r="D464" t="str">
            <v>S.66</v>
          </cell>
        </row>
        <row r="465">
          <cell r="C465">
            <v>39411</v>
          </cell>
          <cell r="D465" t="str">
            <v>S.66</v>
          </cell>
        </row>
        <row r="466">
          <cell r="C466">
            <v>39412</v>
          </cell>
          <cell r="D466" t="str">
            <v>S.67</v>
          </cell>
        </row>
        <row r="467">
          <cell r="C467">
            <v>39413</v>
          </cell>
          <cell r="D467" t="str">
            <v>S.67</v>
          </cell>
        </row>
        <row r="468">
          <cell r="C468">
            <v>39414</v>
          </cell>
          <cell r="D468" t="str">
            <v>S.67</v>
          </cell>
        </row>
        <row r="469">
          <cell r="C469">
            <v>39415</v>
          </cell>
          <cell r="D469" t="str">
            <v>S.67</v>
          </cell>
        </row>
        <row r="470">
          <cell r="C470">
            <v>39416</v>
          </cell>
          <cell r="D470" t="str">
            <v>S.67</v>
          </cell>
        </row>
        <row r="471">
          <cell r="C471">
            <v>39417</v>
          </cell>
          <cell r="D471" t="str">
            <v>S.67</v>
          </cell>
        </row>
        <row r="472">
          <cell r="C472">
            <v>39418</v>
          </cell>
          <cell r="D472" t="str">
            <v>S.67</v>
          </cell>
        </row>
        <row r="473">
          <cell r="C473">
            <v>39419</v>
          </cell>
          <cell r="D473" t="str">
            <v>S.68</v>
          </cell>
        </row>
        <row r="474">
          <cell r="C474">
            <v>39420</v>
          </cell>
          <cell r="D474" t="str">
            <v>S.68</v>
          </cell>
        </row>
        <row r="475">
          <cell r="C475">
            <v>39421</v>
          </cell>
          <cell r="D475" t="str">
            <v>S.68</v>
          </cell>
        </row>
        <row r="476">
          <cell r="C476">
            <v>39422</v>
          </cell>
          <cell r="D476" t="str">
            <v>S.68</v>
          </cell>
        </row>
        <row r="477">
          <cell r="C477">
            <v>39423</v>
          </cell>
          <cell r="D477" t="str">
            <v>S.68</v>
          </cell>
        </row>
        <row r="478">
          <cell r="C478">
            <v>39424</v>
          </cell>
          <cell r="D478" t="str">
            <v>S.68</v>
          </cell>
        </row>
        <row r="479">
          <cell r="C479">
            <v>39425</v>
          </cell>
          <cell r="D479" t="str">
            <v>S.68</v>
          </cell>
        </row>
        <row r="480">
          <cell r="C480">
            <v>39426</v>
          </cell>
          <cell r="D480" t="str">
            <v>S.69</v>
          </cell>
        </row>
        <row r="481">
          <cell r="C481">
            <v>39427</v>
          </cell>
          <cell r="D481" t="str">
            <v>S.69</v>
          </cell>
        </row>
        <row r="482">
          <cell r="C482">
            <v>39428</v>
          </cell>
          <cell r="D482" t="str">
            <v>S.69</v>
          </cell>
        </row>
        <row r="483">
          <cell r="C483">
            <v>39429</v>
          </cell>
          <cell r="D483" t="str">
            <v>S.69</v>
          </cell>
        </row>
        <row r="484">
          <cell r="C484">
            <v>39430</v>
          </cell>
          <cell r="D484" t="str">
            <v>S.69</v>
          </cell>
        </row>
        <row r="485">
          <cell r="C485">
            <v>39431</v>
          </cell>
          <cell r="D485" t="str">
            <v>S.69</v>
          </cell>
        </row>
        <row r="486">
          <cell r="C486">
            <v>39432</v>
          </cell>
          <cell r="D486" t="str">
            <v>S.69</v>
          </cell>
        </row>
        <row r="487">
          <cell r="C487">
            <v>39433</v>
          </cell>
          <cell r="D487" t="str">
            <v>S.70</v>
          </cell>
        </row>
        <row r="488">
          <cell r="C488">
            <v>39434</v>
          </cell>
          <cell r="D488" t="str">
            <v>S.70</v>
          </cell>
        </row>
        <row r="489">
          <cell r="C489">
            <v>39435</v>
          </cell>
          <cell r="D489" t="str">
            <v>S.70</v>
          </cell>
        </row>
        <row r="490">
          <cell r="C490">
            <v>39436</v>
          </cell>
          <cell r="D490" t="str">
            <v>S.70</v>
          </cell>
        </row>
        <row r="491">
          <cell r="C491">
            <v>39437</v>
          </cell>
          <cell r="D491" t="str">
            <v>S.70</v>
          </cell>
        </row>
        <row r="492">
          <cell r="C492">
            <v>39438</v>
          </cell>
          <cell r="D492" t="str">
            <v>S.70</v>
          </cell>
        </row>
        <row r="493">
          <cell r="C493">
            <v>39439</v>
          </cell>
          <cell r="D493" t="str">
            <v>S.70</v>
          </cell>
        </row>
        <row r="494">
          <cell r="C494">
            <v>39440</v>
          </cell>
          <cell r="D494" t="str">
            <v>S.71</v>
          </cell>
        </row>
        <row r="495">
          <cell r="C495">
            <v>39441</v>
          </cell>
          <cell r="D495" t="str">
            <v>S.71</v>
          </cell>
        </row>
        <row r="496">
          <cell r="C496">
            <v>39442</v>
          </cell>
          <cell r="D496" t="str">
            <v>S.71</v>
          </cell>
        </row>
        <row r="497">
          <cell r="C497">
            <v>39443</v>
          </cell>
          <cell r="D497" t="str">
            <v>S.71</v>
          </cell>
        </row>
        <row r="498">
          <cell r="C498">
            <v>39444</v>
          </cell>
          <cell r="D498" t="str">
            <v>S.71</v>
          </cell>
        </row>
        <row r="499">
          <cell r="C499">
            <v>39445</v>
          </cell>
          <cell r="D499" t="str">
            <v>S.71</v>
          </cell>
        </row>
        <row r="500">
          <cell r="C500">
            <v>39446</v>
          </cell>
          <cell r="D500" t="str">
            <v>S.71</v>
          </cell>
        </row>
        <row r="501">
          <cell r="C501">
            <v>39447</v>
          </cell>
          <cell r="D501" t="str">
            <v>S.72</v>
          </cell>
        </row>
        <row r="502">
          <cell r="C502">
            <v>39448</v>
          </cell>
          <cell r="D502" t="str">
            <v>S.72</v>
          </cell>
        </row>
        <row r="503">
          <cell r="C503">
            <v>39449</v>
          </cell>
          <cell r="D503" t="str">
            <v>S.72</v>
          </cell>
        </row>
        <row r="504">
          <cell r="C504">
            <v>39450</v>
          </cell>
          <cell r="D504" t="str">
            <v>S.72</v>
          </cell>
        </row>
        <row r="505">
          <cell r="C505">
            <v>39451</v>
          </cell>
          <cell r="D505" t="str">
            <v>S.72</v>
          </cell>
        </row>
        <row r="506">
          <cell r="C506">
            <v>39452</v>
          </cell>
          <cell r="D506" t="str">
            <v>S.72</v>
          </cell>
        </row>
        <row r="507">
          <cell r="C507">
            <v>39453</v>
          </cell>
          <cell r="D507" t="str">
            <v>S.72</v>
          </cell>
        </row>
        <row r="508">
          <cell r="C508">
            <v>39454</v>
          </cell>
          <cell r="D508" t="str">
            <v>S.73</v>
          </cell>
        </row>
        <row r="509">
          <cell r="C509">
            <v>39455</v>
          </cell>
          <cell r="D509" t="str">
            <v>S.73</v>
          </cell>
        </row>
        <row r="510">
          <cell r="C510">
            <v>39456</v>
          </cell>
          <cell r="D510" t="str">
            <v>S.73</v>
          </cell>
        </row>
        <row r="511">
          <cell r="C511">
            <v>39457</v>
          </cell>
          <cell r="D511" t="str">
            <v>S.73</v>
          </cell>
        </row>
        <row r="512">
          <cell r="C512">
            <v>39458</v>
          </cell>
          <cell r="D512" t="str">
            <v>S.73</v>
          </cell>
        </row>
        <row r="513">
          <cell r="C513">
            <v>39459</v>
          </cell>
          <cell r="D513" t="str">
            <v>S.73</v>
          </cell>
        </row>
        <row r="514">
          <cell r="C514">
            <v>39460</v>
          </cell>
          <cell r="D514" t="str">
            <v>S.73</v>
          </cell>
        </row>
        <row r="515">
          <cell r="C515">
            <v>39461</v>
          </cell>
          <cell r="D515" t="str">
            <v>S.74</v>
          </cell>
        </row>
        <row r="516">
          <cell r="C516">
            <v>39462</v>
          </cell>
          <cell r="D516" t="str">
            <v>S.74</v>
          </cell>
        </row>
        <row r="517">
          <cell r="C517">
            <v>39463</v>
          </cell>
          <cell r="D517" t="str">
            <v>S.74</v>
          </cell>
        </row>
        <row r="518">
          <cell r="C518">
            <v>39464</v>
          </cell>
          <cell r="D518" t="str">
            <v>S.74</v>
          </cell>
        </row>
        <row r="519">
          <cell r="C519">
            <v>39465</v>
          </cell>
          <cell r="D519" t="str">
            <v>S.74</v>
          </cell>
        </row>
        <row r="520">
          <cell r="C520">
            <v>39466</v>
          </cell>
          <cell r="D520" t="str">
            <v>S.74</v>
          </cell>
        </row>
        <row r="521">
          <cell r="C521">
            <v>39467</v>
          </cell>
          <cell r="D521" t="str">
            <v>S.74</v>
          </cell>
        </row>
        <row r="522">
          <cell r="C522">
            <v>39468</v>
          </cell>
          <cell r="D522" t="str">
            <v>S.75</v>
          </cell>
        </row>
        <row r="523">
          <cell r="C523">
            <v>39469</v>
          </cell>
          <cell r="D523" t="str">
            <v>S.75</v>
          </cell>
        </row>
        <row r="524">
          <cell r="C524">
            <v>39470</v>
          </cell>
          <cell r="D524" t="str">
            <v>S.75</v>
          </cell>
        </row>
        <row r="525">
          <cell r="C525">
            <v>39471</v>
          </cell>
          <cell r="D525" t="str">
            <v>S.75</v>
          </cell>
        </row>
        <row r="526">
          <cell r="C526">
            <v>39472</v>
          </cell>
          <cell r="D526" t="str">
            <v>S.75</v>
          </cell>
        </row>
        <row r="527">
          <cell r="C527">
            <v>39473</v>
          </cell>
          <cell r="D527" t="str">
            <v>S.75</v>
          </cell>
        </row>
        <row r="528">
          <cell r="C528">
            <v>39474</v>
          </cell>
          <cell r="D528" t="str">
            <v>S.75</v>
          </cell>
        </row>
        <row r="529">
          <cell r="C529">
            <v>39475</v>
          </cell>
          <cell r="D529" t="str">
            <v>S.76</v>
          </cell>
        </row>
        <row r="530">
          <cell r="C530">
            <v>39476</v>
          </cell>
          <cell r="D530" t="str">
            <v>S.76</v>
          </cell>
        </row>
        <row r="531">
          <cell r="C531">
            <v>39477</v>
          </cell>
          <cell r="D531" t="str">
            <v>S.76</v>
          </cell>
        </row>
        <row r="532">
          <cell r="C532">
            <v>39478</v>
          </cell>
          <cell r="D532" t="str">
            <v>S.76</v>
          </cell>
        </row>
        <row r="533">
          <cell r="C533">
            <v>39479</v>
          </cell>
          <cell r="D533" t="str">
            <v>S.76</v>
          </cell>
        </row>
        <row r="534">
          <cell r="C534">
            <v>39480</v>
          </cell>
          <cell r="D534" t="str">
            <v>S.76</v>
          </cell>
        </row>
        <row r="535">
          <cell r="C535">
            <v>39481</v>
          </cell>
          <cell r="D535" t="str">
            <v>S.76</v>
          </cell>
        </row>
      </sheetData>
      <sheetData sheetId="14" refreshError="1">
        <row r="3">
          <cell r="B3" t="str">
            <v>DATA</v>
          </cell>
          <cell r="C3" t="str">
            <v>MÊS</v>
          </cell>
        </row>
        <row r="4">
          <cell r="B4">
            <v>38353</v>
          </cell>
          <cell r="C4">
            <v>1</v>
          </cell>
        </row>
        <row r="5">
          <cell r="B5">
            <v>38354</v>
          </cell>
          <cell r="C5">
            <v>1</v>
          </cell>
        </row>
        <row r="6">
          <cell r="B6">
            <v>38355</v>
          </cell>
          <cell r="C6">
            <v>1</v>
          </cell>
        </row>
        <row r="7">
          <cell r="B7">
            <v>38356</v>
          </cell>
          <cell r="C7">
            <v>1</v>
          </cell>
        </row>
        <row r="8">
          <cell r="B8">
            <v>38357</v>
          </cell>
          <cell r="C8">
            <v>1</v>
          </cell>
        </row>
        <row r="9">
          <cell r="B9">
            <v>38358</v>
          </cell>
          <cell r="C9">
            <v>1</v>
          </cell>
        </row>
        <row r="10">
          <cell r="B10">
            <v>38359</v>
          </cell>
          <cell r="C10">
            <v>1</v>
          </cell>
        </row>
        <row r="11">
          <cell r="B11">
            <v>38360</v>
          </cell>
          <cell r="C11">
            <v>1</v>
          </cell>
        </row>
        <row r="12">
          <cell r="B12">
            <v>38361</v>
          </cell>
          <cell r="C12">
            <v>1</v>
          </cell>
        </row>
        <row r="13">
          <cell r="B13">
            <v>38362</v>
          </cell>
          <cell r="C13">
            <v>1</v>
          </cell>
        </row>
        <row r="14">
          <cell r="B14">
            <v>38363</v>
          </cell>
          <cell r="C14">
            <v>1</v>
          </cell>
        </row>
        <row r="15">
          <cell r="B15">
            <v>38364</v>
          </cell>
          <cell r="C15">
            <v>1</v>
          </cell>
        </row>
        <row r="16">
          <cell r="B16">
            <v>38365</v>
          </cell>
          <cell r="C16">
            <v>1</v>
          </cell>
        </row>
        <row r="17">
          <cell r="B17">
            <v>38366</v>
          </cell>
          <cell r="C17">
            <v>1</v>
          </cell>
        </row>
        <row r="18">
          <cell r="B18">
            <v>38367</v>
          </cell>
          <cell r="C18">
            <v>1</v>
          </cell>
        </row>
        <row r="19">
          <cell r="B19">
            <v>38368</v>
          </cell>
          <cell r="C19">
            <v>1</v>
          </cell>
        </row>
        <row r="20">
          <cell r="B20">
            <v>38369</v>
          </cell>
          <cell r="C20">
            <v>1</v>
          </cell>
        </row>
        <row r="21">
          <cell r="B21">
            <v>38370</v>
          </cell>
          <cell r="C21">
            <v>1</v>
          </cell>
        </row>
        <row r="22">
          <cell r="B22">
            <v>38371</v>
          </cell>
          <cell r="C22">
            <v>1</v>
          </cell>
        </row>
        <row r="23">
          <cell r="B23">
            <v>38372</v>
          </cell>
          <cell r="C23">
            <v>1</v>
          </cell>
        </row>
        <row r="24">
          <cell r="B24">
            <v>38373</v>
          </cell>
          <cell r="C24">
            <v>1</v>
          </cell>
        </row>
        <row r="25">
          <cell r="B25">
            <v>38374</v>
          </cell>
          <cell r="C25">
            <v>1</v>
          </cell>
        </row>
        <row r="26">
          <cell r="B26">
            <v>38375</v>
          </cell>
          <cell r="C26">
            <v>1</v>
          </cell>
        </row>
        <row r="27">
          <cell r="B27">
            <v>38376</v>
          </cell>
          <cell r="C27">
            <v>1</v>
          </cell>
        </row>
        <row r="28">
          <cell r="B28">
            <v>38377</v>
          </cell>
          <cell r="C28">
            <v>1</v>
          </cell>
        </row>
        <row r="29">
          <cell r="B29">
            <v>38378</v>
          </cell>
          <cell r="C29">
            <v>1</v>
          </cell>
        </row>
        <row r="30">
          <cell r="B30">
            <v>38379</v>
          </cell>
          <cell r="C30">
            <v>1</v>
          </cell>
        </row>
        <row r="31">
          <cell r="B31">
            <v>38380</v>
          </cell>
          <cell r="C31">
            <v>1</v>
          </cell>
        </row>
        <row r="32">
          <cell r="B32">
            <v>38381</v>
          </cell>
          <cell r="C32">
            <v>1</v>
          </cell>
        </row>
        <row r="33">
          <cell r="B33">
            <v>38382</v>
          </cell>
          <cell r="C33">
            <v>1</v>
          </cell>
        </row>
        <row r="34">
          <cell r="B34">
            <v>38383</v>
          </cell>
          <cell r="C34">
            <v>1</v>
          </cell>
        </row>
        <row r="35">
          <cell r="B35">
            <v>38384</v>
          </cell>
          <cell r="C35">
            <v>2</v>
          </cell>
        </row>
        <row r="36">
          <cell r="B36">
            <v>38385</v>
          </cell>
          <cell r="C36">
            <v>2</v>
          </cell>
        </row>
        <row r="37">
          <cell r="B37">
            <v>38386</v>
          </cell>
          <cell r="C37">
            <v>2</v>
          </cell>
        </row>
        <row r="38">
          <cell r="B38">
            <v>38387</v>
          </cell>
          <cell r="C38">
            <v>2</v>
          </cell>
        </row>
        <row r="39">
          <cell r="B39">
            <v>38388</v>
          </cell>
          <cell r="C39">
            <v>2</v>
          </cell>
        </row>
        <row r="40">
          <cell r="B40">
            <v>38389</v>
          </cell>
          <cell r="C40">
            <v>2</v>
          </cell>
        </row>
        <row r="41">
          <cell r="B41">
            <v>38390</v>
          </cell>
          <cell r="C41">
            <v>2</v>
          </cell>
        </row>
        <row r="42">
          <cell r="B42">
            <v>38391</v>
          </cell>
          <cell r="C42">
            <v>2</v>
          </cell>
        </row>
        <row r="43">
          <cell r="B43">
            <v>38392</v>
          </cell>
          <cell r="C43">
            <v>2</v>
          </cell>
        </row>
        <row r="44">
          <cell r="B44">
            <v>38393</v>
          </cell>
          <cell r="C44">
            <v>2</v>
          </cell>
        </row>
        <row r="45">
          <cell r="B45">
            <v>38394</v>
          </cell>
          <cell r="C45">
            <v>2</v>
          </cell>
        </row>
        <row r="46">
          <cell r="B46">
            <v>38395</v>
          </cell>
          <cell r="C46">
            <v>2</v>
          </cell>
        </row>
        <row r="47">
          <cell r="B47">
            <v>38396</v>
          </cell>
          <cell r="C47">
            <v>2</v>
          </cell>
        </row>
        <row r="48">
          <cell r="B48">
            <v>38397</v>
          </cell>
          <cell r="C48">
            <v>2</v>
          </cell>
        </row>
        <row r="49">
          <cell r="B49">
            <v>38398</v>
          </cell>
          <cell r="C49">
            <v>2</v>
          </cell>
        </row>
        <row r="50">
          <cell r="B50">
            <v>38399</v>
          </cell>
          <cell r="C50">
            <v>2</v>
          </cell>
        </row>
        <row r="51">
          <cell r="B51">
            <v>38400</v>
          </cell>
          <cell r="C51">
            <v>2</v>
          </cell>
        </row>
        <row r="52">
          <cell r="B52">
            <v>38401</v>
          </cell>
          <cell r="C52">
            <v>2</v>
          </cell>
        </row>
        <row r="53">
          <cell r="B53">
            <v>38402</v>
          </cell>
          <cell r="C53">
            <v>2</v>
          </cell>
        </row>
        <row r="54">
          <cell r="B54">
            <v>38403</v>
          </cell>
          <cell r="C54">
            <v>2</v>
          </cell>
        </row>
        <row r="55">
          <cell r="B55">
            <v>38404</v>
          </cell>
          <cell r="C55">
            <v>2</v>
          </cell>
        </row>
        <row r="56">
          <cell r="B56">
            <v>38405</v>
          </cell>
          <cell r="C56">
            <v>2</v>
          </cell>
        </row>
        <row r="57">
          <cell r="B57">
            <v>38406</v>
          </cell>
          <cell r="C57">
            <v>2</v>
          </cell>
        </row>
        <row r="58">
          <cell r="B58">
            <v>38407</v>
          </cell>
          <cell r="C58">
            <v>2</v>
          </cell>
        </row>
        <row r="59">
          <cell r="B59">
            <v>38408</v>
          </cell>
          <cell r="C59">
            <v>2</v>
          </cell>
        </row>
        <row r="60">
          <cell r="B60">
            <v>38409</v>
          </cell>
          <cell r="C60">
            <v>2</v>
          </cell>
        </row>
        <row r="61">
          <cell r="B61">
            <v>38410</v>
          </cell>
          <cell r="C61">
            <v>2</v>
          </cell>
        </row>
        <row r="62">
          <cell r="B62">
            <v>38411</v>
          </cell>
          <cell r="C62">
            <v>2</v>
          </cell>
        </row>
        <row r="63">
          <cell r="B63">
            <v>38412</v>
          </cell>
          <cell r="C63">
            <v>3</v>
          </cell>
        </row>
        <row r="64">
          <cell r="B64">
            <v>38413</v>
          </cell>
          <cell r="C64">
            <v>3</v>
          </cell>
        </row>
        <row r="65">
          <cell r="B65">
            <v>38414</v>
          </cell>
          <cell r="C65">
            <v>3</v>
          </cell>
        </row>
        <row r="66">
          <cell r="B66">
            <v>38415</v>
          </cell>
          <cell r="C66">
            <v>3</v>
          </cell>
        </row>
        <row r="67">
          <cell r="B67">
            <v>38416</v>
          </cell>
          <cell r="C67">
            <v>3</v>
          </cell>
        </row>
        <row r="68">
          <cell r="B68">
            <v>38417</v>
          </cell>
          <cell r="C68">
            <v>3</v>
          </cell>
        </row>
        <row r="69">
          <cell r="B69">
            <v>38418</v>
          </cell>
          <cell r="C69">
            <v>3</v>
          </cell>
        </row>
        <row r="70">
          <cell r="B70">
            <v>38419</v>
          </cell>
          <cell r="C70">
            <v>3</v>
          </cell>
        </row>
        <row r="71">
          <cell r="B71">
            <v>38420</v>
          </cell>
          <cell r="C71">
            <v>3</v>
          </cell>
        </row>
        <row r="72">
          <cell r="B72">
            <v>38421</v>
          </cell>
          <cell r="C72">
            <v>3</v>
          </cell>
        </row>
        <row r="73">
          <cell r="B73">
            <v>38422</v>
          </cell>
          <cell r="C73">
            <v>3</v>
          </cell>
        </row>
        <row r="74">
          <cell r="B74">
            <v>38423</v>
          </cell>
          <cell r="C74">
            <v>3</v>
          </cell>
        </row>
        <row r="75">
          <cell r="B75">
            <v>38424</v>
          </cell>
          <cell r="C75">
            <v>3</v>
          </cell>
        </row>
        <row r="76">
          <cell r="B76">
            <v>38425</v>
          </cell>
          <cell r="C76">
            <v>3</v>
          </cell>
        </row>
        <row r="77">
          <cell r="B77">
            <v>38426</v>
          </cell>
          <cell r="C77">
            <v>3</v>
          </cell>
        </row>
        <row r="78">
          <cell r="B78">
            <v>38427</v>
          </cell>
          <cell r="C78">
            <v>3</v>
          </cell>
        </row>
        <row r="79">
          <cell r="B79">
            <v>38428</v>
          </cell>
          <cell r="C79">
            <v>3</v>
          </cell>
        </row>
        <row r="80">
          <cell r="B80">
            <v>38429</v>
          </cell>
          <cell r="C80">
            <v>3</v>
          </cell>
        </row>
        <row r="81">
          <cell r="B81">
            <v>38430</v>
          </cell>
          <cell r="C81">
            <v>3</v>
          </cell>
        </row>
        <row r="82">
          <cell r="B82">
            <v>38431</v>
          </cell>
          <cell r="C82">
            <v>3</v>
          </cell>
        </row>
        <row r="83">
          <cell r="B83">
            <v>38432</v>
          </cell>
          <cell r="C83">
            <v>3</v>
          </cell>
        </row>
        <row r="84">
          <cell r="B84">
            <v>38433</v>
          </cell>
          <cell r="C84">
            <v>3</v>
          </cell>
        </row>
        <row r="85">
          <cell r="B85">
            <v>38434</v>
          </cell>
          <cell r="C85">
            <v>3</v>
          </cell>
        </row>
        <row r="86">
          <cell r="B86">
            <v>38435</v>
          </cell>
          <cell r="C86">
            <v>3</v>
          </cell>
        </row>
        <row r="87">
          <cell r="B87">
            <v>38436</v>
          </cell>
          <cell r="C87">
            <v>3</v>
          </cell>
        </row>
        <row r="88">
          <cell r="B88">
            <v>38437</v>
          </cell>
          <cell r="C88">
            <v>3</v>
          </cell>
        </row>
        <row r="89">
          <cell r="B89">
            <v>38438</v>
          </cell>
          <cell r="C89">
            <v>3</v>
          </cell>
        </row>
        <row r="90">
          <cell r="B90">
            <v>38439</v>
          </cell>
          <cell r="C90">
            <v>3</v>
          </cell>
        </row>
        <row r="91">
          <cell r="B91">
            <v>38440</v>
          </cell>
          <cell r="C91">
            <v>3</v>
          </cell>
        </row>
        <row r="92">
          <cell r="B92">
            <v>38441</v>
          </cell>
          <cell r="C92">
            <v>3</v>
          </cell>
        </row>
        <row r="93">
          <cell r="B93">
            <v>38442</v>
          </cell>
          <cell r="C93">
            <v>3</v>
          </cell>
        </row>
        <row r="94">
          <cell r="B94">
            <v>38443</v>
          </cell>
          <cell r="C94">
            <v>4</v>
          </cell>
        </row>
        <row r="95">
          <cell r="B95">
            <v>38444</v>
          </cell>
          <cell r="C95">
            <v>4</v>
          </cell>
        </row>
        <row r="96">
          <cell r="B96">
            <v>38445</v>
          </cell>
          <cell r="C96">
            <v>4</v>
          </cell>
        </row>
        <row r="97">
          <cell r="B97">
            <v>38446</v>
          </cell>
          <cell r="C97">
            <v>4</v>
          </cell>
        </row>
        <row r="98">
          <cell r="B98">
            <v>38447</v>
          </cell>
          <cell r="C98">
            <v>4</v>
          </cell>
        </row>
        <row r="99">
          <cell r="B99">
            <v>38448</v>
          </cell>
          <cell r="C99">
            <v>4</v>
          </cell>
        </row>
        <row r="100">
          <cell r="B100">
            <v>38449</v>
          </cell>
          <cell r="C100">
            <v>4</v>
          </cell>
        </row>
        <row r="101">
          <cell r="B101">
            <v>38450</v>
          </cell>
          <cell r="C101">
            <v>4</v>
          </cell>
        </row>
        <row r="102">
          <cell r="B102">
            <v>38451</v>
          </cell>
          <cell r="C102">
            <v>4</v>
          </cell>
        </row>
        <row r="103">
          <cell r="B103">
            <v>38452</v>
          </cell>
          <cell r="C103">
            <v>4</v>
          </cell>
        </row>
        <row r="104">
          <cell r="B104">
            <v>38453</v>
          </cell>
          <cell r="C104">
            <v>4</v>
          </cell>
        </row>
        <row r="105">
          <cell r="B105">
            <v>38454</v>
          </cell>
          <cell r="C105">
            <v>4</v>
          </cell>
        </row>
        <row r="106">
          <cell r="B106">
            <v>38455</v>
          </cell>
          <cell r="C106">
            <v>4</v>
          </cell>
        </row>
        <row r="107">
          <cell r="B107">
            <v>38456</v>
          </cell>
          <cell r="C107">
            <v>4</v>
          </cell>
        </row>
        <row r="108">
          <cell r="B108">
            <v>38457</v>
          </cell>
          <cell r="C108">
            <v>4</v>
          </cell>
        </row>
        <row r="109">
          <cell r="B109">
            <v>38458</v>
          </cell>
          <cell r="C109">
            <v>4</v>
          </cell>
        </row>
        <row r="110">
          <cell r="B110">
            <v>38459</v>
          </cell>
          <cell r="C110">
            <v>4</v>
          </cell>
        </row>
        <row r="111">
          <cell r="B111">
            <v>38460</v>
          </cell>
          <cell r="C111">
            <v>4</v>
          </cell>
        </row>
        <row r="112">
          <cell r="B112">
            <v>38461</v>
          </cell>
          <cell r="C112">
            <v>4</v>
          </cell>
        </row>
        <row r="113">
          <cell r="B113">
            <v>38462</v>
          </cell>
          <cell r="C113">
            <v>4</v>
          </cell>
        </row>
        <row r="114">
          <cell r="B114">
            <v>38463</v>
          </cell>
          <cell r="C114">
            <v>4</v>
          </cell>
        </row>
        <row r="115">
          <cell r="B115">
            <v>38464</v>
          </cell>
          <cell r="C115">
            <v>4</v>
          </cell>
        </row>
        <row r="116">
          <cell r="B116">
            <v>38465</v>
          </cell>
          <cell r="C116">
            <v>4</v>
          </cell>
        </row>
        <row r="117">
          <cell r="B117">
            <v>38466</v>
          </cell>
          <cell r="C117">
            <v>4</v>
          </cell>
        </row>
        <row r="118">
          <cell r="B118">
            <v>38467</v>
          </cell>
          <cell r="C118">
            <v>4</v>
          </cell>
        </row>
        <row r="119">
          <cell r="B119">
            <v>38468</v>
          </cell>
          <cell r="C119">
            <v>4</v>
          </cell>
        </row>
        <row r="120">
          <cell r="B120">
            <v>38469</v>
          </cell>
          <cell r="C120">
            <v>4</v>
          </cell>
        </row>
        <row r="121">
          <cell r="B121">
            <v>38470</v>
          </cell>
          <cell r="C121">
            <v>4</v>
          </cell>
        </row>
        <row r="122">
          <cell r="B122">
            <v>38471</v>
          </cell>
          <cell r="C122">
            <v>4</v>
          </cell>
        </row>
        <row r="123">
          <cell r="B123">
            <v>38472</v>
          </cell>
          <cell r="C123">
            <v>4</v>
          </cell>
        </row>
        <row r="124">
          <cell r="B124">
            <v>38473</v>
          </cell>
          <cell r="C124">
            <v>5</v>
          </cell>
        </row>
        <row r="125">
          <cell r="B125">
            <v>38474</v>
          </cell>
          <cell r="C125">
            <v>5</v>
          </cell>
        </row>
        <row r="126">
          <cell r="B126">
            <v>38475</v>
          </cell>
          <cell r="C126">
            <v>5</v>
          </cell>
        </row>
        <row r="127">
          <cell r="B127">
            <v>38476</v>
          </cell>
          <cell r="C127">
            <v>5</v>
          </cell>
        </row>
        <row r="128">
          <cell r="B128">
            <v>38477</v>
          </cell>
          <cell r="C128">
            <v>5</v>
          </cell>
        </row>
        <row r="129">
          <cell r="B129">
            <v>38478</v>
          </cell>
          <cell r="C129">
            <v>5</v>
          </cell>
        </row>
        <row r="130">
          <cell r="B130">
            <v>38479</v>
          </cell>
          <cell r="C130">
            <v>5</v>
          </cell>
        </row>
        <row r="131">
          <cell r="B131">
            <v>38480</v>
          </cell>
          <cell r="C131">
            <v>5</v>
          </cell>
        </row>
        <row r="132">
          <cell r="B132">
            <v>38481</v>
          </cell>
          <cell r="C132">
            <v>5</v>
          </cell>
        </row>
        <row r="133">
          <cell r="B133">
            <v>38482</v>
          </cell>
          <cell r="C133">
            <v>5</v>
          </cell>
        </row>
        <row r="134">
          <cell r="B134">
            <v>38483</v>
          </cell>
          <cell r="C134">
            <v>5</v>
          </cell>
        </row>
        <row r="135">
          <cell r="B135">
            <v>38484</v>
          </cell>
          <cell r="C135">
            <v>5</v>
          </cell>
        </row>
        <row r="136">
          <cell r="B136">
            <v>38485</v>
          </cell>
          <cell r="C136">
            <v>5</v>
          </cell>
        </row>
        <row r="137">
          <cell r="B137">
            <v>38486</v>
          </cell>
          <cell r="C137">
            <v>5</v>
          </cell>
        </row>
        <row r="138">
          <cell r="B138">
            <v>38487</v>
          </cell>
          <cell r="C138">
            <v>5</v>
          </cell>
        </row>
        <row r="139">
          <cell r="B139">
            <v>38488</v>
          </cell>
          <cell r="C139">
            <v>5</v>
          </cell>
        </row>
        <row r="140">
          <cell r="B140">
            <v>38489</v>
          </cell>
          <cell r="C140">
            <v>5</v>
          </cell>
        </row>
        <row r="141">
          <cell r="B141">
            <v>38490</v>
          </cell>
          <cell r="C141">
            <v>5</v>
          </cell>
        </row>
        <row r="142">
          <cell r="B142">
            <v>38491</v>
          </cell>
          <cell r="C142">
            <v>5</v>
          </cell>
        </row>
        <row r="143">
          <cell r="B143">
            <v>38492</v>
          </cell>
          <cell r="C143">
            <v>5</v>
          </cell>
        </row>
        <row r="144">
          <cell r="B144">
            <v>38493</v>
          </cell>
          <cell r="C144">
            <v>5</v>
          </cell>
        </row>
        <row r="145">
          <cell r="B145">
            <v>38494</v>
          </cell>
          <cell r="C145">
            <v>5</v>
          </cell>
        </row>
        <row r="146">
          <cell r="B146">
            <v>38495</v>
          </cell>
          <cell r="C146">
            <v>5</v>
          </cell>
        </row>
        <row r="147">
          <cell r="B147">
            <v>38496</v>
          </cell>
          <cell r="C147">
            <v>5</v>
          </cell>
        </row>
        <row r="148">
          <cell r="B148">
            <v>38497</v>
          </cell>
          <cell r="C148">
            <v>5</v>
          </cell>
        </row>
        <row r="149">
          <cell r="B149">
            <v>38498</v>
          </cell>
          <cell r="C149">
            <v>5</v>
          </cell>
        </row>
        <row r="150">
          <cell r="B150">
            <v>38499</v>
          </cell>
          <cell r="C150">
            <v>5</v>
          </cell>
        </row>
        <row r="151">
          <cell r="B151">
            <v>38500</v>
          </cell>
          <cell r="C151">
            <v>5</v>
          </cell>
        </row>
        <row r="152">
          <cell r="B152">
            <v>38501</v>
          </cell>
          <cell r="C152">
            <v>5</v>
          </cell>
        </row>
        <row r="153">
          <cell r="B153">
            <v>38502</v>
          </cell>
          <cell r="C153">
            <v>5</v>
          </cell>
        </row>
        <row r="154">
          <cell r="B154">
            <v>38503</v>
          </cell>
          <cell r="C154">
            <v>5</v>
          </cell>
        </row>
        <row r="155">
          <cell r="B155">
            <v>38504</v>
          </cell>
          <cell r="C155">
            <v>6</v>
          </cell>
        </row>
        <row r="156">
          <cell r="B156">
            <v>38505</v>
          </cell>
          <cell r="C156">
            <v>6</v>
          </cell>
        </row>
        <row r="157">
          <cell r="B157">
            <v>38506</v>
          </cell>
          <cell r="C157">
            <v>6</v>
          </cell>
        </row>
        <row r="158">
          <cell r="B158">
            <v>38507</v>
          </cell>
          <cell r="C158">
            <v>6</v>
          </cell>
        </row>
        <row r="159">
          <cell r="B159">
            <v>38508</v>
          </cell>
          <cell r="C159">
            <v>6</v>
          </cell>
        </row>
        <row r="160">
          <cell r="B160">
            <v>38509</v>
          </cell>
          <cell r="C160">
            <v>6</v>
          </cell>
        </row>
        <row r="161">
          <cell r="B161">
            <v>38510</v>
          </cell>
          <cell r="C161">
            <v>6</v>
          </cell>
        </row>
        <row r="162">
          <cell r="B162">
            <v>38511</v>
          </cell>
          <cell r="C162">
            <v>6</v>
          </cell>
        </row>
        <row r="163">
          <cell r="B163">
            <v>38512</v>
          </cell>
          <cell r="C163">
            <v>6</v>
          </cell>
        </row>
        <row r="164">
          <cell r="B164">
            <v>38513</v>
          </cell>
          <cell r="C164">
            <v>6</v>
          </cell>
        </row>
        <row r="165">
          <cell r="B165">
            <v>38514</v>
          </cell>
          <cell r="C165">
            <v>6</v>
          </cell>
        </row>
        <row r="166">
          <cell r="B166">
            <v>38515</v>
          </cell>
          <cell r="C166">
            <v>6</v>
          </cell>
        </row>
        <row r="167">
          <cell r="B167">
            <v>38516</v>
          </cell>
          <cell r="C167">
            <v>6</v>
          </cell>
        </row>
        <row r="168">
          <cell r="B168">
            <v>38517</v>
          </cell>
          <cell r="C168">
            <v>6</v>
          </cell>
        </row>
        <row r="169">
          <cell r="B169">
            <v>38518</v>
          </cell>
          <cell r="C169">
            <v>6</v>
          </cell>
        </row>
        <row r="170">
          <cell r="B170">
            <v>38519</v>
          </cell>
          <cell r="C170">
            <v>6</v>
          </cell>
        </row>
        <row r="171">
          <cell r="B171">
            <v>38520</v>
          </cell>
          <cell r="C171">
            <v>6</v>
          </cell>
        </row>
        <row r="172">
          <cell r="B172">
            <v>38521</v>
          </cell>
          <cell r="C172">
            <v>6</v>
          </cell>
        </row>
        <row r="173">
          <cell r="B173">
            <v>38522</v>
          </cell>
          <cell r="C173">
            <v>6</v>
          </cell>
        </row>
        <row r="174">
          <cell r="B174">
            <v>38523</v>
          </cell>
          <cell r="C174">
            <v>6</v>
          </cell>
        </row>
        <row r="175">
          <cell r="B175">
            <v>38524</v>
          </cell>
          <cell r="C175">
            <v>6</v>
          </cell>
        </row>
        <row r="176">
          <cell r="B176">
            <v>38525</v>
          </cell>
          <cell r="C176">
            <v>6</v>
          </cell>
        </row>
        <row r="177">
          <cell r="B177">
            <v>38526</v>
          </cell>
          <cell r="C177">
            <v>6</v>
          </cell>
        </row>
        <row r="178">
          <cell r="B178">
            <v>38527</v>
          </cell>
          <cell r="C178">
            <v>6</v>
          </cell>
        </row>
        <row r="179">
          <cell r="B179">
            <v>38528</v>
          </cell>
          <cell r="C179">
            <v>6</v>
          </cell>
        </row>
        <row r="180">
          <cell r="B180">
            <v>38529</v>
          </cell>
          <cell r="C180">
            <v>6</v>
          </cell>
        </row>
        <row r="181">
          <cell r="B181">
            <v>38530</v>
          </cell>
          <cell r="C181">
            <v>6</v>
          </cell>
        </row>
        <row r="182">
          <cell r="B182">
            <v>38531</v>
          </cell>
          <cell r="C182">
            <v>6</v>
          </cell>
        </row>
        <row r="183">
          <cell r="B183">
            <v>38532</v>
          </cell>
          <cell r="C183">
            <v>6</v>
          </cell>
        </row>
        <row r="184">
          <cell r="B184">
            <v>38533</v>
          </cell>
          <cell r="C184">
            <v>6</v>
          </cell>
        </row>
        <row r="185">
          <cell r="B185">
            <v>38534</v>
          </cell>
          <cell r="C185">
            <v>7</v>
          </cell>
        </row>
        <row r="186">
          <cell r="B186">
            <v>38535</v>
          </cell>
          <cell r="C186">
            <v>7</v>
          </cell>
        </row>
        <row r="187">
          <cell r="B187">
            <v>38536</v>
          </cell>
          <cell r="C187">
            <v>7</v>
          </cell>
        </row>
        <row r="188">
          <cell r="B188">
            <v>38537</v>
          </cell>
          <cell r="C188">
            <v>7</v>
          </cell>
        </row>
        <row r="189">
          <cell r="B189">
            <v>38538</v>
          </cell>
          <cell r="C189">
            <v>7</v>
          </cell>
        </row>
        <row r="190">
          <cell r="B190">
            <v>38539</v>
          </cell>
          <cell r="C190">
            <v>7</v>
          </cell>
        </row>
        <row r="191">
          <cell r="B191">
            <v>38540</v>
          </cell>
          <cell r="C191">
            <v>7</v>
          </cell>
        </row>
        <row r="192">
          <cell r="B192">
            <v>38541</v>
          </cell>
          <cell r="C192">
            <v>7</v>
          </cell>
        </row>
        <row r="193">
          <cell r="B193">
            <v>38542</v>
          </cell>
          <cell r="C193">
            <v>7</v>
          </cell>
        </row>
        <row r="194">
          <cell r="B194">
            <v>38543</v>
          </cell>
          <cell r="C194">
            <v>7</v>
          </cell>
        </row>
        <row r="195">
          <cell r="B195">
            <v>38544</v>
          </cell>
          <cell r="C195">
            <v>7</v>
          </cell>
        </row>
        <row r="196">
          <cell r="B196">
            <v>38545</v>
          </cell>
          <cell r="C196">
            <v>7</v>
          </cell>
        </row>
        <row r="197">
          <cell r="B197">
            <v>38546</v>
          </cell>
          <cell r="C197">
            <v>7</v>
          </cell>
        </row>
        <row r="198">
          <cell r="B198">
            <v>38547</v>
          </cell>
          <cell r="C198">
            <v>7</v>
          </cell>
        </row>
        <row r="199">
          <cell r="B199">
            <v>38548</v>
          </cell>
          <cell r="C199">
            <v>7</v>
          </cell>
        </row>
        <row r="200">
          <cell r="B200">
            <v>38549</v>
          </cell>
          <cell r="C200">
            <v>7</v>
          </cell>
        </row>
        <row r="201">
          <cell r="B201">
            <v>38550</v>
          </cell>
          <cell r="C201">
            <v>7</v>
          </cell>
        </row>
        <row r="202">
          <cell r="B202">
            <v>38551</v>
          </cell>
          <cell r="C202">
            <v>7</v>
          </cell>
        </row>
        <row r="203">
          <cell r="B203">
            <v>38552</v>
          </cell>
          <cell r="C203">
            <v>7</v>
          </cell>
        </row>
        <row r="204">
          <cell r="B204">
            <v>38553</v>
          </cell>
          <cell r="C204">
            <v>7</v>
          </cell>
        </row>
        <row r="205">
          <cell r="B205">
            <v>38554</v>
          </cell>
          <cell r="C205">
            <v>7</v>
          </cell>
        </row>
        <row r="206">
          <cell r="B206">
            <v>38555</v>
          </cell>
          <cell r="C206">
            <v>7</v>
          </cell>
        </row>
        <row r="207">
          <cell r="B207">
            <v>38556</v>
          </cell>
          <cell r="C207">
            <v>7</v>
          </cell>
        </row>
        <row r="208">
          <cell r="B208">
            <v>38557</v>
          </cell>
          <cell r="C208">
            <v>7</v>
          </cell>
        </row>
        <row r="209">
          <cell r="B209">
            <v>38558</v>
          </cell>
          <cell r="C209">
            <v>7</v>
          </cell>
        </row>
        <row r="210">
          <cell r="B210">
            <v>38559</v>
          </cell>
          <cell r="C210">
            <v>7</v>
          </cell>
        </row>
        <row r="211">
          <cell r="B211">
            <v>38560</v>
          </cell>
          <cell r="C211">
            <v>7</v>
          </cell>
        </row>
        <row r="212">
          <cell r="B212">
            <v>38561</v>
          </cell>
          <cell r="C212">
            <v>7</v>
          </cell>
        </row>
        <row r="213">
          <cell r="B213">
            <v>38562</v>
          </cell>
          <cell r="C213">
            <v>7</v>
          </cell>
        </row>
        <row r="214">
          <cell r="B214">
            <v>38563</v>
          </cell>
          <cell r="C214">
            <v>7</v>
          </cell>
        </row>
        <row r="215">
          <cell r="B215">
            <v>38564</v>
          </cell>
          <cell r="C215">
            <v>7</v>
          </cell>
        </row>
        <row r="216">
          <cell r="B216">
            <v>38565</v>
          </cell>
          <cell r="C216">
            <v>8</v>
          </cell>
        </row>
        <row r="217">
          <cell r="B217">
            <v>38566</v>
          </cell>
          <cell r="C217">
            <v>8</v>
          </cell>
        </row>
        <row r="218">
          <cell r="B218">
            <v>38567</v>
          </cell>
          <cell r="C218">
            <v>8</v>
          </cell>
        </row>
        <row r="219">
          <cell r="B219">
            <v>38568</v>
          </cell>
          <cell r="C219">
            <v>8</v>
          </cell>
        </row>
        <row r="220">
          <cell r="B220">
            <v>38569</v>
          </cell>
          <cell r="C220">
            <v>8</v>
          </cell>
        </row>
        <row r="221">
          <cell r="B221">
            <v>38570</v>
          </cell>
          <cell r="C221">
            <v>8</v>
          </cell>
        </row>
        <row r="222">
          <cell r="B222">
            <v>38571</v>
          </cell>
          <cell r="C222">
            <v>8</v>
          </cell>
        </row>
        <row r="223">
          <cell r="B223">
            <v>38572</v>
          </cell>
          <cell r="C223">
            <v>8</v>
          </cell>
        </row>
        <row r="224">
          <cell r="B224">
            <v>38573</v>
          </cell>
          <cell r="C224">
            <v>8</v>
          </cell>
        </row>
        <row r="225">
          <cell r="B225">
            <v>38574</v>
          </cell>
          <cell r="C225">
            <v>8</v>
          </cell>
        </row>
        <row r="226">
          <cell r="B226">
            <v>38575</v>
          </cell>
          <cell r="C226">
            <v>8</v>
          </cell>
        </row>
        <row r="227">
          <cell r="B227">
            <v>38576</v>
          </cell>
          <cell r="C227">
            <v>8</v>
          </cell>
        </row>
        <row r="228">
          <cell r="B228">
            <v>38577</v>
          </cell>
          <cell r="C228">
            <v>8</v>
          </cell>
        </row>
        <row r="229">
          <cell r="B229">
            <v>38578</v>
          </cell>
          <cell r="C229">
            <v>8</v>
          </cell>
        </row>
        <row r="230">
          <cell r="B230">
            <v>38579</v>
          </cell>
          <cell r="C230">
            <v>8</v>
          </cell>
        </row>
        <row r="231">
          <cell r="B231">
            <v>38580</v>
          </cell>
          <cell r="C231">
            <v>8</v>
          </cell>
        </row>
        <row r="232">
          <cell r="B232">
            <v>38581</v>
          </cell>
          <cell r="C232">
            <v>8</v>
          </cell>
        </row>
        <row r="233">
          <cell r="B233">
            <v>38582</v>
          </cell>
          <cell r="C233">
            <v>8</v>
          </cell>
        </row>
        <row r="234">
          <cell r="B234">
            <v>38583</v>
          </cell>
          <cell r="C234">
            <v>8</v>
          </cell>
        </row>
        <row r="235">
          <cell r="B235">
            <v>38584</v>
          </cell>
          <cell r="C235">
            <v>8</v>
          </cell>
        </row>
        <row r="236">
          <cell r="B236">
            <v>38585</v>
          </cell>
          <cell r="C236">
            <v>8</v>
          </cell>
        </row>
        <row r="237">
          <cell r="B237">
            <v>38586</v>
          </cell>
          <cell r="C237">
            <v>8</v>
          </cell>
        </row>
        <row r="238">
          <cell r="B238">
            <v>38587</v>
          </cell>
          <cell r="C238">
            <v>8</v>
          </cell>
        </row>
        <row r="239">
          <cell r="B239">
            <v>38588</v>
          </cell>
          <cell r="C239">
            <v>8</v>
          </cell>
        </row>
        <row r="240">
          <cell r="B240">
            <v>38589</v>
          </cell>
          <cell r="C240">
            <v>8</v>
          </cell>
        </row>
        <row r="241">
          <cell r="B241">
            <v>38590</v>
          </cell>
          <cell r="C241">
            <v>8</v>
          </cell>
        </row>
        <row r="242">
          <cell r="B242">
            <v>38591</v>
          </cell>
          <cell r="C242">
            <v>8</v>
          </cell>
        </row>
        <row r="243">
          <cell r="B243">
            <v>38592</v>
          </cell>
          <cell r="C243">
            <v>8</v>
          </cell>
        </row>
        <row r="244">
          <cell r="B244">
            <v>38593</v>
          </cell>
          <cell r="C244">
            <v>8</v>
          </cell>
        </row>
        <row r="245">
          <cell r="B245">
            <v>38594</v>
          </cell>
          <cell r="C245">
            <v>8</v>
          </cell>
        </row>
        <row r="246">
          <cell r="B246">
            <v>38595</v>
          </cell>
          <cell r="C246">
            <v>8</v>
          </cell>
        </row>
        <row r="247">
          <cell r="B247">
            <v>38596</v>
          </cell>
          <cell r="C247">
            <v>9</v>
          </cell>
        </row>
        <row r="248">
          <cell r="B248">
            <v>38597</v>
          </cell>
          <cell r="C248">
            <v>9</v>
          </cell>
        </row>
        <row r="249">
          <cell r="B249">
            <v>38598</v>
          </cell>
          <cell r="C249">
            <v>9</v>
          </cell>
        </row>
        <row r="250">
          <cell r="B250">
            <v>38599</v>
          </cell>
          <cell r="C250">
            <v>9</v>
          </cell>
        </row>
        <row r="251">
          <cell r="B251">
            <v>38600</v>
          </cell>
          <cell r="C251">
            <v>9</v>
          </cell>
        </row>
        <row r="252">
          <cell r="B252">
            <v>38601</v>
          </cell>
          <cell r="C252">
            <v>9</v>
          </cell>
        </row>
        <row r="253">
          <cell r="B253">
            <v>38602</v>
          </cell>
          <cell r="C253">
            <v>9</v>
          </cell>
        </row>
        <row r="254">
          <cell r="B254">
            <v>38603</v>
          </cell>
          <cell r="C254">
            <v>9</v>
          </cell>
        </row>
        <row r="255">
          <cell r="B255">
            <v>38604</v>
          </cell>
          <cell r="C255">
            <v>9</v>
          </cell>
        </row>
        <row r="256">
          <cell r="B256">
            <v>38605</v>
          </cell>
          <cell r="C256">
            <v>9</v>
          </cell>
        </row>
        <row r="257">
          <cell r="B257">
            <v>38606</v>
          </cell>
          <cell r="C257">
            <v>9</v>
          </cell>
        </row>
        <row r="258">
          <cell r="B258">
            <v>38607</v>
          </cell>
          <cell r="C258">
            <v>9</v>
          </cell>
        </row>
        <row r="259">
          <cell r="B259">
            <v>38608</v>
          </cell>
          <cell r="C259">
            <v>9</v>
          </cell>
        </row>
        <row r="260">
          <cell r="B260">
            <v>38609</v>
          </cell>
          <cell r="C260">
            <v>9</v>
          </cell>
        </row>
        <row r="261">
          <cell r="B261">
            <v>38610</v>
          </cell>
          <cell r="C261">
            <v>9</v>
          </cell>
        </row>
        <row r="262">
          <cell r="B262">
            <v>38611</v>
          </cell>
          <cell r="C262">
            <v>9</v>
          </cell>
        </row>
        <row r="263">
          <cell r="B263">
            <v>38612</v>
          </cell>
          <cell r="C263">
            <v>9</v>
          </cell>
        </row>
        <row r="264">
          <cell r="B264">
            <v>38613</v>
          </cell>
          <cell r="C264">
            <v>9</v>
          </cell>
        </row>
        <row r="265">
          <cell r="B265">
            <v>38614</v>
          </cell>
          <cell r="C265">
            <v>9</v>
          </cell>
        </row>
        <row r="266">
          <cell r="B266">
            <v>38615</v>
          </cell>
          <cell r="C266">
            <v>9</v>
          </cell>
        </row>
        <row r="267">
          <cell r="B267">
            <v>38616</v>
          </cell>
          <cell r="C267">
            <v>9</v>
          </cell>
        </row>
        <row r="268">
          <cell r="B268">
            <v>38617</v>
          </cell>
          <cell r="C268">
            <v>9</v>
          </cell>
        </row>
        <row r="269">
          <cell r="B269">
            <v>38618</v>
          </cell>
          <cell r="C269">
            <v>9</v>
          </cell>
        </row>
        <row r="270">
          <cell r="B270">
            <v>38619</v>
          </cell>
          <cell r="C270">
            <v>9</v>
          </cell>
        </row>
        <row r="271">
          <cell r="B271">
            <v>38620</v>
          </cell>
          <cell r="C271">
            <v>9</v>
          </cell>
        </row>
        <row r="272">
          <cell r="B272">
            <v>38621</v>
          </cell>
          <cell r="C272">
            <v>9</v>
          </cell>
        </row>
        <row r="273">
          <cell r="B273">
            <v>38622</v>
          </cell>
          <cell r="C273">
            <v>9</v>
          </cell>
        </row>
        <row r="274">
          <cell r="B274">
            <v>38623</v>
          </cell>
          <cell r="C274">
            <v>9</v>
          </cell>
        </row>
        <row r="275">
          <cell r="B275">
            <v>38624</v>
          </cell>
          <cell r="C275">
            <v>9</v>
          </cell>
        </row>
        <row r="276">
          <cell r="B276">
            <v>38625</v>
          </cell>
          <cell r="C276">
            <v>9</v>
          </cell>
        </row>
        <row r="277">
          <cell r="B277">
            <v>38626</v>
          </cell>
          <cell r="C277">
            <v>10</v>
          </cell>
        </row>
        <row r="278">
          <cell r="B278">
            <v>38627</v>
          </cell>
          <cell r="C278">
            <v>10</v>
          </cell>
        </row>
        <row r="279">
          <cell r="B279">
            <v>38628</v>
          </cell>
          <cell r="C279">
            <v>10</v>
          </cell>
        </row>
        <row r="280">
          <cell r="B280">
            <v>38629</v>
          </cell>
          <cell r="C280">
            <v>10</v>
          </cell>
        </row>
        <row r="281">
          <cell r="B281">
            <v>38630</v>
          </cell>
          <cell r="C281">
            <v>10</v>
          </cell>
        </row>
        <row r="282">
          <cell r="B282">
            <v>38631</v>
          </cell>
          <cell r="C282">
            <v>10</v>
          </cell>
        </row>
        <row r="283">
          <cell r="B283">
            <v>38632</v>
          </cell>
          <cell r="C283">
            <v>10</v>
          </cell>
        </row>
        <row r="284">
          <cell r="B284">
            <v>38633</v>
          </cell>
          <cell r="C284">
            <v>10</v>
          </cell>
        </row>
        <row r="285">
          <cell r="B285">
            <v>38634</v>
          </cell>
          <cell r="C285">
            <v>10</v>
          </cell>
        </row>
        <row r="286">
          <cell r="B286">
            <v>38635</v>
          </cell>
          <cell r="C286">
            <v>10</v>
          </cell>
        </row>
        <row r="287">
          <cell r="B287">
            <v>38636</v>
          </cell>
          <cell r="C287">
            <v>10</v>
          </cell>
        </row>
        <row r="288">
          <cell r="B288">
            <v>38637</v>
          </cell>
          <cell r="C288">
            <v>10</v>
          </cell>
        </row>
        <row r="289">
          <cell r="B289">
            <v>38638</v>
          </cell>
          <cell r="C289">
            <v>10</v>
          </cell>
        </row>
        <row r="290">
          <cell r="B290">
            <v>38639</v>
          </cell>
          <cell r="C290">
            <v>10</v>
          </cell>
        </row>
        <row r="291">
          <cell r="B291">
            <v>38640</v>
          </cell>
          <cell r="C291">
            <v>10</v>
          </cell>
        </row>
        <row r="292">
          <cell r="B292">
            <v>38641</v>
          </cell>
          <cell r="C292">
            <v>10</v>
          </cell>
        </row>
        <row r="293">
          <cell r="B293">
            <v>38642</v>
          </cell>
          <cell r="C293">
            <v>10</v>
          </cell>
        </row>
        <row r="294">
          <cell r="B294">
            <v>38643</v>
          </cell>
          <cell r="C294">
            <v>10</v>
          </cell>
        </row>
        <row r="295">
          <cell r="B295">
            <v>38644</v>
          </cell>
          <cell r="C295">
            <v>10</v>
          </cell>
        </row>
        <row r="296">
          <cell r="B296">
            <v>38645</v>
          </cell>
          <cell r="C296">
            <v>10</v>
          </cell>
        </row>
        <row r="297">
          <cell r="B297">
            <v>38646</v>
          </cell>
          <cell r="C297">
            <v>10</v>
          </cell>
        </row>
        <row r="298">
          <cell r="B298">
            <v>38647</v>
          </cell>
          <cell r="C298">
            <v>10</v>
          </cell>
        </row>
        <row r="299">
          <cell r="B299">
            <v>38648</v>
          </cell>
          <cell r="C299">
            <v>10</v>
          </cell>
        </row>
        <row r="300">
          <cell r="B300">
            <v>38649</v>
          </cell>
          <cell r="C300">
            <v>10</v>
          </cell>
        </row>
        <row r="301">
          <cell r="B301">
            <v>38650</v>
          </cell>
          <cell r="C301">
            <v>10</v>
          </cell>
        </row>
        <row r="302">
          <cell r="B302">
            <v>38651</v>
          </cell>
          <cell r="C302">
            <v>10</v>
          </cell>
        </row>
        <row r="303">
          <cell r="B303">
            <v>38652</v>
          </cell>
          <cell r="C303">
            <v>10</v>
          </cell>
        </row>
        <row r="304">
          <cell r="B304">
            <v>38653</v>
          </cell>
          <cell r="C304">
            <v>10</v>
          </cell>
        </row>
        <row r="305">
          <cell r="B305">
            <v>38654</v>
          </cell>
          <cell r="C305">
            <v>10</v>
          </cell>
        </row>
        <row r="306">
          <cell r="B306">
            <v>38655</v>
          </cell>
          <cell r="C306">
            <v>10</v>
          </cell>
        </row>
        <row r="307">
          <cell r="B307">
            <v>38656</v>
          </cell>
          <cell r="C307">
            <v>10</v>
          </cell>
        </row>
        <row r="308">
          <cell r="B308">
            <v>38657</v>
          </cell>
          <cell r="C308">
            <v>11</v>
          </cell>
        </row>
        <row r="309">
          <cell r="B309">
            <v>38658</v>
          </cell>
          <cell r="C309">
            <v>11</v>
          </cell>
        </row>
        <row r="310">
          <cell r="B310">
            <v>38659</v>
          </cell>
          <cell r="C310">
            <v>11</v>
          </cell>
        </row>
        <row r="311">
          <cell r="B311">
            <v>38660</v>
          </cell>
          <cell r="C311">
            <v>11</v>
          </cell>
        </row>
        <row r="312">
          <cell r="B312">
            <v>38661</v>
          </cell>
          <cell r="C312">
            <v>11</v>
          </cell>
        </row>
        <row r="313">
          <cell r="B313">
            <v>38662</v>
          </cell>
          <cell r="C313">
            <v>11</v>
          </cell>
        </row>
        <row r="314">
          <cell r="B314">
            <v>38663</v>
          </cell>
          <cell r="C314">
            <v>11</v>
          </cell>
        </row>
        <row r="315">
          <cell r="B315">
            <v>38664</v>
          </cell>
          <cell r="C315">
            <v>11</v>
          </cell>
        </row>
        <row r="316">
          <cell r="B316">
            <v>38665</v>
          </cell>
          <cell r="C316">
            <v>11</v>
          </cell>
        </row>
        <row r="317">
          <cell r="B317">
            <v>38666</v>
          </cell>
          <cell r="C317">
            <v>11</v>
          </cell>
        </row>
        <row r="318">
          <cell r="B318">
            <v>38667</v>
          </cell>
          <cell r="C318">
            <v>11</v>
          </cell>
        </row>
        <row r="319">
          <cell r="B319">
            <v>38668</v>
          </cell>
          <cell r="C319">
            <v>11</v>
          </cell>
        </row>
        <row r="320">
          <cell r="B320">
            <v>38669</v>
          </cell>
          <cell r="C320">
            <v>11</v>
          </cell>
        </row>
        <row r="321">
          <cell r="B321">
            <v>38670</v>
          </cell>
          <cell r="C321">
            <v>11</v>
          </cell>
        </row>
        <row r="322">
          <cell r="B322">
            <v>38671</v>
          </cell>
          <cell r="C322">
            <v>11</v>
          </cell>
        </row>
        <row r="323">
          <cell r="B323">
            <v>38672</v>
          </cell>
          <cell r="C323">
            <v>11</v>
          </cell>
        </row>
        <row r="324">
          <cell r="B324">
            <v>38673</v>
          </cell>
          <cell r="C324">
            <v>11</v>
          </cell>
        </row>
        <row r="325">
          <cell r="B325">
            <v>38674</v>
          </cell>
          <cell r="C325">
            <v>11</v>
          </cell>
        </row>
        <row r="326">
          <cell r="B326">
            <v>38675</v>
          </cell>
          <cell r="C326">
            <v>11</v>
          </cell>
        </row>
        <row r="327">
          <cell r="B327">
            <v>38676</v>
          </cell>
          <cell r="C327">
            <v>11</v>
          </cell>
        </row>
        <row r="328">
          <cell r="B328">
            <v>38677</v>
          </cell>
          <cell r="C328">
            <v>11</v>
          </cell>
        </row>
        <row r="329">
          <cell r="B329">
            <v>38678</v>
          </cell>
          <cell r="C329">
            <v>11</v>
          </cell>
        </row>
        <row r="330">
          <cell r="B330">
            <v>38679</v>
          </cell>
          <cell r="C330">
            <v>11</v>
          </cell>
        </row>
        <row r="331">
          <cell r="B331">
            <v>38680</v>
          </cell>
          <cell r="C331">
            <v>11</v>
          </cell>
        </row>
        <row r="332">
          <cell r="B332">
            <v>38681</v>
          </cell>
          <cell r="C332">
            <v>11</v>
          </cell>
        </row>
        <row r="333">
          <cell r="B333">
            <v>38682</v>
          </cell>
          <cell r="C333">
            <v>11</v>
          </cell>
        </row>
        <row r="334">
          <cell r="B334">
            <v>38683</v>
          </cell>
          <cell r="C334">
            <v>11</v>
          </cell>
        </row>
        <row r="335">
          <cell r="B335">
            <v>38684</v>
          </cell>
          <cell r="C335">
            <v>11</v>
          </cell>
        </row>
        <row r="336">
          <cell r="B336">
            <v>38685</v>
          </cell>
          <cell r="C336">
            <v>11</v>
          </cell>
        </row>
        <row r="337">
          <cell r="B337">
            <v>38686</v>
          </cell>
          <cell r="C337">
            <v>11</v>
          </cell>
        </row>
        <row r="338">
          <cell r="B338">
            <v>38687</v>
          </cell>
          <cell r="C338">
            <v>12</v>
          </cell>
        </row>
        <row r="339">
          <cell r="B339">
            <v>38688</v>
          </cell>
          <cell r="C339">
            <v>12</v>
          </cell>
        </row>
        <row r="340">
          <cell r="B340">
            <v>38689</v>
          </cell>
          <cell r="C340">
            <v>12</v>
          </cell>
        </row>
        <row r="341">
          <cell r="B341">
            <v>38690</v>
          </cell>
          <cell r="C341">
            <v>12</v>
          </cell>
        </row>
        <row r="342">
          <cell r="B342">
            <v>38691</v>
          </cell>
          <cell r="C342">
            <v>12</v>
          </cell>
        </row>
        <row r="343">
          <cell r="B343">
            <v>38692</v>
          </cell>
          <cell r="C343">
            <v>12</v>
          </cell>
        </row>
        <row r="344">
          <cell r="B344">
            <v>38693</v>
          </cell>
          <cell r="C344">
            <v>12</v>
          </cell>
        </row>
        <row r="345">
          <cell r="B345">
            <v>38694</v>
          </cell>
          <cell r="C345">
            <v>12</v>
          </cell>
        </row>
        <row r="346">
          <cell r="B346">
            <v>38695</v>
          </cell>
          <cell r="C346">
            <v>12</v>
          </cell>
        </row>
        <row r="347">
          <cell r="B347">
            <v>38696</v>
          </cell>
          <cell r="C347">
            <v>12</v>
          </cell>
        </row>
        <row r="348">
          <cell r="B348">
            <v>38697</v>
          </cell>
          <cell r="C348">
            <v>12</v>
          </cell>
        </row>
        <row r="349">
          <cell r="B349">
            <v>38698</v>
          </cell>
          <cell r="C349">
            <v>12</v>
          </cell>
        </row>
        <row r="350">
          <cell r="B350">
            <v>38699</v>
          </cell>
          <cell r="C350">
            <v>12</v>
          </cell>
        </row>
        <row r="351">
          <cell r="B351">
            <v>38700</v>
          </cell>
          <cell r="C351">
            <v>12</v>
          </cell>
        </row>
        <row r="352">
          <cell r="B352">
            <v>38701</v>
          </cell>
          <cell r="C352">
            <v>12</v>
          </cell>
        </row>
        <row r="353">
          <cell r="B353">
            <v>38702</v>
          </cell>
          <cell r="C353">
            <v>12</v>
          </cell>
        </row>
        <row r="354">
          <cell r="B354">
            <v>38703</v>
          </cell>
          <cell r="C354">
            <v>12</v>
          </cell>
        </row>
        <row r="355">
          <cell r="B355">
            <v>38704</v>
          </cell>
          <cell r="C355">
            <v>12</v>
          </cell>
        </row>
        <row r="356">
          <cell r="B356">
            <v>38705</v>
          </cell>
          <cell r="C356">
            <v>12</v>
          </cell>
        </row>
        <row r="357">
          <cell r="B357">
            <v>38706</v>
          </cell>
          <cell r="C357">
            <v>12</v>
          </cell>
        </row>
        <row r="358">
          <cell r="B358">
            <v>38707</v>
          </cell>
          <cell r="C358">
            <v>12</v>
          </cell>
        </row>
        <row r="359">
          <cell r="B359">
            <v>38708</v>
          </cell>
          <cell r="C359">
            <v>12</v>
          </cell>
        </row>
        <row r="360">
          <cell r="B360">
            <v>38709</v>
          </cell>
          <cell r="C360">
            <v>12</v>
          </cell>
        </row>
        <row r="361">
          <cell r="B361">
            <v>38710</v>
          </cell>
          <cell r="C361">
            <v>12</v>
          </cell>
        </row>
        <row r="362">
          <cell r="B362">
            <v>38711</v>
          </cell>
          <cell r="C362">
            <v>12</v>
          </cell>
        </row>
        <row r="363">
          <cell r="B363">
            <v>38712</v>
          </cell>
          <cell r="C363">
            <v>12</v>
          </cell>
        </row>
        <row r="364">
          <cell r="B364">
            <v>38713</v>
          </cell>
          <cell r="C364">
            <v>12</v>
          </cell>
        </row>
        <row r="365">
          <cell r="B365">
            <v>38714</v>
          </cell>
          <cell r="C365">
            <v>12</v>
          </cell>
        </row>
        <row r="366">
          <cell r="B366">
            <v>38715</v>
          </cell>
          <cell r="C366">
            <v>12</v>
          </cell>
        </row>
        <row r="367">
          <cell r="B367">
            <v>38716</v>
          </cell>
          <cell r="C367">
            <v>12</v>
          </cell>
        </row>
        <row r="368">
          <cell r="B368">
            <v>38717</v>
          </cell>
          <cell r="C368">
            <v>12</v>
          </cell>
        </row>
        <row r="369">
          <cell r="B369">
            <v>38718</v>
          </cell>
          <cell r="C369">
            <v>1</v>
          </cell>
        </row>
        <row r="370">
          <cell r="B370">
            <v>38719</v>
          </cell>
          <cell r="C370">
            <v>1</v>
          </cell>
        </row>
        <row r="371">
          <cell r="B371">
            <v>38720</v>
          </cell>
          <cell r="C371">
            <v>1</v>
          </cell>
        </row>
        <row r="372">
          <cell r="B372">
            <v>38721</v>
          </cell>
          <cell r="C372">
            <v>1</v>
          </cell>
        </row>
        <row r="373">
          <cell r="B373">
            <v>38722</v>
          </cell>
          <cell r="C373">
            <v>1</v>
          </cell>
        </row>
        <row r="374">
          <cell r="B374">
            <v>38723</v>
          </cell>
          <cell r="C374">
            <v>1</v>
          </cell>
        </row>
        <row r="375">
          <cell r="B375">
            <v>38724</v>
          </cell>
          <cell r="C375">
            <v>1</v>
          </cell>
        </row>
        <row r="376">
          <cell r="B376">
            <v>38725</v>
          </cell>
          <cell r="C376">
            <v>1</v>
          </cell>
        </row>
        <row r="377">
          <cell r="B377">
            <v>38726</v>
          </cell>
          <cell r="C377">
            <v>1</v>
          </cell>
        </row>
        <row r="378">
          <cell r="B378">
            <v>38727</v>
          </cell>
          <cell r="C378">
            <v>1</v>
          </cell>
        </row>
        <row r="379">
          <cell r="B379">
            <v>38728</v>
          </cell>
          <cell r="C379">
            <v>1</v>
          </cell>
        </row>
        <row r="380">
          <cell r="B380">
            <v>38729</v>
          </cell>
          <cell r="C380">
            <v>1</v>
          </cell>
        </row>
        <row r="381">
          <cell r="B381">
            <v>38730</v>
          </cell>
          <cell r="C381">
            <v>1</v>
          </cell>
        </row>
        <row r="382">
          <cell r="B382">
            <v>38731</v>
          </cell>
          <cell r="C382">
            <v>1</v>
          </cell>
        </row>
        <row r="383">
          <cell r="B383">
            <v>38732</v>
          </cell>
          <cell r="C383">
            <v>1</v>
          </cell>
        </row>
        <row r="384">
          <cell r="B384">
            <v>38733</v>
          </cell>
          <cell r="C384">
            <v>1</v>
          </cell>
        </row>
        <row r="385">
          <cell r="B385">
            <v>38734</v>
          </cell>
          <cell r="C385">
            <v>1</v>
          </cell>
        </row>
        <row r="386">
          <cell r="B386">
            <v>38735</v>
          </cell>
          <cell r="C386">
            <v>1</v>
          </cell>
        </row>
        <row r="387">
          <cell r="B387">
            <v>38736</v>
          </cell>
          <cell r="C387">
            <v>1</v>
          </cell>
        </row>
        <row r="388">
          <cell r="B388">
            <v>38737</v>
          </cell>
          <cell r="C388">
            <v>1</v>
          </cell>
        </row>
        <row r="389">
          <cell r="B389">
            <v>38738</v>
          </cell>
          <cell r="C389">
            <v>1</v>
          </cell>
        </row>
        <row r="390">
          <cell r="B390">
            <v>38739</v>
          </cell>
          <cell r="C390">
            <v>1</v>
          </cell>
        </row>
        <row r="391">
          <cell r="B391">
            <v>38740</v>
          </cell>
          <cell r="C391">
            <v>1</v>
          </cell>
        </row>
        <row r="392">
          <cell r="B392">
            <v>38741</v>
          </cell>
          <cell r="C392">
            <v>1</v>
          </cell>
        </row>
        <row r="393">
          <cell r="B393">
            <v>38742</v>
          </cell>
          <cell r="C393">
            <v>1</v>
          </cell>
        </row>
        <row r="394">
          <cell r="B394">
            <v>38743</v>
          </cell>
          <cell r="C394">
            <v>1</v>
          </cell>
        </row>
        <row r="395">
          <cell r="B395">
            <v>38744</v>
          </cell>
          <cell r="C395">
            <v>1</v>
          </cell>
        </row>
        <row r="396">
          <cell r="B396">
            <v>38745</v>
          </cell>
          <cell r="C396">
            <v>1</v>
          </cell>
        </row>
        <row r="397">
          <cell r="B397">
            <v>38746</v>
          </cell>
          <cell r="C397">
            <v>1</v>
          </cell>
        </row>
        <row r="398">
          <cell r="B398">
            <v>38747</v>
          </cell>
          <cell r="C398">
            <v>1</v>
          </cell>
        </row>
        <row r="399">
          <cell r="B399">
            <v>38748</v>
          </cell>
          <cell r="C399">
            <v>1</v>
          </cell>
        </row>
        <row r="400">
          <cell r="B400">
            <v>38749</v>
          </cell>
          <cell r="C400">
            <v>2</v>
          </cell>
        </row>
        <row r="401">
          <cell r="B401">
            <v>38750</v>
          </cell>
          <cell r="C401">
            <v>2</v>
          </cell>
        </row>
        <row r="402">
          <cell r="B402">
            <v>38751</v>
          </cell>
          <cell r="C402">
            <v>2</v>
          </cell>
        </row>
        <row r="403">
          <cell r="B403">
            <v>38752</v>
          </cell>
          <cell r="C403">
            <v>2</v>
          </cell>
        </row>
        <row r="404">
          <cell r="B404">
            <v>38753</v>
          </cell>
          <cell r="C404">
            <v>2</v>
          </cell>
        </row>
        <row r="405">
          <cell r="B405">
            <v>38754</v>
          </cell>
          <cell r="C405">
            <v>2</v>
          </cell>
        </row>
        <row r="406">
          <cell r="B406">
            <v>38755</v>
          </cell>
          <cell r="C406">
            <v>2</v>
          </cell>
        </row>
        <row r="407">
          <cell r="B407">
            <v>38756</v>
          </cell>
          <cell r="C407">
            <v>2</v>
          </cell>
        </row>
        <row r="408">
          <cell r="B408">
            <v>38757</v>
          </cell>
          <cell r="C408">
            <v>2</v>
          </cell>
        </row>
        <row r="409">
          <cell r="B409">
            <v>38758</v>
          </cell>
          <cell r="C409">
            <v>2</v>
          </cell>
        </row>
        <row r="410">
          <cell r="B410">
            <v>38759</v>
          </cell>
          <cell r="C410">
            <v>2</v>
          </cell>
        </row>
        <row r="411">
          <cell r="B411">
            <v>38760</v>
          </cell>
          <cell r="C411">
            <v>2</v>
          </cell>
        </row>
        <row r="412">
          <cell r="B412">
            <v>38761</v>
          </cell>
          <cell r="C412">
            <v>2</v>
          </cell>
        </row>
        <row r="413">
          <cell r="B413">
            <v>38762</v>
          </cell>
          <cell r="C413">
            <v>2</v>
          </cell>
        </row>
        <row r="414">
          <cell r="B414">
            <v>38763</v>
          </cell>
          <cell r="C414">
            <v>2</v>
          </cell>
        </row>
        <row r="415">
          <cell r="B415">
            <v>38764</v>
          </cell>
          <cell r="C415">
            <v>2</v>
          </cell>
        </row>
        <row r="416">
          <cell r="B416">
            <v>38765</v>
          </cell>
          <cell r="C416">
            <v>2</v>
          </cell>
        </row>
        <row r="417">
          <cell r="B417">
            <v>38766</v>
          </cell>
          <cell r="C417">
            <v>2</v>
          </cell>
        </row>
        <row r="418">
          <cell r="B418">
            <v>38767</v>
          </cell>
          <cell r="C418">
            <v>2</v>
          </cell>
        </row>
        <row r="419">
          <cell r="B419">
            <v>38768</v>
          </cell>
          <cell r="C419">
            <v>2</v>
          </cell>
        </row>
        <row r="420">
          <cell r="B420">
            <v>38769</v>
          </cell>
          <cell r="C420">
            <v>2</v>
          </cell>
        </row>
        <row r="421">
          <cell r="B421">
            <v>38770</v>
          </cell>
          <cell r="C421">
            <v>2</v>
          </cell>
        </row>
        <row r="422">
          <cell r="B422">
            <v>38771</v>
          </cell>
          <cell r="C422">
            <v>2</v>
          </cell>
        </row>
        <row r="423">
          <cell r="B423">
            <v>38772</v>
          </cell>
          <cell r="C423">
            <v>2</v>
          </cell>
        </row>
        <row r="424">
          <cell r="B424">
            <v>38773</v>
          </cell>
          <cell r="C424">
            <v>2</v>
          </cell>
        </row>
        <row r="425">
          <cell r="B425">
            <v>38774</v>
          </cell>
          <cell r="C425">
            <v>2</v>
          </cell>
        </row>
        <row r="426">
          <cell r="B426">
            <v>38775</v>
          </cell>
          <cell r="C426">
            <v>2</v>
          </cell>
        </row>
        <row r="427">
          <cell r="B427">
            <v>38776</v>
          </cell>
          <cell r="C427">
            <v>2</v>
          </cell>
        </row>
        <row r="428">
          <cell r="B428">
            <v>38777</v>
          </cell>
          <cell r="C428">
            <v>3</v>
          </cell>
        </row>
        <row r="429">
          <cell r="B429">
            <v>38778</v>
          </cell>
          <cell r="C429">
            <v>3</v>
          </cell>
        </row>
        <row r="430">
          <cell r="B430">
            <v>38779</v>
          </cell>
          <cell r="C430">
            <v>3</v>
          </cell>
        </row>
        <row r="431">
          <cell r="B431">
            <v>38780</v>
          </cell>
          <cell r="C431">
            <v>3</v>
          </cell>
        </row>
        <row r="432">
          <cell r="B432">
            <v>38781</v>
          </cell>
          <cell r="C432">
            <v>3</v>
          </cell>
        </row>
        <row r="433">
          <cell r="B433">
            <v>38782</v>
          </cell>
          <cell r="C433">
            <v>3</v>
          </cell>
        </row>
        <row r="434">
          <cell r="B434">
            <v>38783</v>
          </cell>
          <cell r="C434">
            <v>3</v>
          </cell>
        </row>
        <row r="435">
          <cell r="B435">
            <v>38784</v>
          </cell>
          <cell r="C435">
            <v>3</v>
          </cell>
        </row>
        <row r="436">
          <cell r="B436">
            <v>38785</v>
          </cell>
          <cell r="C436">
            <v>3</v>
          </cell>
        </row>
        <row r="437">
          <cell r="B437">
            <v>38786</v>
          </cell>
          <cell r="C437">
            <v>3</v>
          </cell>
        </row>
        <row r="438">
          <cell r="B438">
            <v>38787</v>
          </cell>
          <cell r="C438">
            <v>3</v>
          </cell>
        </row>
        <row r="439">
          <cell r="B439">
            <v>38788</v>
          </cell>
          <cell r="C439">
            <v>3</v>
          </cell>
        </row>
        <row r="440">
          <cell r="B440">
            <v>38789</v>
          </cell>
          <cell r="C440">
            <v>3</v>
          </cell>
        </row>
        <row r="441">
          <cell r="B441">
            <v>38790</v>
          </cell>
          <cell r="C441">
            <v>3</v>
          </cell>
        </row>
        <row r="442">
          <cell r="B442">
            <v>38791</v>
          </cell>
          <cell r="C442">
            <v>3</v>
          </cell>
        </row>
        <row r="443">
          <cell r="B443">
            <v>38792</v>
          </cell>
          <cell r="C443">
            <v>3</v>
          </cell>
        </row>
        <row r="444">
          <cell r="B444">
            <v>38793</v>
          </cell>
          <cell r="C444">
            <v>3</v>
          </cell>
        </row>
        <row r="445">
          <cell r="B445">
            <v>38794</v>
          </cell>
          <cell r="C445">
            <v>3</v>
          </cell>
        </row>
        <row r="446">
          <cell r="B446">
            <v>38795</v>
          </cell>
          <cell r="C446">
            <v>3</v>
          </cell>
        </row>
        <row r="447">
          <cell r="B447">
            <v>38796</v>
          </cell>
          <cell r="C447">
            <v>3</v>
          </cell>
        </row>
        <row r="448">
          <cell r="B448">
            <v>38797</v>
          </cell>
          <cell r="C448">
            <v>3</v>
          </cell>
        </row>
        <row r="449">
          <cell r="B449">
            <v>38798</v>
          </cell>
          <cell r="C449">
            <v>3</v>
          </cell>
        </row>
        <row r="450">
          <cell r="B450">
            <v>38799</v>
          </cell>
          <cell r="C450">
            <v>3</v>
          </cell>
        </row>
        <row r="451">
          <cell r="B451">
            <v>38800</v>
          </cell>
          <cell r="C451">
            <v>3</v>
          </cell>
        </row>
        <row r="452">
          <cell r="B452">
            <v>38801</v>
          </cell>
          <cell r="C452">
            <v>3</v>
          </cell>
        </row>
        <row r="453">
          <cell r="B453">
            <v>38802</v>
          </cell>
          <cell r="C453">
            <v>3</v>
          </cell>
        </row>
        <row r="454">
          <cell r="B454">
            <v>38803</v>
          </cell>
          <cell r="C454">
            <v>3</v>
          </cell>
        </row>
        <row r="455">
          <cell r="B455">
            <v>38804</v>
          </cell>
          <cell r="C455">
            <v>3</v>
          </cell>
        </row>
        <row r="456">
          <cell r="B456">
            <v>38805</v>
          </cell>
          <cell r="C456">
            <v>3</v>
          </cell>
        </row>
        <row r="457">
          <cell r="B457">
            <v>38806</v>
          </cell>
          <cell r="C457">
            <v>3</v>
          </cell>
        </row>
        <row r="458">
          <cell r="B458">
            <v>38807</v>
          </cell>
          <cell r="C458">
            <v>3</v>
          </cell>
        </row>
        <row r="459">
          <cell r="B459">
            <v>38808</v>
          </cell>
          <cell r="C459">
            <v>4</v>
          </cell>
        </row>
        <row r="460">
          <cell r="B460">
            <v>38809</v>
          </cell>
          <cell r="C460">
            <v>4</v>
          </cell>
        </row>
        <row r="461">
          <cell r="B461">
            <v>38810</v>
          </cell>
          <cell r="C461">
            <v>4</v>
          </cell>
        </row>
        <row r="462">
          <cell r="B462">
            <v>38811</v>
          </cell>
          <cell r="C462">
            <v>4</v>
          </cell>
        </row>
        <row r="463">
          <cell r="B463">
            <v>38812</v>
          </cell>
          <cell r="C463">
            <v>4</v>
          </cell>
        </row>
        <row r="464">
          <cell r="B464">
            <v>38813</v>
          </cell>
          <cell r="C464">
            <v>4</v>
          </cell>
        </row>
        <row r="465">
          <cell r="B465">
            <v>38814</v>
          </cell>
          <cell r="C465">
            <v>4</v>
          </cell>
        </row>
        <row r="466">
          <cell r="B466">
            <v>38815</v>
          </cell>
          <cell r="C466">
            <v>4</v>
          </cell>
        </row>
        <row r="467">
          <cell r="B467">
            <v>38816</v>
          </cell>
          <cell r="C467">
            <v>4</v>
          </cell>
        </row>
        <row r="468">
          <cell r="B468">
            <v>38817</v>
          </cell>
          <cell r="C468">
            <v>4</v>
          </cell>
        </row>
        <row r="469">
          <cell r="B469">
            <v>38818</v>
          </cell>
          <cell r="C469">
            <v>4</v>
          </cell>
        </row>
        <row r="470">
          <cell r="B470">
            <v>38819</v>
          </cell>
          <cell r="C470">
            <v>4</v>
          </cell>
        </row>
        <row r="471">
          <cell r="B471">
            <v>38820</v>
          </cell>
          <cell r="C471">
            <v>4</v>
          </cell>
        </row>
        <row r="472">
          <cell r="B472">
            <v>38821</v>
          </cell>
          <cell r="C472">
            <v>4</v>
          </cell>
        </row>
        <row r="473">
          <cell r="B473">
            <v>38822</v>
          </cell>
          <cell r="C473">
            <v>4</v>
          </cell>
        </row>
        <row r="474">
          <cell r="B474">
            <v>38823</v>
          </cell>
          <cell r="C474">
            <v>4</v>
          </cell>
        </row>
        <row r="475">
          <cell r="B475">
            <v>38824</v>
          </cell>
          <cell r="C475">
            <v>4</v>
          </cell>
        </row>
        <row r="476">
          <cell r="B476">
            <v>38825</v>
          </cell>
          <cell r="C476">
            <v>4</v>
          </cell>
        </row>
        <row r="477">
          <cell r="B477">
            <v>38826</v>
          </cell>
          <cell r="C477">
            <v>4</v>
          </cell>
        </row>
        <row r="478">
          <cell r="B478">
            <v>38827</v>
          </cell>
          <cell r="C478">
            <v>4</v>
          </cell>
        </row>
        <row r="479">
          <cell r="B479">
            <v>38828</v>
          </cell>
          <cell r="C479">
            <v>4</v>
          </cell>
        </row>
        <row r="480">
          <cell r="B480">
            <v>38829</v>
          </cell>
          <cell r="C480">
            <v>4</v>
          </cell>
        </row>
        <row r="481">
          <cell r="B481">
            <v>38830</v>
          </cell>
          <cell r="C481">
            <v>4</v>
          </cell>
        </row>
        <row r="482">
          <cell r="B482">
            <v>38831</v>
          </cell>
          <cell r="C482">
            <v>4</v>
          </cell>
        </row>
        <row r="483">
          <cell r="B483">
            <v>38832</v>
          </cell>
          <cell r="C483">
            <v>4</v>
          </cell>
        </row>
        <row r="484">
          <cell r="B484">
            <v>38833</v>
          </cell>
          <cell r="C484">
            <v>4</v>
          </cell>
        </row>
        <row r="485">
          <cell r="B485">
            <v>38834</v>
          </cell>
          <cell r="C485">
            <v>4</v>
          </cell>
        </row>
        <row r="486">
          <cell r="B486">
            <v>38835</v>
          </cell>
          <cell r="C486">
            <v>4</v>
          </cell>
        </row>
        <row r="487">
          <cell r="B487">
            <v>38836</v>
          </cell>
          <cell r="C487">
            <v>4</v>
          </cell>
        </row>
        <row r="488">
          <cell r="B488">
            <v>38837</v>
          </cell>
          <cell r="C488">
            <v>4</v>
          </cell>
        </row>
        <row r="489">
          <cell r="B489">
            <v>38838</v>
          </cell>
          <cell r="C489">
            <v>5</v>
          </cell>
        </row>
        <row r="490">
          <cell r="B490">
            <v>38839</v>
          </cell>
          <cell r="C490">
            <v>5</v>
          </cell>
        </row>
        <row r="491">
          <cell r="B491">
            <v>38840</v>
          </cell>
          <cell r="C491">
            <v>5</v>
          </cell>
        </row>
        <row r="492">
          <cell r="B492">
            <v>38841</v>
          </cell>
          <cell r="C492">
            <v>5</v>
          </cell>
        </row>
        <row r="493">
          <cell r="B493">
            <v>38842</v>
          </cell>
          <cell r="C493">
            <v>5</v>
          </cell>
        </row>
        <row r="494">
          <cell r="B494">
            <v>38843</v>
          </cell>
          <cell r="C494">
            <v>5</v>
          </cell>
        </row>
        <row r="495">
          <cell r="B495">
            <v>38844</v>
          </cell>
          <cell r="C495">
            <v>5</v>
          </cell>
        </row>
        <row r="496">
          <cell r="B496">
            <v>38845</v>
          </cell>
          <cell r="C496">
            <v>5</v>
          </cell>
        </row>
        <row r="497">
          <cell r="B497">
            <v>38846</v>
          </cell>
          <cell r="C497">
            <v>5</v>
          </cell>
        </row>
        <row r="498">
          <cell r="B498">
            <v>38847</v>
          </cell>
          <cell r="C498">
            <v>5</v>
          </cell>
        </row>
        <row r="499">
          <cell r="B499">
            <v>38848</v>
          </cell>
          <cell r="C499">
            <v>5</v>
          </cell>
        </row>
        <row r="500">
          <cell r="B500">
            <v>38849</v>
          </cell>
          <cell r="C500">
            <v>5</v>
          </cell>
        </row>
        <row r="501">
          <cell r="B501">
            <v>38850</v>
          </cell>
          <cell r="C501">
            <v>5</v>
          </cell>
        </row>
        <row r="502">
          <cell r="B502">
            <v>38851</v>
          </cell>
          <cell r="C502">
            <v>5</v>
          </cell>
        </row>
        <row r="503">
          <cell r="B503">
            <v>38852</v>
          </cell>
          <cell r="C503">
            <v>5</v>
          </cell>
        </row>
        <row r="504">
          <cell r="B504">
            <v>38853</v>
          </cell>
          <cell r="C504">
            <v>5</v>
          </cell>
        </row>
        <row r="505">
          <cell r="B505">
            <v>38854</v>
          </cell>
          <cell r="C505">
            <v>5</v>
          </cell>
        </row>
        <row r="506">
          <cell r="B506">
            <v>38855</v>
          </cell>
          <cell r="C506">
            <v>5</v>
          </cell>
        </row>
        <row r="507">
          <cell r="B507">
            <v>38856</v>
          </cell>
          <cell r="C507">
            <v>5</v>
          </cell>
        </row>
        <row r="508">
          <cell r="B508">
            <v>38857</v>
          </cell>
          <cell r="C508">
            <v>5</v>
          </cell>
        </row>
        <row r="509">
          <cell r="B509">
            <v>38858</v>
          </cell>
          <cell r="C509">
            <v>5</v>
          </cell>
        </row>
        <row r="510">
          <cell r="B510">
            <v>38859</v>
          </cell>
          <cell r="C510">
            <v>5</v>
          </cell>
        </row>
        <row r="511">
          <cell r="B511">
            <v>38860</v>
          </cell>
          <cell r="C511">
            <v>5</v>
          </cell>
        </row>
        <row r="512">
          <cell r="B512">
            <v>38861</v>
          </cell>
          <cell r="C512">
            <v>5</v>
          </cell>
        </row>
        <row r="513">
          <cell r="B513">
            <v>38862</v>
          </cell>
          <cell r="C513">
            <v>5</v>
          </cell>
        </row>
        <row r="514">
          <cell r="B514">
            <v>38863</v>
          </cell>
          <cell r="C514">
            <v>5</v>
          </cell>
        </row>
        <row r="515">
          <cell r="B515">
            <v>38864</v>
          </cell>
          <cell r="C515">
            <v>5</v>
          </cell>
        </row>
        <row r="516">
          <cell r="B516">
            <v>38865</v>
          </cell>
          <cell r="C516">
            <v>5</v>
          </cell>
        </row>
        <row r="517">
          <cell r="B517">
            <v>38866</v>
          </cell>
          <cell r="C517">
            <v>5</v>
          </cell>
        </row>
        <row r="518">
          <cell r="B518">
            <v>38867</v>
          </cell>
          <cell r="C518">
            <v>5</v>
          </cell>
        </row>
        <row r="519">
          <cell r="B519">
            <v>38868</v>
          </cell>
          <cell r="C519">
            <v>5</v>
          </cell>
        </row>
        <row r="520">
          <cell r="B520">
            <v>38869</v>
          </cell>
          <cell r="C520">
            <v>6</v>
          </cell>
        </row>
        <row r="521">
          <cell r="B521">
            <v>38870</v>
          </cell>
          <cell r="C521">
            <v>6</v>
          </cell>
        </row>
        <row r="522">
          <cell r="B522">
            <v>38871</v>
          </cell>
          <cell r="C522">
            <v>6</v>
          </cell>
        </row>
        <row r="523">
          <cell r="B523">
            <v>38872</v>
          </cell>
          <cell r="C523">
            <v>6</v>
          </cell>
        </row>
        <row r="524">
          <cell r="B524">
            <v>38873</v>
          </cell>
          <cell r="C524">
            <v>6</v>
          </cell>
        </row>
        <row r="525">
          <cell r="B525">
            <v>38874</v>
          </cell>
          <cell r="C525">
            <v>6</v>
          </cell>
        </row>
        <row r="526">
          <cell r="B526">
            <v>38875</v>
          </cell>
          <cell r="C526">
            <v>6</v>
          </cell>
        </row>
        <row r="527">
          <cell r="B527">
            <v>38876</v>
          </cell>
          <cell r="C527">
            <v>6</v>
          </cell>
        </row>
        <row r="528">
          <cell r="B528">
            <v>38877</v>
          </cell>
          <cell r="C528">
            <v>6</v>
          </cell>
        </row>
        <row r="529">
          <cell r="B529">
            <v>38878</v>
          </cell>
          <cell r="C529">
            <v>6</v>
          </cell>
        </row>
        <row r="530">
          <cell r="B530">
            <v>38879</v>
          </cell>
          <cell r="C530">
            <v>6</v>
          </cell>
        </row>
        <row r="531">
          <cell r="B531">
            <v>38880</v>
          </cell>
          <cell r="C531">
            <v>6</v>
          </cell>
        </row>
        <row r="532">
          <cell r="B532">
            <v>38881</v>
          </cell>
          <cell r="C532">
            <v>6</v>
          </cell>
        </row>
        <row r="533">
          <cell r="B533">
            <v>38882</v>
          </cell>
          <cell r="C533">
            <v>6</v>
          </cell>
        </row>
        <row r="534">
          <cell r="B534">
            <v>38883</v>
          </cell>
          <cell r="C534">
            <v>6</v>
          </cell>
        </row>
        <row r="535">
          <cell r="B535">
            <v>38884</v>
          </cell>
          <cell r="C535">
            <v>6</v>
          </cell>
        </row>
        <row r="536">
          <cell r="B536">
            <v>38885</v>
          </cell>
          <cell r="C536">
            <v>6</v>
          </cell>
        </row>
        <row r="537">
          <cell r="B537">
            <v>38886</v>
          </cell>
          <cell r="C537">
            <v>6</v>
          </cell>
        </row>
        <row r="538">
          <cell r="B538">
            <v>38887</v>
          </cell>
          <cell r="C538">
            <v>6</v>
          </cell>
        </row>
        <row r="539">
          <cell r="B539">
            <v>38888</v>
          </cell>
          <cell r="C539">
            <v>6</v>
          </cell>
        </row>
        <row r="540">
          <cell r="B540">
            <v>38889</v>
          </cell>
          <cell r="C540">
            <v>6</v>
          </cell>
        </row>
        <row r="541">
          <cell r="B541">
            <v>38890</v>
          </cell>
          <cell r="C541">
            <v>6</v>
          </cell>
        </row>
        <row r="542">
          <cell r="B542">
            <v>38891</v>
          </cell>
          <cell r="C542">
            <v>6</v>
          </cell>
        </row>
        <row r="543">
          <cell r="B543">
            <v>38892</v>
          </cell>
          <cell r="C543">
            <v>6</v>
          </cell>
        </row>
        <row r="544">
          <cell r="B544">
            <v>38893</v>
          </cell>
          <cell r="C544">
            <v>6</v>
          </cell>
        </row>
        <row r="545">
          <cell r="B545">
            <v>38894</v>
          </cell>
          <cell r="C545">
            <v>6</v>
          </cell>
        </row>
        <row r="546">
          <cell r="B546">
            <v>38895</v>
          </cell>
          <cell r="C546">
            <v>6</v>
          </cell>
        </row>
        <row r="547">
          <cell r="B547">
            <v>38896</v>
          </cell>
          <cell r="C547">
            <v>6</v>
          </cell>
        </row>
        <row r="548">
          <cell r="B548">
            <v>38897</v>
          </cell>
          <cell r="C548">
            <v>6</v>
          </cell>
        </row>
        <row r="549">
          <cell r="B549">
            <v>38898</v>
          </cell>
          <cell r="C549">
            <v>6</v>
          </cell>
        </row>
        <row r="550">
          <cell r="B550">
            <v>38899</v>
          </cell>
          <cell r="C550">
            <v>7</v>
          </cell>
        </row>
        <row r="551">
          <cell r="B551">
            <v>38900</v>
          </cell>
          <cell r="C551">
            <v>7</v>
          </cell>
        </row>
        <row r="552">
          <cell r="B552">
            <v>38901</v>
          </cell>
          <cell r="C552">
            <v>7</v>
          </cell>
        </row>
        <row r="553">
          <cell r="B553">
            <v>38902</v>
          </cell>
          <cell r="C553">
            <v>7</v>
          </cell>
        </row>
        <row r="554">
          <cell r="B554">
            <v>38903</v>
          </cell>
          <cell r="C554">
            <v>7</v>
          </cell>
        </row>
        <row r="555">
          <cell r="B555">
            <v>38904</v>
          </cell>
          <cell r="C555">
            <v>7</v>
          </cell>
        </row>
        <row r="556">
          <cell r="B556">
            <v>38905</v>
          </cell>
          <cell r="C556">
            <v>7</v>
          </cell>
        </row>
        <row r="557">
          <cell r="B557">
            <v>38906</v>
          </cell>
          <cell r="C557">
            <v>7</v>
          </cell>
        </row>
        <row r="558">
          <cell r="B558">
            <v>38907</v>
          </cell>
          <cell r="C558">
            <v>7</v>
          </cell>
        </row>
        <row r="559">
          <cell r="B559">
            <v>38908</v>
          </cell>
          <cell r="C559">
            <v>7</v>
          </cell>
        </row>
        <row r="560">
          <cell r="B560">
            <v>38909</v>
          </cell>
          <cell r="C560">
            <v>7</v>
          </cell>
        </row>
        <row r="561">
          <cell r="B561">
            <v>38910</v>
          </cell>
          <cell r="C561">
            <v>7</v>
          </cell>
        </row>
        <row r="562">
          <cell r="B562">
            <v>38911</v>
          </cell>
          <cell r="C562">
            <v>7</v>
          </cell>
        </row>
        <row r="563">
          <cell r="B563">
            <v>38912</v>
          </cell>
          <cell r="C563">
            <v>7</v>
          </cell>
        </row>
        <row r="564">
          <cell r="B564">
            <v>38913</v>
          </cell>
          <cell r="C564">
            <v>7</v>
          </cell>
        </row>
        <row r="565">
          <cell r="B565">
            <v>38914</v>
          </cell>
          <cell r="C565">
            <v>7</v>
          </cell>
        </row>
        <row r="566">
          <cell r="B566">
            <v>38915</v>
          </cell>
          <cell r="C566">
            <v>7</v>
          </cell>
        </row>
        <row r="567">
          <cell r="B567">
            <v>38916</v>
          </cell>
          <cell r="C567">
            <v>7</v>
          </cell>
        </row>
        <row r="568">
          <cell r="B568">
            <v>38917</v>
          </cell>
          <cell r="C568">
            <v>7</v>
          </cell>
        </row>
        <row r="569">
          <cell r="B569">
            <v>38918</v>
          </cell>
          <cell r="C569">
            <v>7</v>
          </cell>
        </row>
        <row r="570">
          <cell r="B570">
            <v>38919</v>
          </cell>
          <cell r="C570">
            <v>7</v>
          </cell>
        </row>
        <row r="571">
          <cell r="B571">
            <v>38920</v>
          </cell>
          <cell r="C571">
            <v>7</v>
          </cell>
        </row>
        <row r="572">
          <cell r="B572">
            <v>38921</v>
          </cell>
          <cell r="C572">
            <v>7</v>
          </cell>
        </row>
        <row r="573">
          <cell r="B573">
            <v>38922</v>
          </cell>
          <cell r="C573">
            <v>7</v>
          </cell>
        </row>
        <row r="574">
          <cell r="B574">
            <v>38923</v>
          </cell>
          <cell r="C574">
            <v>7</v>
          </cell>
        </row>
        <row r="575">
          <cell r="B575">
            <v>38924</v>
          </cell>
          <cell r="C575">
            <v>7</v>
          </cell>
        </row>
        <row r="576">
          <cell r="B576">
            <v>38925</v>
          </cell>
          <cell r="C576">
            <v>7</v>
          </cell>
        </row>
        <row r="577">
          <cell r="B577">
            <v>38926</v>
          </cell>
          <cell r="C577">
            <v>7</v>
          </cell>
        </row>
        <row r="578">
          <cell r="B578">
            <v>38927</v>
          </cell>
          <cell r="C578">
            <v>7</v>
          </cell>
        </row>
        <row r="579">
          <cell r="B579">
            <v>38928</v>
          </cell>
          <cell r="C579">
            <v>7</v>
          </cell>
        </row>
        <row r="580">
          <cell r="B580">
            <v>38929</v>
          </cell>
          <cell r="C580">
            <v>7</v>
          </cell>
        </row>
        <row r="581">
          <cell r="B581">
            <v>38930</v>
          </cell>
          <cell r="C581">
            <v>8</v>
          </cell>
        </row>
        <row r="582">
          <cell r="B582">
            <v>38931</v>
          </cell>
          <cell r="C582">
            <v>8</v>
          </cell>
        </row>
        <row r="583">
          <cell r="B583">
            <v>38932</v>
          </cell>
          <cell r="C583">
            <v>8</v>
          </cell>
        </row>
        <row r="584">
          <cell r="B584">
            <v>38933</v>
          </cell>
          <cell r="C584">
            <v>8</v>
          </cell>
        </row>
        <row r="585">
          <cell r="B585">
            <v>38934</v>
          </cell>
          <cell r="C585">
            <v>8</v>
          </cell>
        </row>
        <row r="586">
          <cell r="B586">
            <v>38935</v>
          </cell>
          <cell r="C586">
            <v>8</v>
          </cell>
        </row>
        <row r="587">
          <cell r="B587">
            <v>38936</v>
          </cell>
          <cell r="C587">
            <v>8</v>
          </cell>
        </row>
        <row r="588">
          <cell r="B588">
            <v>38937</v>
          </cell>
          <cell r="C588">
            <v>8</v>
          </cell>
        </row>
        <row r="589">
          <cell r="B589">
            <v>38938</v>
          </cell>
          <cell r="C589">
            <v>8</v>
          </cell>
        </row>
        <row r="590">
          <cell r="B590">
            <v>38939</v>
          </cell>
          <cell r="C590">
            <v>8</v>
          </cell>
        </row>
        <row r="591">
          <cell r="B591">
            <v>38940</v>
          </cell>
          <cell r="C591">
            <v>8</v>
          </cell>
        </row>
        <row r="592">
          <cell r="B592">
            <v>38941</v>
          </cell>
          <cell r="C592">
            <v>8</v>
          </cell>
        </row>
        <row r="593">
          <cell r="B593">
            <v>38942</v>
          </cell>
          <cell r="C593">
            <v>8</v>
          </cell>
        </row>
        <row r="594">
          <cell r="B594">
            <v>38943</v>
          </cell>
          <cell r="C594">
            <v>8</v>
          </cell>
        </row>
        <row r="595">
          <cell r="B595">
            <v>38944</v>
          </cell>
          <cell r="C595">
            <v>8</v>
          </cell>
        </row>
        <row r="596">
          <cell r="B596">
            <v>38945</v>
          </cell>
          <cell r="C596">
            <v>8</v>
          </cell>
        </row>
        <row r="597">
          <cell r="B597">
            <v>38946</v>
          </cell>
          <cell r="C597">
            <v>8</v>
          </cell>
        </row>
        <row r="598">
          <cell r="B598">
            <v>38947</v>
          </cell>
          <cell r="C598">
            <v>8</v>
          </cell>
        </row>
        <row r="599">
          <cell r="B599">
            <v>38948</v>
          </cell>
          <cell r="C599">
            <v>8</v>
          </cell>
        </row>
        <row r="600">
          <cell r="B600">
            <v>38949</v>
          </cell>
          <cell r="C600">
            <v>8</v>
          </cell>
        </row>
        <row r="601">
          <cell r="B601">
            <v>38950</v>
          </cell>
          <cell r="C601">
            <v>8</v>
          </cell>
        </row>
        <row r="602">
          <cell r="B602">
            <v>38951</v>
          </cell>
          <cell r="C602">
            <v>8</v>
          </cell>
        </row>
        <row r="603">
          <cell r="B603">
            <v>38952</v>
          </cell>
          <cell r="C603">
            <v>8</v>
          </cell>
        </row>
        <row r="604">
          <cell r="B604">
            <v>38953</v>
          </cell>
          <cell r="C604">
            <v>8</v>
          </cell>
        </row>
        <row r="605">
          <cell r="B605">
            <v>38954</v>
          </cell>
          <cell r="C605">
            <v>8</v>
          </cell>
        </row>
        <row r="606">
          <cell r="B606">
            <v>38955</v>
          </cell>
          <cell r="C606">
            <v>8</v>
          </cell>
        </row>
        <row r="607">
          <cell r="B607">
            <v>38956</v>
          </cell>
          <cell r="C607">
            <v>8</v>
          </cell>
        </row>
        <row r="608">
          <cell r="B608">
            <v>38957</v>
          </cell>
          <cell r="C608">
            <v>8</v>
          </cell>
        </row>
        <row r="609">
          <cell r="B609">
            <v>38958</v>
          </cell>
          <cell r="C609">
            <v>8</v>
          </cell>
        </row>
        <row r="610">
          <cell r="B610">
            <v>38959</v>
          </cell>
          <cell r="C610">
            <v>8</v>
          </cell>
        </row>
        <row r="611">
          <cell r="B611">
            <v>38960</v>
          </cell>
          <cell r="C611">
            <v>8</v>
          </cell>
        </row>
        <row r="612">
          <cell r="B612">
            <v>38961</v>
          </cell>
          <cell r="C612">
            <v>9</v>
          </cell>
        </row>
        <row r="613">
          <cell r="B613">
            <v>38962</v>
          </cell>
          <cell r="C613">
            <v>9</v>
          </cell>
        </row>
        <row r="614">
          <cell r="B614">
            <v>38963</v>
          </cell>
          <cell r="C614">
            <v>9</v>
          </cell>
        </row>
        <row r="615">
          <cell r="B615">
            <v>38964</v>
          </cell>
          <cell r="C615">
            <v>9</v>
          </cell>
        </row>
        <row r="616">
          <cell r="B616">
            <v>38965</v>
          </cell>
          <cell r="C616">
            <v>9</v>
          </cell>
        </row>
        <row r="617">
          <cell r="B617">
            <v>38966</v>
          </cell>
          <cell r="C617">
            <v>9</v>
          </cell>
        </row>
        <row r="618">
          <cell r="B618">
            <v>38967</v>
          </cell>
          <cell r="C618">
            <v>9</v>
          </cell>
        </row>
        <row r="619">
          <cell r="B619">
            <v>38968</v>
          </cell>
          <cell r="C619">
            <v>9</v>
          </cell>
        </row>
        <row r="620">
          <cell r="B620">
            <v>38969</v>
          </cell>
          <cell r="C620">
            <v>9</v>
          </cell>
        </row>
        <row r="621">
          <cell r="B621">
            <v>38970</v>
          </cell>
          <cell r="C621">
            <v>9</v>
          </cell>
        </row>
        <row r="622">
          <cell r="B622">
            <v>38971</v>
          </cell>
          <cell r="C622">
            <v>9</v>
          </cell>
        </row>
        <row r="623">
          <cell r="B623">
            <v>38972</v>
          </cell>
          <cell r="C623">
            <v>9</v>
          </cell>
        </row>
        <row r="624">
          <cell r="B624">
            <v>38973</v>
          </cell>
          <cell r="C624">
            <v>9</v>
          </cell>
        </row>
        <row r="625">
          <cell r="B625">
            <v>38974</v>
          </cell>
          <cell r="C625">
            <v>9</v>
          </cell>
        </row>
        <row r="626">
          <cell r="B626">
            <v>38975</v>
          </cell>
          <cell r="C626">
            <v>9</v>
          </cell>
        </row>
        <row r="627">
          <cell r="B627">
            <v>38976</v>
          </cell>
          <cell r="C627">
            <v>9</v>
          </cell>
        </row>
        <row r="628">
          <cell r="B628">
            <v>38977</v>
          </cell>
          <cell r="C628">
            <v>9</v>
          </cell>
        </row>
        <row r="629">
          <cell r="B629">
            <v>38978</v>
          </cell>
          <cell r="C629">
            <v>9</v>
          </cell>
        </row>
        <row r="630">
          <cell r="B630">
            <v>38979</v>
          </cell>
          <cell r="C630">
            <v>9</v>
          </cell>
        </row>
        <row r="631">
          <cell r="B631">
            <v>38980</v>
          </cell>
          <cell r="C631">
            <v>9</v>
          </cell>
        </row>
        <row r="632">
          <cell r="B632">
            <v>38981</v>
          </cell>
          <cell r="C632">
            <v>9</v>
          </cell>
        </row>
        <row r="633">
          <cell r="B633">
            <v>38982</v>
          </cell>
          <cell r="C633">
            <v>9</v>
          </cell>
        </row>
        <row r="634">
          <cell r="B634">
            <v>38983</v>
          </cell>
          <cell r="C634">
            <v>9</v>
          </cell>
        </row>
        <row r="635">
          <cell r="B635">
            <v>38984</v>
          </cell>
          <cell r="C635">
            <v>9</v>
          </cell>
        </row>
        <row r="636">
          <cell r="B636">
            <v>38985</v>
          </cell>
          <cell r="C636">
            <v>9</v>
          </cell>
        </row>
        <row r="637">
          <cell r="B637">
            <v>38986</v>
          </cell>
          <cell r="C637">
            <v>9</v>
          </cell>
        </row>
        <row r="638">
          <cell r="B638">
            <v>38987</v>
          </cell>
          <cell r="C638">
            <v>9</v>
          </cell>
        </row>
        <row r="639">
          <cell r="B639">
            <v>38988</v>
          </cell>
          <cell r="C639">
            <v>9</v>
          </cell>
        </row>
        <row r="640">
          <cell r="B640">
            <v>38989</v>
          </cell>
          <cell r="C640">
            <v>9</v>
          </cell>
        </row>
        <row r="641">
          <cell r="B641">
            <v>38990</v>
          </cell>
          <cell r="C641">
            <v>9</v>
          </cell>
        </row>
        <row r="642">
          <cell r="B642">
            <v>38991</v>
          </cell>
          <cell r="C642">
            <v>10</v>
          </cell>
        </row>
        <row r="643">
          <cell r="B643">
            <v>38992</v>
          </cell>
          <cell r="C643">
            <v>10</v>
          </cell>
        </row>
        <row r="644">
          <cell r="B644">
            <v>38993</v>
          </cell>
          <cell r="C644">
            <v>10</v>
          </cell>
        </row>
        <row r="645">
          <cell r="B645">
            <v>38994</v>
          </cell>
          <cell r="C645">
            <v>10</v>
          </cell>
        </row>
        <row r="646">
          <cell r="B646">
            <v>38995</v>
          </cell>
          <cell r="C646">
            <v>10</v>
          </cell>
        </row>
        <row r="647">
          <cell r="B647">
            <v>38996</v>
          </cell>
          <cell r="C647">
            <v>10</v>
          </cell>
        </row>
        <row r="648">
          <cell r="B648">
            <v>38997</v>
          </cell>
          <cell r="C648">
            <v>10</v>
          </cell>
        </row>
        <row r="649">
          <cell r="B649">
            <v>38998</v>
          </cell>
          <cell r="C649">
            <v>10</v>
          </cell>
        </row>
        <row r="650">
          <cell r="B650">
            <v>38999</v>
          </cell>
          <cell r="C650">
            <v>10</v>
          </cell>
        </row>
        <row r="651">
          <cell r="B651">
            <v>39000</v>
          </cell>
          <cell r="C651">
            <v>10</v>
          </cell>
        </row>
        <row r="652">
          <cell r="B652">
            <v>39001</v>
          </cell>
          <cell r="C652">
            <v>10</v>
          </cell>
        </row>
        <row r="653">
          <cell r="B653">
            <v>39002</v>
          </cell>
          <cell r="C653">
            <v>10</v>
          </cell>
        </row>
        <row r="654">
          <cell r="B654">
            <v>39003</v>
          </cell>
          <cell r="C654">
            <v>10</v>
          </cell>
        </row>
        <row r="655">
          <cell r="B655">
            <v>39004</v>
          </cell>
          <cell r="C655">
            <v>10</v>
          </cell>
        </row>
        <row r="656">
          <cell r="B656">
            <v>39005</v>
          </cell>
          <cell r="C656">
            <v>10</v>
          </cell>
        </row>
        <row r="657">
          <cell r="B657">
            <v>39006</v>
          </cell>
          <cell r="C657">
            <v>10</v>
          </cell>
        </row>
        <row r="658">
          <cell r="B658">
            <v>39007</v>
          </cell>
          <cell r="C658">
            <v>10</v>
          </cell>
        </row>
        <row r="659">
          <cell r="B659">
            <v>39008</v>
          </cell>
          <cell r="C659">
            <v>10</v>
          </cell>
        </row>
        <row r="660">
          <cell r="B660">
            <v>39009</v>
          </cell>
          <cell r="C660">
            <v>10</v>
          </cell>
        </row>
        <row r="661">
          <cell r="B661">
            <v>39010</v>
          </cell>
          <cell r="C661">
            <v>10</v>
          </cell>
        </row>
        <row r="662">
          <cell r="B662">
            <v>39011</v>
          </cell>
          <cell r="C662">
            <v>10</v>
          </cell>
        </row>
        <row r="663">
          <cell r="B663">
            <v>39012</v>
          </cell>
          <cell r="C663">
            <v>10</v>
          </cell>
        </row>
        <row r="664">
          <cell r="B664">
            <v>39013</v>
          </cell>
          <cell r="C664">
            <v>10</v>
          </cell>
        </row>
        <row r="665">
          <cell r="B665">
            <v>39014</v>
          </cell>
          <cell r="C665">
            <v>10</v>
          </cell>
        </row>
        <row r="666">
          <cell r="B666">
            <v>39015</v>
          </cell>
          <cell r="C666">
            <v>10</v>
          </cell>
        </row>
        <row r="667">
          <cell r="B667">
            <v>39016</v>
          </cell>
          <cell r="C667">
            <v>10</v>
          </cell>
        </row>
        <row r="668">
          <cell r="B668">
            <v>39017</v>
          </cell>
          <cell r="C668">
            <v>10</v>
          </cell>
        </row>
        <row r="669">
          <cell r="B669">
            <v>39018</v>
          </cell>
          <cell r="C669">
            <v>10</v>
          </cell>
        </row>
        <row r="670">
          <cell r="B670">
            <v>39019</v>
          </cell>
          <cell r="C670">
            <v>10</v>
          </cell>
        </row>
        <row r="671">
          <cell r="B671">
            <v>39020</v>
          </cell>
          <cell r="C671">
            <v>10</v>
          </cell>
        </row>
        <row r="672">
          <cell r="B672">
            <v>39021</v>
          </cell>
          <cell r="C672">
            <v>10</v>
          </cell>
        </row>
        <row r="673">
          <cell r="B673">
            <v>39022</v>
          </cell>
          <cell r="C673">
            <v>11</v>
          </cell>
        </row>
        <row r="674">
          <cell r="B674">
            <v>39023</v>
          </cell>
          <cell r="C674">
            <v>11</v>
          </cell>
        </row>
        <row r="675">
          <cell r="B675">
            <v>39024</v>
          </cell>
          <cell r="C675">
            <v>11</v>
          </cell>
        </row>
        <row r="676">
          <cell r="B676">
            <v>39025</v>
          </cell>
          <cell r="C676">
            <v>11</v>
          </cell>
        </row>
        <row r="677">
          <cell r="B677">
            <v>39026</v>
          </cell>
          <cell r="C677">
            <v>11</v>
          </cell>
        </row>
        <row r="678">
          <cell r="B678">
            <v>39027</v>
          </cell>
          <cell r="C678">
            <v>11</v>
          </cell>
        </row>
        <row r="679">
          <cell r="B679">
            <v>39028</v>
          </cell>
          <cell r="C679">
            <v>11</v>
          </cell>
        </row>
        <row r="680">
          <cell r="B680">
            <v>39029</v>
          </cell>
          <cell r="C680">
            <v>11</v>
          </cell>
        </row>
        <row r="681">
          <cell r="B681">
            <v>39030</v>
          </cell>
          <cell r="C681">
            <v>11</v>
          </cell>
        </row>
        <row r="682">
          <cell r="B682">
            <v>39031</v>
          </cell>
          <cell r="C682">
            <v>11</v>
          </cell>
        </row>
        <row r="683">
          <cell r="B683">
            <v>39032</v>
          </cell>
          <cell r="C683">
            <v>11</v>
          </cell>
        </row>
        <row r="684">
          <cell r="B684">
            <v>39033</v>
          </cell>
          <cell r="C684">
            <v>11</v>
          </cell>
        </row>
        <row r="685">
          <cell r="B685">
            <v>39034</v>
          </cell>
          <cell r="C685">
            <v>11</v>
          </cell>
        </row>
        <row r="686">
          <cell r="B686">
            <v>39035</v>
          </cell>
          <cell r="C686">
            <v>11</v>
          </cell>
        </row>
        <row r="687">
          <cell r="B687">
            <v>39036</v>
          </cell>
          <cell r="C687">
            <v>11</v>
          </cell>
        </row>
        <row r="688">
          <cell r="B688">
            <v>39037</v>
          </cell>
          <cell r="C688">
            <v>11</v>
          </cell>
        </row>
        <row r="689">
          <cell r="B689">
            <v>39038</v>
          </cell>
          <cell r="C689">
            <v>11</v>
          </cell>
        </row>
        <row r="690">
          <cell r="B690">
            <v>39039</v>
          </cell>
          <cell r="C690">
            <v>11</v>
          </cell>
        </row>
        <row r="691">
          <cell r="B691">
            <v>39040</v>
          </cell>
          <cell r="C691">
            <v>11</v>
          </cell>
        </row>
        <row r="692">
          <cell r="B692">
            <v>39041</v>
          </cell>
          <cell r="C692">
            <v>11</v>
          </cell>
        </row>
        <row r="693">
          <cell r="B693">
            <v>39042</v>
          </cell>
          <cell r="C693">
            <v>11</v>
          </cell>
        </row>
        <row r="694">
          <cell r="B694">
            <v>39043</v>
          </cell>
          <cell r="C694">
            <v>11</v>
          </cell>
        </row>
        <row r="695">
          <cell r="B695">
            <v>39044</v>
          </cell>
          <cell r="C695">
            <v>11</v>
          </cell>
        </row>
        <row r="696">
          <cell r="B696">
            <v>39045</v>
          </cell>
          <cell r="C696">
            <v>11</v>
          </cell>
        </row>
        <row r="697">
          <cell r="B697">
            <v>39046</v>
          </cell>
          <cell r="C697">
            <v>11</v>
          </cell>
        </row>
        <row r="698">
          <cell r="B698">
            <v>39047</v>
          </cell>
          <cell r="C698">
            <v>11</v>
          </cell>
        </row>
        <row r="699">
          <cell r="B699">
            <v>39048</v>
          </cell>
          <cell r="C699">
            <v>11</v>
          </cell>
        </row>
        <row r="700">
          <cell r="B700">
            <v>39049</v>
          </cell>
          <cell r="C700">
            <v>11</v>
          </cell>
        </row>
        <row r="701">
          <cell r="B701">
            <v>39050</v>
          </cell>
          <cell r="C701">
            <v>11</v>
          </cell>
        </row>
        <row r="702">
          <cell r="B702">
            <v>39051</v>
          </cell>
          <cell r="C702">
            <v>11</v>
          </cell>
        </row>
        <row r="703">
          <cell r="B703">
            <v>39052</v>
          </cell>
          <cell r="C703">
            <v>12</v>
          </cell>
        </row>
        <row r="704">
          <cell r="B704">
            <v>39053</v>
          </cell>
          <cell r="C704">
            <v>12</v>
          </cell>
        </row>
        <row r="705">
          <cell r="B705">
            <v>39054</v>
          </cell>
          <cell r="C705">
            <v>12</v>
          </cell>
        </row>
        <row r="706">
          <cell r="B706">
            <v>39055</v>
          </cell>
          <cell r="C706">
            <v>12</v>
          </cell>
        </row>
        <row r="707">
          <cell r="B707">
            <v>39056</v>
          </cell>
          <cell r="C707">
            <v>12</v>
          </cell>
        </row>
        <row r="708">
          <cell r="B708">
            <v>39057</v>
          </cell>
          <cell r="C708">
            <v>12</v>
          </cell>
        </row>
        <row r="709">
          <cell r="B709">
            <v>39058</v>
          </cell>
          <cell r="C709">
            <v>12</v>
          </cell>
        </row>
        <row r="710">
          <cell r="B710">
            <v>39059</v>
          </cell>
          <cell r="C710">
            <v>12</v>
          </cell>
        </row>
        <row r="711">
          <cell r="B711">
            <v>39060</v>
          </cell>
          <cell r="C711">
            <v>12</v>
          </cell>
        </row>
        <row r="712">
          <cell r="B712">
            <v>39061</v>
          </cell>
          <cell r="C712">
            <v>12</v>
          </cell>
        </row>
        <row r="713">
          <cell r="B713">
            <v>39062</v>
          </cell>
          <cell r="C713">
            <v>12</v>
          </cell>
        </row>
        <row r="714">
          <cell r="B714">
            <v>39063</v>
          </cell>
          <cell r="C714">
            <v>12</v>
          </cell>
        </row>
        <row r="715">
          <cell r="B715">
            <v>39064</v>
          </cell>
          <cell r="C715">
            <v>12</v>
          </cell>
        </row>
        <row r="716">
          <cell r="B716">
            <v>39065</v>
          </cell>
          <cell r="C716">
            <v>12</v>
          </cell>
        </row>
        <row r="717">
          <cell r="B717">
            <v>39066</v>
          </cell>
          <cell r="C717">
            <v>12</v>
          </cell>
        </row>
        <row r="718">
          <cell r="B718">
            <v>39067</v>
          </cell>
          <cell r="C718">
            <v>12</v>
          </cell>
        </row>
        <row r="719">
          <cell r="B719">
            <v>39068</v>
          </cell>
          <cell r="C719">
            <v>12</v>
          </cell>
        </row>
        <row r="720">
          <cell r="B720">
            <v>39069</v>
          </cell>
          <cell r="C720">
            <v>12</v>
          </cell>
        </row>
        <row r="721">
          <cell r="B721">
            <v>39070</v>
          </cell>
          <cell r="C721">
            <v>12</v>
          </cell>
        </row>
        <row r="722">
          <cell r="B722">
            <v>39071</v>
          </cell>
          <cell r="C722">
            <v>12</v>
          </cell>
        </row>
        <row r="723">
          <cell r="B723">
            <v>39072</v>
          </cell>
          <cell r="C723">
            <v>12</v>
          </cell>
        </row>
        <row r="724">
          <cell r="B724">
            <v>39073</v>
          </cell>
          <cell r="C724">
            <v>12</v>
          </cell>
        </row>
        <row r="725">
          <cell r="B725">
            <v>39074</v>
          </cell>
          <cell r="C725">
            <v>12</v>
          </cell>
        </row>
        <row r="726">
          <cell r="B726">
            <v>39075</v>
          </cell>
          <cell r="C726">
            <v>12</v>
          </cell>
        </row>
        <row r="727">
          <cell r="B727">
            <v>39076</v>
          </cell>
          <cell r="C727">
            <v>12</v>
          </cell>
        </row>
        <row r="728">
          <cell r="B728">
            <v>39077</v>
          </cell>
          <cell r="C728">
            <v>12</v>
          </cell>
        </row>
        <row r="729">
          <cell r="B729">
            <v>39078</v>
          </cell>
          <cell r="C729">
            <v>12</v>
          </cell>
        </row>
        <row r="730">
          <cell r="B730">
            <v>39079</v>
          </cell>
          <cell r="C730">
            <v>12</v>
          </cell>
        </row>
        <row r="731">
          <cell r="B731">
            <v>39080</v>
          </cell>
          <cell r="C731">
            <v>12</v>
          </cell>
        </row>
        <row r="732">
          <cell r="B732">
            <v>39081</v>
          </cell>
          <cell r="C732">
            <v>12</v>
          </cell>
        </row>
        <row r="733">
          <cell r="B733">
            <v>39082</v>
          </cell>
          <cell r="C733">
            <v>12</v>
          </cell>
        </row>
        <row r="734">
          <cell r="B734">
            <v>39083</v>
          </cell>
          <cell r="C734">
            <v>1</v>
          </cell>
        </row>
        <row r="735">
          <cell r="B735">
            <v>39084</v>
          </cell>
          <cell r="C735">
            <v>1</v>
          </cell>
        </row>
        <row r="736">
          <cell r="B736">
            <v>39085</v>
          </cell>
          <cell r="C736">
            <v>1</v>
          </cell>
        </row>
        <row r="737">
          <cell r="B737">
            <v>39086</v>
          </cell>
          <cell r="C737">
            <v>1</v>
          </cell>
        </row>
        <row r="738">
          <cell r="B738">
            <v>39087</v>
          </cell>
          <cell r="C738">
            <v>1</v>
          </cell>
        </row>
        <row r="739">
          <cell r="B739">
            <v>39088</v>
          </cell>
          <cell r="C739">
            <v>1</v>
          </cell>
        </row>
        <row r="740">
          <cell r="B740">
            <v>39089</v>
          </cell>
          <cell r="C740">
            <v>1</v>
          </cell>
        </row>
        <row r="741">
          <cell r="B741">
            <v>39090</v>
          </cell>
          <cell r="C741">
            <v>1</v>
          </cell>
        </row>
        <row r="742">
          <cell r="B742">
            <v>39091</v>
          </cell>
          <cell r="C742">
            <v>1</v>
          </cell>
        </row>
        <row r="743">
          <cell r="B743">
            <v>39092</v>
          </cell>
          <cell r="C743">
            <v>1</v>
          </cell>
        </row>
        <row r="744">
          <cell r="B744">
            <v>39093</v>
          </cell>
          <cell r="C744">
            <v>1</v>
          </cell>
        </row>
        <row r="745">
          <cell r="B745">
            <v>39094</v>
          </cell>
          <cell r="C745">
            <v>1</v>
          </cell>
        </row>
        <row r="746">
          <cell r="B746">
            <v>39095</v>
          </cell>
          <cell r="C746">
            <v>1</v>
          </cell>
        </row>
        <row r="747">
          <cell r="B747">
            <v>39096</v>
          </cell>
          <cell r="C747">
            <v>1</v>
          </cell>
        </row>
        <row r="748">
          <cell r="B748">
            <v>39097</v>
          </cell>
          <cell r="C748">
            <v>1</v>
          </cell>
        </row>
        <row r="749">
          <cell r="B749">
            <v>39098</v>
          </cell>
          <cell r="C749">
            <v>1</v>
          </cell>
        </row>
        <row r="750">
          <cell r="B750">
            <v>39099</v>
          </cell>
          <cell r="C750">
            <v>1</v>
          </cell>
        </row>
        <row r="751">
          <cell r="B751">
            <v>39100</v>
          </cell>
          <cell r="C751">
            <v>1</v>
          </cell>
        </row>
        <row r="752">
          <cell r="B752">
            <v>39101</v>
          </cell>
          <cell r="C752">
            <v>1</v>
          </cell>
        </row>
        <row r="753">
          <cell r="B753">
            <v>39102</v>
          </cell>
          <cell r="C753">
            <v>1</v>
          </cell>
        </row>
        <row r="754">
          <cell r="B754">
            <v>39103</v>
          </cell>
          <cell r="C754">
            <v>1</v>
          </cell>
        </row>
        <row r="755">
          <cell r="B755">
            <v>39104</v>
          </cell>
          <cell r="C755">
            <v>1</v>
          </cell>
        </row>
        <row r="756">
          <cell r="B756">
            <v>39105</v>
          </cell>
          <cell r="C756">
            <v>1</v>
          </cell>
        </row>
        <row r="757">
          <cell r="B757">
            <v>39106</v>
          </cell>
          <cell r="C757">
            <v>1</v>
          </cell>
        </row>
        <row r="758">
          <cell r="B758">
            <v>39107</v>
          </cell>
          <cell r="C758">
            <v>1</v>
          </cell>
        </row>
        <row r="759">
          <cell r="B759">
            <v>39108</v>
          </cell>
          <cell r="C759">
            <v>1</v>
          </cell>
        </row>
        <row r="760">
          <cell r="B760">
            <v>39109</v>
          </cell>
          <cell r="C760">
            <v>1</v>
          </cell>
        </row>
        <row r="761">
          <cell r="B761">
            <v>39110</v>
          </cell>
          <cell r="C761">
            <v>1</v>
          </cell>
        </row>
        <row r="762">
          <cell r="B762">
            <v>39111</v>
          </cell>
          <cell r="C762">
            <v>1</v>
          </cell>
        </row>
        <row r="763">
          <cell r="B763">
            <v>39112</v>
          </cell>
          <cell r="C763">
            <v>1</v>
          </cell>
        </row>
        <row r="764">
          <cell r="B764">
            <v>39113</v>
          </cell>
          <cell r="C764">
            <v>1</v>
          </cell>
        </row>
        <row r="765">
          <cell r="B765">
            <v>39114</v>
          </cell>
          <cell r="C765">
            <v>2</v>
          </cell>
        </row>
        <row r="766">
          <cell r="B766">
            <v>39115</v>
          </cell>
          <cell r="C766">
            <v>2</v>
          </cell>
        </row>
        <row r="767">
          <cell r="B767">
            <v>39116</v>
          </cell>
          <cell r="C767">
            <v>2</v>
          </cell>
        </row>
        <row r="768">
          <cell r="B768">
            <v>39117</v>
          </cell>
          <cell r="C768">
            <v>2</v>
          </cell>
        </row>
        <row r="769">
          <cell r="B769">
            <v>39118</v>
          </cell>
          <cell r="C769">
            <v>2</v>
          </cell>
        </row>
        <row r="770">
          <cell r="B770">
            <v>39119</v>
          </cell>
          <cell r="C770">
            <v>2</v>
          </cell>
        </row>
        <row r="771">
          <cell r="B771">
            <v>39120</v>
          </cell>
          <cell r="C771">
            <v>2</v>
          </cell>
        </row>
        <row r="772">
          <cell r="B772">
            <v>39121</v>
          </cell>
          <cell r="C772">
            <v>2</v>
          </cell>
        </row>
        <row r="773">
          <cell r="B773">
            <v>39122</v>
          </cell>
          <cell r="C773">
            <v>2</v>
          </cell>
        </row>
        <row r="774">
          <cell r="B774">
            <v>39123</v>
          </cell>
          <cell r="C774">
            <v>2</v>
          </cell>
        </row>
        <row r="775">
          <cell r="B775">
            <v>39124</v>
          </cell>
          <cell r="C775">
            <v>2</v>
          </cell>
        </row>
        <row r="776">
          <cell r="B776">
            <v>39125</v>
          </cell>
          <cell r="C776">
            <v>2</v>
          </cell>
        </row>
        <row r="777">
          <cell r="B777">
            <v>39126</v>
          </cell>
          <cell r="C777">
            <v>2</v>
          </cell>
        </row>
        <row r="778">
          <cell r="B778">
            <v>39127</v>
          </cell>
          <cell r="C778">
            <v>2</v>
          </cell>
        </row>
        <row r="779">
          <cell r="B779">
            <v>39128</v>
          </cell>
          <cell r="C779">
            <v>2</v>
          </cell>
        </row>
        <row r="780">
          <cell r="B780">
            <v>39129</v>
          </cell>
          <cell r="C780">
            <v>2</v>
          </cell>
        </row>
        <row r="781">
          <cell r="B781">
            <v>39130</v>
          </cell>
          <cell r="C781">
            <v>2</v>
          </cell>
        </row>
        <row r="782">
          <cell r="B782">
            <v>39131</v>
          </cell>
          <cell r="C782">
            <v>2</v>
          </cell>
        </row>
        <row r="783">
          <cell r="B783">
            <v>39132</v>
          </cell>
          <cell r="C783">
            <v>2</v>
          </cell>
        </row>
        <row r="784">
          <cell r="B784">
            <v>39133</v>
          </cell>
          <cell r="C784">
            <v>2</v>
          </cell>
        </row>
        <row r="785">
          <cell r="B785">
            <v>39134</v>
          </cell>
          <cell r="C785">
            <v>2</v>
          </cell>
        </row>
        <row r="786">
          <cell r="B786">
            <v>39135</v>
          </cell>
          <cell r="C786">
            <v>2</v>
          </cell>
        </row>
        <row r="787">
          <cell r="B787">
            <v>39136</v>
          </cell>
          <cell r="C787">
            <v>2</v>
          </cell>
        </row>
        <row r="788">
          <cell r="B788">
            <v>39137</v>
          </cell>
          <cell r="C788">
            <v>2</v>
          </cell>
        </row>
        <row r="789">
          <cell r="B789">
            <v>39138</v>
          </cell>
          <cell r="C789">
            <v>2</v>
          </cell>
        </row>
        <row r="790">
          <cell r="B790">
            <v>39139</v>
          </cell>
          <cell r="C790">
            <v>2</v>
          </cell>
        </row>
        <row r="791">
          <cell r="B791">
            <v>39140</v>
          </cell>
          <cell r="C791">
            <v>2</v>
          </cell>
        </row>
        <row r="792">
          <cell r="B792">
            <v>39141</v>
          </cell>
          <cell r="C792">
            <v>2</v>
          </cell>
        </row>
        <row r="793">
          <cell r="B793">
            <v>39142</v>
          </cell>
          <cell r="C793">
            <v>3</v>
          </cell>
        </row>
        <row r="794">
          <cell r="B794">
            <v>39143</v>
          </cell>
          <cell r="C794">
            <v>3</v>
          </cell>
        </row>
        <row r="795">
          <cell r="B795">
            <v>39144</v>
          </cell>
          <cell r="C795">
            <v>3</v>
          </cell>
        </row>
        <row r="796">
          <cell r="B796">
            <v>39145</v>
          </cell>
          <cell r="C796">
            <v>3</v>
          </cell>
        </row>
        <row r="797">
          <cell r="B797">
            <v>39146</v>
          </cell>
          <cell r="C797">
            <v>3</v>
          </cell>
        </row>
        <row r="798">
          <cell r="B798">
            <v>39147</v>
          </cell>
          <cell r="C798">
            <v>3</v>
          </cell>
        </row>
        <row r="799">
          <cell r="B799">
            <v>39148</v>
          </cell>
          <cell r="C799">
            <v>3</v>
          </cell>
        </row>
        <row r="800">
          <cell r="B800">
            <v>39149</v>
          </cell>
          <cell r="C800">
            <v>3</v>
          </cell>
        </row>
        <row r="801">
          <cell r="B801">
            <v>39150</v>
          </cell>
          <cell r="C801">
            <v>3</v>
          </cell>
        </row>
        <row r="802">
          <cell r="B802">
            <v>39151</v>
          </cell>
          <cell r="C802">
            <v>3</v>
          </cell>
        </row>
        <row r="803">
          <cell r="B803">
            <v>39152</v>
          </cell>
          <cell r="C803">
            <v>3</v>
          </cell>
        </row>
        <row r="804">
          <cell r="B804">
            <v>39153</v>
          </cell>
          <cell r="C804">
            <v>3</v>
          </cell>
        </row>
        <row r="805">
          <cell r="B805">
            <v>39154</v>
          </cell>
          <cell r="C805">
            <v>3</v>
          </cell>
        </row>
        <row r="806">
          <cell r="B806">
            <v>39155</v>
          </cell>
          <cell r="C806">
            <v>3</v>
          </cell>
        </row>
        <row r="807">
          <cell r="B807">
            <v>39156</v>
          </cell>
          <cell r="C807">
            <v>3</v>
          </cell>
        </row>
        <row r="808">
          <cell r="B808">
            <v>39157</v>
          </cell>
          <cell r="C808">
            <v>3</v>
          </cell>
        </row>
        <row r="809">
          <cell r="B809">
            <v>39158</v>
          </cell>
          <cell r="C809">
            <v>3</v>
          </cell>
        </row>
        <row r="810">
          <cell r="B810">
            <v>39159</v>
          </cell>
          <cell r="C810">
            <v>3</v>
          </cell>
        </row>
        <row r="811">
          <cell r="B811">
            <v>39160</v>
          </cell>
          <cell r="C811">
            <v>3</v>
          </cell>
        </row>
        <row r="812">
          <cell r="B812">
            <v>39161</v>
          </cell>
          <cell r="C812">
            <v>3</v>
          </cell>
        </row>
        <row r="813">
          <cell r="B813">
            <v>39162</v>
          </cell>
          <cell r="C813">
            <v>3</v>
          </cell>
        </row>
        <row r="814">
          <cell r="B814">
            <v>39163</v>
          </cell>
          <cell r="C814">
            <v>3</v>
          </cell>
        </row>
        <row r="815">
          <cell r="B815">
            <v>39164</v>
          </cell>
          <cell r="C815">
            <v>3</v>
          </cell>
        </row>
        <row r="816">
          <cell r="B816">
            <v>39165</v>
          </cell>
          <cell r="C816">
            <v>3</v>
          </cell>
        </row>
        <row r="817">
          <cell r="B817">
            <v>39166</v>
          </cell>
          <cell r="C817">
            <v>3</v>
          </cell>
        </row>
        <row r="818">
          <cell r="B818">
            <v>39167</v>
          </cell>
          <cell r="C818">
            <v>3</v>
          </cell>
        </row>
        <row r="819">
          <cell r="B819">
            <v>39168</v>
          </cell>
          <cell r="C819">
            <v>3</v>
          </cell>
        </row>
        <row r="820">
          <cell r="B820">
            <v>39169</v>
          </cell>
          <cell r="C820">
            <v>3</v>
          </cell>
        </row>
        <row r="821">
          <cell r="B821">
            <v>39170</v>
          </cell>
          <cell r="C821">
            <v>3</v>
          </cell>
        </row>
        <row r="822">
          <cell r="B822">
            <v>39171</v>
          </cell>
          <cell r="C822">
            <v>3</v>
          </cell>
        </row>
        <row r="823">
          <cell r="B823">
            <v>39172</v>
          </cell>
          <cell r="C823">
            <v>3</v>
          </cell>
        </row>
        <row r="824">
          <cell r="B824">
            <v>39173</v>
          </cell>
          <cell r="C824">
            <v>4</v>
          </cell>
        </row>
        <row r="825">
          <cell r="B825">
            <v>39174</v>
          </cell>
          <cell r="C825">
            <v>4</v>
          </cell>
        </row>
        <row r="826">
          <cell r="B826">
            <v>39175</v>
          </cell>
          <cell r="C826">
            <v>4</v>
          </cell>
        </row>
        <row r="827">
          <cell r="B827">
            <v>39176</v>
          </cell>
          <cell r="C827">
            <v>4</v>
          </cell>
        </row>
        <row r="828">
          <cell r="B828">
            <v>39177</v>
          </cell>
          <cell r="C828">
            <v>4</v>
          </cell>
        </row>
        <row r="829">
          <cell r="B829">
            <v>39178</v>
          </cell>
          <cell r="C829">
            <v>4</v>
          </cell>
        </row>
        <row r="830">
          <cell r="B830">
            <v>39179</v>
          </cell>
          <cell r="C830">
            <v>4</v>
          </cell>
        </row>
        <row r="831">
          <cell r="B831">
            <v>39180</v>
          </cell>
          <cell r="C831">
            <v>4</v>
          </cell>
        </row>
        <row r="832">
          <cell r="B832">
            <v>39181</v>
          </cell>
          <cell r="C832">
            <v>4</v>
          </cell>
        </row>
        <row r="833">
          <cell r="B833">
            <v>39182</v>
          </cell>
          <cell r="C833">
            <v>4</v>
          </cell>
        </row>
        <row r="834">
          <cell r="B834">
            <v>39183</v>
          </cell>
          <cell r="C834">
            <v>4</v>
          </cell>
        </row>
        <row r="835">
          <cell r="B835">
            <v>39184</v>
          </cell>
          <cell r="C835">
            <v>4</v>
          </cell>
        </row>
        <row r="836">
          <cell r="B836">
            <v>39185</v>
          </cell>
          <cell r="C836">
            <v>4</v>
          </cell>
        </row>
        <row r="837">
          <cell r="B837">
            <v>39186</v>
          </cell>
          <cell r="C837">
            <v>4</v>
          </cell>
        </row>
        <row r="838">
          <cell r="B838">
            <v>39187</v>
          </cell>
          <cell r="C838">
            <v>4</v>
          </cell>
        </row>
        <row r="839">
          <cell r="B839">
            <v>39188</v>
          </cell>
          <cell r="C839">
            <v>4</v>
          </cell>
        </row>
        <row r="840">
          <cell r="B840">
            <v>39189</v>
          </cell>
          <cell r="C840">
            <v>4</v>
          </cell>
        </row>
        <row r="841">
          <cell r="B841">
            <v>39190</v>
          </cell>
          <cell r="C841">
            <v>4</v>
          </cell>
        </row>
        <row r="842">
          <cell r="B842">
            <v>39191</v>
          </cell>
          <cell r="C842">
            <v>4</v>
          </cell>
        </row>
        <row r="843">
          <cell r="B843">
            <v>39192</v>
          </cell>
          <cell r="C843">
            <v>4</v>
          </cell>
        </row>
        <row r="844">
          <cell r="B844">
            <v>39193</v>
          </cell>
          <cell r="C844">
            <v>4</v>
          </cell>
        </row>
        <row r="845">
          <cell r="B845">
            <v>39194</v>
          </cell>
          <cell r="C845">
            <v>4</v>
          </cell>
        </row>
        <row r="846">
          <cell r="B846">
            <v>39195</v>
          </cell>
          <cell r="C846">
            <v>4</v>
          </cell>
        </row>
        <row r="847">
          <cell r="B847">
            <v>39196</v>
          </cell>
          <cell r="C847">
            <v>4</v>
          </cell>
        </row>
        <row r="848">
          <cell r="B848">
            <v>39197</v>
          </cell>
          <cell r="C848">
            <v>4</v>
          </cell>
        </row>
        <row r="849">
          <cell r="B849">
            <v>39198</v>
          </cell>
          <cell r="C849">
            <v>4</v>
          </cell>
        </row>
        <row r="850">
          <cell r="B850">
            <v>39199</v>
          </cell>
          <cell r="C850">
            <v>4</v>
          </cell>
        </row>
        <row r="851">
          <cell r="B851">
            <v>39200</v>
          </cell>
          <cell r="C851">
            <v>4</v>
          </cell>
        </row>
        <row r="852">
          <cell r="B852">
            <v>39201</v>
          </cell>
          <cell r="C852">
            <v>4</v>
          </cell>
        </row>
        <row r="853">
          <cell r="B853">
            <v>39202</v>
          </cell>
          <cell r="C853">
            <v>4</v>
          </cell>
        </row>
        <row r="854">
          <cell r="B854">
            <v>39203</v>
          </cell>
          <cell r="C854">
            <v>5</v>
          </cell>
        </row>
        <row r="855">
          <cell r="B855">
            <v>39204</v>
          </cell>
          <cell r="C855">
            <v>5</v>
          </cell>
        </row>
        <row r="856">
          <cell r="B856">
            <v>39205</v>
          </cell>
          <cell r="C856">
            <v>5</v>
          </cell>
        </row>
        <row r="857">
          <cell r="B857">
            <v>39206</v>
          </cell>
          <cell r="C857">
            <v>5</v>
          </cell>
        </row>
        <row r="858">
          <cell r="B858">
            <v>39207</v>
          </cell>
          <cell r="C858">
            <v>5</v>
          </cell>
        </row>
        <row r="859">
          <cell r="B859">
            <v>39208</v>
          </cell>
          <cell r="C859">
            <v>5</v>
          </cell>
        </row>
        <row r="860">
          <cell r="B860">
            <v>39209</v>
          </cell>
          <cell r="C860">
            <v>5</v>
          </cell>
        </row>
        <row r="861">
          <cell r="B861">
            <v>39210</v>
          </cell>
          <cell r="C861">
            <v>5</v>
          </cell>
        </row>
        <row r="862">
          <cell r="B862">
            <v>39211</v>
          </cell>
          <cell r="C862">
            <v>5</v>
          </cell>
        </row>
        <row r="863">
          <cell r="B863">
            <v>39212</v>
          </cell>
          <cell r="C863">
            <v>5</v>
          </cell>
        </row>
        <row r="864">
          <cell r="B864">
            <v>39213</v>
          </cell>
          <cell r="C864">
            <v>5</v>
          </cell>
        </row>
        <row r="865">
          <cell r="B865">
            <v>39214</v>
          </cell>
          <cell r="C865">
            <v>5</v>
          </cell>
        </row>
        <row r="866">
          <cell r="B866">
            <v>39215</v>
          </cell>
          <cell r="C866">
            <v>5</v>
          </cell>
        </row>
        <row r="867">
          <cell r="B867">
            <v>39216</v>
          </cell>
          <cell r="C867">
            <v>5</v>
          </cell>
        </row>
        <row r="868">
          <cell r="B868">
            <v>39217</v>
          </cell>
          <cell r="C868">
            <v>5</v>
          </cell>
        </row>
        <row r="869">
          <cell r="B869">
            <v>39218</v>
          </cell>
          <cell r="C869">
            <v>5</v>
          </cell>
        </row>
        <row r="870">
          <cell r="B870">
            <v>39219</v>
          </cell>
          <cell r="C870">
            <v>5</v>
          </cell>
        </row>
        <row r="871">
          <cell r="B871">
            <v>39220</v>
          </cell>
          <cell r="C871">
            <v>5</v>
          </cell>
        </row>
        <row r="872">
          <cell r="B872">
            <v>39221</v>
          </cell>
          <cell r="C872">
            <v>5</v>
          </cell>
        </row>
        <row r="873">
          <cell r="B873">
            <v>39222</v>
          </cell>
          <cell r="C873">
            <v>5</v>
          </cell>
        </row>
        <row r="874">
          <cell r="B874">
            <v>39223</v>
          </cell>
          <cell r="C874">
            <v>5</v>
          </cell>
        </row>
        <row r="875">
          <cell r="B875">
            <v>39224</v>
          </cell>
          <cell r="C875">
            <v>5</v>
          </cell>
        </row>
        <row r="876">
          <cell r="B876">
            <v>39225</v>
          </cell>
          <cell r="C876">
            <v>5</v>
          </cell>
        </row>
        <row r="877">
          <cell r="B877">
            <v>39226</v>
          </cell>
          <cell r="C877">
            <v>5</v>
          </cell>
        </row>
        <row r="878">
          <cell r="B878">
            <v>39227</v>
          </cell>
          <cell r="C878">
            <v>5</v>
          </cell>
        </row>
        <row r="879">
          <cell r="B879">
            <v>39228</v>
          </cell>
          <cell r="C879">
            <v>5</v>
          </cell>
        </row>
        <row r="880">
          <cell r="B880">
            <v>39229</v>
          </cell>
          <cell r="C880">
            <v>5</v>
          </cell>
        </row>
        <row r="881">
          <cell r="B881">
            <v>39230</v>
          </cell>
          <cell r="C881">
            <v>5</v>
          </cell>
        </row>
        <row r="882">
          <cell r="B882">
            <v>39231</v>
          </cell>
          <cell r="C882">
            <v>5</v>
          </cell>
        </row>
        <row r="883">
          <cell r="B883">
            <v>39232</v>
          </cell>
          <cell r="C883">
            <v>5</v>
          </cell>
        </row>
        <row r="884">
          <cell r="B884">
            <v>39233</v>
          </cell>
          <cell r="C884">
            <v>5</v>
          </cell>
        </row>
        <row r="885">
          <cell r="B885">
            <v>39234</v>
          </cell>
          <cell r="C885">
            <v>6</v>
          </cell>
        </row>
        <row r="886">
          <cell r="B886">
            <v>39235</v>
          </cell>
          <cell r="C886">
            <v>6</v>
          </cell>
        </row>
        <row r="887">
          <cell r="B887">
            <v>39236</v>
          </cell>
          <cell r="C887">
            <v>6</v>
          </cell>
        </row>
        <row r="888">
          <cell r="B888">
            <v>39237</v>
          </cell>
          <cell r="C888">
            <v>6</v>
          </cell>
        </row>
        <row r="889">
          <cell r="B889">
            <v>39238</v>
          </cell>
          <cell r="C889">
            <v>6</v>
          </cell>
        </row>
        <row r="890">
          <cell r="B890">
            <v>39239</v>
          </cell>
          <cell r="C890">
            <v>6</v>
          </cell>
        </row>
        <row r="891">
          <cell r="B891">
            <v>39240</v>
          </cell>
          <cell r="C891">
            <v>6</v>
          </cell>
        </row>
        <row r="892">
          <cell r="B892">
            <v>39241</v>
          </cell>
          <cell r="C892">
            <v>6</v>
          </cell>
        </row>
        <row r="893">
          <cell r="B893">
            <v>39242</v>
          </cell>
          <cell r="C893">
            <v>6</v>
          </cell>
        </row>
        <row r="894">
          <cell r="B894">
            <v>39243</v>
          </cell>
          <cell r="C894">
            <v>6</v>
          </cell>
        </row>
        <row r="895">
          <cell r="B895">
            <v>39244</v>
          </cell>
          <cell r="C895">
            <v>6</v>
          </cell>
        </row>
        <row r="896">
          <cell r="B896">
            <v>39245</v>
          </cell>
          <cell r="C896">
            <v>6</v>
          </cell>
        </row>
        <row r="897">
          <cell r="B897">
            <v>39246</v>
          </cell>
          <cell r="C897">
            <v>6</v>
          </cell>
        </row>
        <row r="898">
          <cell r="B898">
            <v>39247</v>
          </cell>
          <cell r="C898">
            <v>6</v>
          </cell>
        </row>
        <row r="899">
          <cell r="B899">
            <v>39248</v>
          </cell>
          <cell r="C899">
            <v>6</v>
          </cell>
        </row>
        <row r="900">
          <cell r="B900">
            <v>39249</v>
          </cell>
          <cell r="C900">
            <v>6</v>
          </cell>
        </row>
        <row r="901">
          <cell r="B901">
            <v>39250</v>
          </cell>
          <cell r="C901">
            <v>6</v>
          </cell>
        </row>
        <row r="902">
          <cell r="B902">
            <v>39251</v>
          </cell>
          <cell r="C902">
            <v>6</v>
          </cell>
        </row>
        <row r="903">
          <cell r="B903">
            <v>39252</v>
          </cell>
          <cell r="C903">
            <v>6</v>
          </cell>
        </row>
        <row r="904">
          <cell r="B904">
            <v>39253</v>
          </cell>
          <cell r="C904">
            <v>6</v>
          </cell>
        </row>
        <row r="905">
          <cell r="B905">
            <v>39254</v>
          </cell>
          <cell r="C905">
            <v>6</v>
          </cell>
        </row>
        <row r="906">
          <cell r="B906">
            <v>39255</v>
          </cell>
          <cell r="C906">
            <v>6</v>
          </cell>
        </row>
        <row r="907">
          <cell r="B907">
            <v>39256</v>
          </cell>
          <cell r="C907">
            <v>6</v>
          </cell>
        </row>
        <row r="908">
          <cell r="B908">
            <v>39257</v>
          </cell>
          <cell r="C908">
            <v>6</v>
          </cell>
        </row>
        <row r="909">
          <cell r="B909">
            <v>39258</v>
          </cell>
          <cell r="C909">
            <v>6</v>
          </cell>
        </row>
        <row r="910">
          <cell r="B910">
            <v>39259</v>
          </cell>
          <cell r="C910">
            <v>6</v>
          </cell>
        </row>
        <row r="911">
          <cell r="B911">
            <v>39260</v>
          </cell>
          <cell r="C911">
            <v>6</v>
          </cell>
        </row>
        <row r="912">
          <cell r="B912">
            <v>39261</v>
          </cell>
          <cell r="C912">
            <v>6</v>
          </cell>
        </row>
        <row r="913">
          <cell r="B913">
            <v>39262</v>
          </cell>
          <cell r="C913">
            <v>6</v>
          </cell>
        </row>
        <row r="914">
          <cell r="B914">
            <v>39263</v>
          </cell>
          <cell r="C914">
            <v>6</v>
          </cell>
        </row>
        <row r="915">
          <cell r="B915">
            <v>39264</v>
          </cell>
          <cell r="C915">
            <v>7</v>
          </cell>
        </row>
        <row r="916">
          <cell r="B916">
            <v>39265</v>
          </cell>
          <cell r="C916">
            <v>7</v>
          </cell>
        </row>
        <row r="917">
          <cell r="B917">
            <v>39266</v>
          </cell>
          <cell r="C917">
            <v>7</v>
          </cell>
        </row>
        <row r="918">
          <cell r="B918">
            <v>39267</v>
          </cell>
          <cell r="C918">
            <v>7</v>
          </cell>
        </row>
        <row r="919">
          <cell r="B919">
            <v>39268</v>
          </cell>
          <cell r="C919">
            <v>7</v>
          </cell>
        </row>
        <row r="920">
          <cell r="B920">
            <v>39269</v>
          </cell>
          <cell r="C920">
            <v>7</v>
          </cell>
        </row>
        <row r="921">
          <cell r="B921">
            <v>39270</v>
          </cell>
          <cell r="C921">
            <v>7</v>
          </cell>
        </row>
        <row r="922">
          <cell r="B922">
            <v>39271</v>
          </cell>
          <cell r="C922">
            <v>7</v>
          </cell>
        </row>
        <row r="923">
          <cell r="B923">
            <v>39272</v>
          </cell>
          <cell r="C923">
            <v>7</v>
          </cell>
        </row>
        <row r="924">
          <cell r="B924">
            <v>39273</v>
          </cell>
          <cell r="C924">
            <v>7</v>
          </cell>
        </row>
        <row r="925">
          <cell r="B925">
            <v>39274</v>
          </cell>
          <cell r="C925">
            <v>7</v>
          </cell>
        </row>
        <row r="926">
          <cell r="B926">
            <v>39275</v>
          </cell>
          <cell r="C926">
            <v>7</v>
          </cell>
        </row>
        <row r="927">
          <cell r="B927">
            <v>39276</v>
          </cell>
          <cell r="C927">
            <v>7</v>
          </cell>
        </row>
        <row r="928">
          <cell r="B928">
            <v>39277</v>
          </cell>
          <cell r="C928">
            <v>7</v>
          </cell>
        </row>
        <row r="929">
          <cell r="B929">
            <v>39278</v>
          </cell>
          <cell r="C929">
            <v>7</v>
          </cell>
        </row>
        <row r="930">
          <cell r="B930">
            <v>39279</v>
          </cell>
          <cell r="C930">
            <v>7</v>
          </cell>
        </row>
        <row r="931">
          <cell r="B931">
            <v>39280</v>
          </cell>
          <cell r="C931">
            <v>7</v>
          </cell>
        </row>
        <row r="932">
          <cell r="B932">
            <v>39281</v>
          </cell>
          <cell r="C932">
            <v>7</v>
          </cell>
        </row>
        <row r="933">
          <cell r="B933">
            <v>39282</v>
          </cell>
          <cell r="C933">
            <v>7</v>
          </cell>
        </row>
        <row r="934">
          <cell r="B934">
            <v>39283</v>
          </cell>
          <cell r="C934">
            <v>7</v>
          </cell>
        </row>
        <row r="935">
          <cell r="B935">
            <v>39284</v>
          </cell>
          <cell r="C935">
            <v>7</v>
          </cell>
        </row>
        <row r="936">
          <cell r="B936">
            <v>39285</v>
          </cell>
          <cell r="C936">
            <v>7</v>
          </cell>
        </row>
        <row r="937">
          <cell r="B937">
            <v>39286</v>
          </cell>
          <cell r="C937">
            <v>7</v>
          </cell>
        </row>
        <row r="938">
          <cell r="B938">
            <v>39287</v>
          </cell>
          <cell r="C938">
            <v>7</v>
          </cell>
        </row>
        <row r="939">
          <cell r="B939">
            <v>39288</v>
          </cell>
          <cell r="C939">
            <v>7</v>
          </cell>
        </row>
        <row r="940">
          <cell r="B940">
            <v>39289</v>
          </cell>
          <cell r="C940">
            <v>7</v>
          </cell>
        </row>
        <row r="941">
          <cell r="B941">
            <v>39290</v>
          </cell>
          <cell r="C941">
            <v>7</v>
          </cell>
        </row>
        <row r="942">
          <cell r="B942">
            <v>39291</v>
          </cell>
          <cell r="C942">
            <v>7</v>
          </cell>
        </row>
        <row r="943">
          <cell r="B943">
            <v>39292</v>
          </cell>
          <cell r="C943">
            <v>7</v>
          </cell>
        </row>
        <row r="944">
          <cell r="B944">
            <v>39293</v>
          </cell>
          <cell r="C944">
            <v>7</v>
          </cell>
        </row>
        <row r="945">
          <cell r="B945">
            <v>39294</v>
          </cell>
          <cell r="C945">
            <v>7</v>
          </cell>
        </row>
        <row r="946">
          <cell r="B946">
            <v>39295</v>
          </cell>
          <cell r="C946">
            <v>8</v>
          </cell>
        </row>
        <row r="947">
          <cell r="B947">
            <v>39296</v>
          </cell>
          <cell r="C947">
            <v>8</v>
          </cell>
        </row>
        <row r="948">
          <cell r="B948">
            <v>39297</v>
          </cell>
          <cell r="C948">
            <v>8</v>
          </cell>
        </row>
        <row r="949">
          <cell r="B949">
            <v>39298</v>
          </cell>
          <cell r="C949">
            <v>8</v>
          </cell>
        </row>
        <row r="950">
          <cell r="B950">
            <v>39299</v>
          </cell>
          <cell r="C950">
            <v>8</v>
          </cell>
        </row>
        <row r="951">
          <cell r="B951">
            <v>39300</v>
          </cell>
          <cell r="C951">
            <v>8</v>
          </cell>
        </row>
        <row r="952">
          <cell r="B952">
            <v>39301</v>
          </cell>
          <cell r="C952">
            <v>8</v>
          </cell>
        </row>
        <row r="953">
          <cell r="B953">
            <v>39302</v>
          </cell>
          <cell r="C953">
            <v>8</v>
          </cell>
        </row>
        <row r="954">
          <cell r="B954">
            <v>39303</v>
          </cell>
          <cell r="C954">
            <v>8</v>
          </cell>
        </row>
        <row r="955">
          <cell r="B955">
            <v>39304</v>
          </cell>
          <cell r="C955">
            <v>8</v>
          </cell>
        </row>
        <row r="956">
          <cell r="B956">
            <v>39305</v>
          </cell>
          <cell r="C956">
            <v>8</v>
          </cell>
        </row>
        <row r="957">
          <cell r="B957">
            <v>39306</v>
          </cell>
          <cell r="C957">
            <v>8</v>
          </cell>
        </row>
        <row r="958">
          <cell r="B958">
            <v>39307</v>
          </cell>
          <cell r="C958">
            <v>8</v>
          </cell>
        </row>
        <row r="959">
          <cell r="B959">
            <v>39308</v>
          </cell>
          <cell r="C959">
            <v>8</v>
          </cell>
        </row>
        <row r="960">
          <cell r="B960">
            <v>39309</v>
          </cell>
          <cell r="C960">
            <v>8</v>
          </cell>
        </row>
        <row r="961">
          <cell r="B961">
            <v>39310</v>
          </cell>
          <cell r="C961">
            <v>8</v>
          </cell>
        </row>
        <row r="962">
          <cell r="B962">
            <v>39311</v>
          </cell>
          <cell r="C962">
            <v>8</v>
          </cell>
        </row>
        <row r="963">
          <cell r="B963">
            <v>39312</v>
          </cell>
          <cell r="C963">
            <v>8</v>
          </cell>
        </row>
        <row r="964">
          <cell r="B964">
            <v>39313</v>
          </cell>
          <cell r="C964">
            <v>8</v>
          </cell>
        </row>
        <row r="965">
          <cell r="B965">
            <v>39314</v>
          </cell>
          <cell r="C965">
            <v>8</v>
          </cell>
        </row>
        <row r="966">
          <cell r="B966">
            <v>39315</v>
          </cell>
          <cell r="C966">
            <v>8</v>
          </cell>
        </row>
        <row r="967">
          <cell r="B967">
            <v>39316</v>
          </cell>
          <cell r="C967">
            <v>8</v>
          </cell>
        </row>
        <row r="968">
          <cell r="B968">
            <v>39317</v>
          </cell>
          <cell r="C968">
            <v>8</v>
          </cell>
        </row>
        <row r="969">
          <cell r="B969">
            <v>39318</v>
          </cell>
          <cell r="C969">
            <v>8</v>
          </cell>
        </row>
        <row r="970">
          <cell r="B970">
            <v>39319</v>
          </cell>
          <cell r="C970">
            <v>8</v>
          </cell>
        </row>
        <row r="971">
          <cell r="B971">
            <v>39320</v>
          </cell>
          <cell r="C971">
            <v>8</v>
          </cell>
        </row>
        <row r="972">
          <cell r="B972">
            <v>39321</v>
          </cell>
          <cell r="C972">
            <v>8</v>
          </cell>
        </row>
        <row r="973">
          <cell r="B973">
            <v>39322</v>
          </cell>
          <cell r="C973">
            <v>8</v>
          </cell>
        </row>
        <row r="974">
          <cell r="B974">
            <v>39323</v>
          </cell>
          <cell r="C974">
            <v>8</v>
          </cell>
        </row>
        <row r="975">
          <cell r="B975">
            <v>39324</v>
          </cell>
          <cell r="C975">
            <v>8</v>
          </cell>
        </row>
        <row r="976">
          <cell r="B976">
            <v>39325</v>
          </cell>
          <cell r="C976">
            <v>8</v>
          </cell>
        </row>
        <row r="977">
          <cell r="B977">
            <v>39326</v>
          </cell>
          <cell r="C977">
            <v>9</v>
          </cell>
        </row>
        <row r="978">
          <cell r="B978">
            <v>39327</v>
          </cell>
          <cell r="C978">
            <v>9</v>
          </cell>
        </row>
        <row r="979">
          <cell r="B979">
            <v>39328</v>
          </cell>
          <cell r="C979">
            <v>9</v>
          </cell>
        </row>
        <row r="980">
          <cell r="B980">
            <v>39329</v>
          </cell>
          <cell r="C980">
            <v>9</v>
          </cell>
        </row>
        <row r="981">
          <cell r="B981">
            <v>39330</v>
          </cell>
          <cell r="C981">
            <v>9</v>
          </cell>
        </row>
        <row r="982">
          <cell r="B982">
            <v>39331</v>
          </cell>
          <cell r="C982">
            <v>9</v>
          </cell>
        </row>
        <row r="983">
          <cell r="B983">
            <v>39332</v>
          </cell>
          <cell r="C983">
            <v>9</v>
          </cell>
        </row>
        <row r="984">
          <cell r="B984">
            <v>39333</v>
          </cell>
          <cell r="C984">
            <v>9</v>
          </cell>
        </row>
        <row r="985">
          <cell r="B985">
            <v>39334</v>
          </cell>
          <cell r="C985">
            <v>9</v>
          </cell>
        </row>
        <row r="986">
          <cell r="B986">
            <v>39335</v>
          </cell>
          <cell r="C986">
            <v>9</v>
          </cell>
        </row>
        <row r="987">
          <cell r="B987">
            <v>39336</v>
          </cell>
          <cell r="C987">
            <v>9</v>
          </cell>
        </row>
        <row r="988">
          <cell r="B988">
            <v>39337</v>
          </cell>
          <cell r="C988">
            <v>9</v>
          </cell>
        </row>
        <row r="989">
          <cell r="B989">
            <v>39338</v>
          </cell>
          <cell r="C989">
            <v>9</v>
          </cell>
        </row>
        <row r="990">
          <cell r="B990">
            <v>39339</v>
          </cell>
          <cell r="C990">
            <v>9</v>
          </cell>
        </row>
        <row r="991">
          <cell r="B991">
            <v>39340</v>
          </cell>
          <cell r="C991">
            <v>9</v>
          </cell>
        </row>
        <row r="992">
          <cell r="B992">
            <v>39341</v>
          </cell>
          <cell r="C992">
            <v>9</v>
          </cell>
        </row>
        <row r="993">
          <cell r="B993">
            <v>39342</v>
          </cell>
          <cell r="C993">
            <v>9</v>
          </cell>
        </row>
        <row r="994">
          <cell r="B994">
            <v>39343</v>
          </cell>
          <cell r="C994">
            <v>9</v>
          </cell>
        </row>
        <row r="995">
          <cell r="B995">
            <v>39344</v>
          </cell>
          <cell r="C995">
            <v>9</v>
          </cell>
        </row>
        <row r="996">
          <cell r="B996">
            <v>39345</v>
          </cell>
          <cell r="C996">
            <v>9</v>
          </cell>
        </row>
        <row r="997">
          <cell r="B997">
            <v>39346</v>
          </cell>
          <cell r="C997">
            <v>9</v>
          </cell>
        </row>
        <row r="998">
          <cell r="B998">
            <v>39347</v>
          </cell>
          <cell r="C998">
            <v>9</v>
          </cell>
        </row>
        <row r="999">
          <cell r="B999">
            <v>39348</v>
          </cell>
          <cell r="C999">
            <v>9</v>
          </cell>
        </row>
        <row r="1000">
          <cell r="B1000">
            <v>39349</v>
          </cell>
          <cell r="C1000">
            <v>9</v>
          </cell>
        </row>
        <row r="1001">
          <cell r="B1001">
            <v>39350</v>
          </cell>
          <cell r="C1001">
            <v>9</v>
          </cell>
        </row>
        <row r="1002">
          <cell r="B1002">
            <v>39351</v>
          </cell>
          <cell r="C1002">
            <v>9</v>
          </cell>
        </row>
        <row r="1003">
          <cell r="B1003">
            <v>39352</v>
          </cell>
          <cell r="C1003">
            <v>9</v>
          </cell>
        </row>
        <row r="1004">
          <cell r="B1004">
            <v>39353</v>
          </cell>
          <cell r="C1004">
            <v>9</v>
          </cell>
        </row>
        <row r="1005">
          <cell r="B1005">
            <v>39354</v>
          </cell>
          <cell r="C1005">
            <v>9</v>
          </cell>
        </row>
        <row r="1006">
          <cell r="B1006">
            <v>39355</v>
          </cell>
          <cell r="C1006">
            <v>9</v>
          </cell>
        </row>
        <row r="1007">
          <cell r="B1007">
            <v>39356</v>
          </cell>
          <cell r="C1007">
            <v>10</v>
          </cell>
        </row>
        <row r="1008">
          <cell r="B1008">
            <v>39357</v>
          </cell>
          <cell r="C1008">
            <v>10</v>
          </cell>
        </row>
        <row r="1009">
          <cell r="B1009">
            <v>39358</v>
          </cell>
          <cell r="C1009">
            <v>10</v>
          </cell>
        </row>
        <row r="1010">
          <cell r="B1010">
            <v>39359</v>
          </cell>
          <cell r="C1010">
            <v>10</v>
          </cell>
        </row>
        <row r="1011">
          <cell r="B1011">
            <v>39360</v>
          </cell>
          <cell r="C1011">
            <v>10</v>
          </cell>
        </row>
        <row r="1012">
          <cell r="B1012">
            <v>39361</v>
          </cell>
          <cell r="C1012">
            <v>10</v>
          </cell>
        </row>
        <row r="1013">
          <cell r="B1013">
            <v>39362</v>
          </cell>
          <cell r="C1013">
            <v>10</v>
          </cell>
        </row>
        <row r="1014">
          <cell r="B1014">
            <v>39363</v>
          </cell>
          <cell r="C1014">
            <v>10</v>
          </cell>
        </row>
        <row r="1015">
          <cell r="B1015">
            <v>39364</v>
          </cell>
          <cell r="C1015">
            <v>10</v>
          </cell>
        </row>
        <row r="1016">
          <cell r="B1016">
            <v>39365</v>
          </cell>
          <cell r="C1016">
            <v>10</v>
          </cell>
        </row>
        <row r="1017">
          <cell r="B1017">
            <v>39366</v>
          </cell>
          <cell r="C1017">
            <v>10</v>
          </cell>
        </row>
        <row r="1018">
          <cell r="B1018">
            <v>39367</v>
          </cell>
          <cell r="C1018">
            <v>10</v>
          </cell>
        </row>
        <row r="1019">
          <cell r="B1019">
            <v>39368</v>
          </cell>
          <cell r="C1019">
            <v>10</v>
          </cell>
        </row>
        <row r="1020">
          <cell r="B1020">
            <v>39369</v>
          </cell>
          <cell r="C1020">
            <v>10</v>
          </cell>
        </row>
        <row r="1021">
          <cell r="B1021">
            <v>39370</v>
          </cell>
          <cell r="C1021">
            <v>10</v>
          </cell>
        </row>
        <row r="1022">
          <cell r="B1022">
            <v>39371</v>
          </cell>
          <cell r="C1022">
            <v>10</v>
          </cell>
        </row>
        <row r="1023">
          <cell r="B1023">
            <v>39372</v>
          </cell>
          <cell r="C1023">
            <v>10</v>
          </cell>
        </row>
        <row r="1024">
          <cell r="B1024">
            <v>39373</v>
          </cell>
          <cell r="C1024">
            <v>10</v>
          </cell>
        </row>
        <row r="1025">
          <cell r="B1025">
            <v>39374</v>
          </cell>
          <cell r="C1025">
            <v>10</v>
          </cell>
        </row>
        <row r="1026">
          <cell r="B1026">
            <v>39375</v>
          </cell>
          <cell r="C1026">
            <v>10</v>
          </cell>
        </row>
        <row r="1027">
          <cell r="B1027">
            <v>39376</v>
          </cell>
          <cell r="C1027">
            <v>10</v>
          </cell>
        </row>
        <row r="1028">
          <cell r="B1028">
            <v>39377</v>
          </cell>
          <cell r="C1028">
            <v>10</v>
          </cell>
        </row>
        <row r="1029">
          <cell r="B1029">
            <v>39378</v>
          </cell>
          <cell r="C1029">
            <v>10</v>
          </cell>
        </row>
        <row r="1030">
          <cell r="B1030">
            <v>39379</v>
          </cell>
          <cell r="C1030">
            <v>10</v>
          </cell>
        </row>
        <row r="1031">
          <cell r="B1031">
            <v>39380</v>
          </cell>
          <cell r="C1031">
            <v>10</v>
          </cell>
        </row>
        <row r="1032">
          <cell r="B1032">
            <v>39381</v>
          </cell>
          <cell r="C1032">
            <v>10</v>
          </cell>
        </row>
        <row r="1033">
          <cell r="B1033">
            <v>39382</v>
          </cell>
          <cell r="C1033">
            <v>10</v>
          </cell>
        </row>
        <row r="1034">
          <cell r="B1034">
            <v>39383</v>
          </cell>
          <cell r="C1034">
            <v>10</v>
          </cell>
        </row>
        <row r="1035">
          <cell r="B1035">
            <v>39384</v>
          </cell>
          <cell r="C1035">
            <v>10</v>
          </cell>
        </row>
        <row r="1036">
          <cell r="B1036">
            <v>39385</v>
          </cell>
          <cell r="C1036">
            <v>10</v>
          </cell>
        </row>
        <row r="1037">
          <cell r="B1037">
            <v>39386</v>
          </cell>
          <cell r="C1037">
            <v>10</v>
          </cell>
        </row>
        <row r="1038">
          <cell r="B1038">
            <v>39387</v>
          </cell>
          <cell r="C1038">
            <v>11</v>
          </cell>
        </row>
        <row r="1039">
          <cell r="B1039">
            <v>39388</v>
          </cell>
          <cell r="C1039">
            <v>11</v>
          </cell>
        </row>
        <row r="1040">
          <cell r="B1040">
            <v>39389</v>
          </cell>
          <cell r="C1040">
            <v>11</v>
          </cell>
        </row>
        <row r="1041">
          <cell r="B1041">
            <v>39390</v>
          </cell>
          <cell r="C1041">
            <v>11</v>
          </cell>
        </row>
        <row r="1042">
          <cell r="B1042">
            <v>39391</v>
          </cell>
          <cell r="C1042">
            <v>11</v>
          </cell>
        </row>
        <row r="1043">
          <cell r="B1043">
            <v>39392</v>
          </cell>
          <cell r="C1043">
            <v>11</v>
          </cell>
        </row>
        <row r="1044">
          <cell r="B1044">
            <v>39393</v>
          </cell>
          <cell r="C1044">
            <v>11</v>
          </cell>
        </row>
        <row r="1045">
          <cell r="B1045">
            <v>39394</v>
          </cell>
          <cell r="C1045">
            <v>11</v>
          </cell>
        </row>
        <row r="1046">
          <cell r="B1046">
            <v>39395</v>
          </cell>
          <cell r="C1046">
            <v>11</v>
          </cell>
        </row>
        <row r="1047">
          <cell r="B1047">
            <v>39396</v>
          </cell>
          <cell r="C1047">
            <v>11</v>
          </cell>
        </row>
        <row r="1048">
          <cell r="B1048">
            <v>39397</v>
          </cell>
          <cell r="C1048">
            <v>11</v>
          </cell>
        </row>
        <row r="1049">
          <cell r="B1049">
            <v>39398</v>
          </cell>
          <cell r="C1049">
            <v>11</v>
          </cell>
        </row>
        <row r="1050">
          <cell r="B1050">
            <v>39399</v>
          </cell>
          <cell r="C1050">
            <v>11</v>
          </cell>
        </row>
        <row r="1051">
          <cell r="B1051">
            <v>39400</v>
          </cell>
          <cell r="C1051">
            <v>11</v>
          </cell>
        </row>
        <row r="1052">
          <cell r="B1052">
            <v>39401</v>
          </cell>
          <cell r="C1052">
            <v>11</v>
          </cell>
        </row>
        <row r="1053">
          <cell r="B1053">
            <v>39402</v>
          </cell>
          <cell r="C1053">
            <v>11</v>
          </cell>
        </row>
        <row r="1054">
          <cell r="B1054">
            <v>39403</v>
          </cell>
          <cell r="C1054">
            <v>11</v>
          </cell>
        </row>
        <row r="1055">
          <cell r="B1055">
            <v>39404</v>
          </cell>
          <cell r="C1055">
            <v>11</v>
          </cell>
        </row>
        <row r="1056">
          <cell r="B1056">
            <v>39405</v>
          </cell>
          <cell r="C1056">
            <v>11</v>
          </cell>
        </row>
        <row r="1057">
          <cell r="B1057">
            <v>39406</v>
          </cell>
          <cell r="C1057">
            <v>11</v>
          </cell>
        </row>
        <row r="1058">
          <cell r="B1058">
            <v>39407</v>
          </cell>
          <cell r="C1058">
            <v>11</v>
          </cell>
        </row>
        <row r="1059">
          <cell r="B1059">
            <v>39408</v>
          </cell>
          <cell r="C1059">
            <v>11</v>
          </cell>
        </row>
        <row r="1060">
          <cell r="B1060">
            <v>39409</v>
          </cell>
          <cell r="C1060">
            <v>11</v>
          </cell>
        </row>
        <row r="1061">
          <cell r="B1061">
            <v>39410</v>
          </cell>
          <cell r="C1061">
            <v>11</v>
          </cell>
        </row>
        <row r="1062">
          <cell r="B1062">
            <v>39411</v>
          </cell>
          <cell r="C1062">
            <v>11</v>
          </cell>
        </row>
        <row r="1063">
          <cell r="B1063">
            <v>39412</v>
          </cell>
          <cell r="C1063">
            <v>11</v>
          </cell>
        </row>
        <row r="1064">
          <cell r="B1064">
            <v>39413</v>
          </cell>
          <cell r="C1064">
            <v>11</v>
          </cell>
        </row>
        <row r="1065">
          <cell r="B1065">
            <v>39414</v>
          </cell>
          <cell r="C1065">
            <v>11</v>
          </cell>
        </row>
        <row r="1066">
          <cell r="B1066">
            <v>39415</v>
          </cell>
          <cell r="C1066">
            <v>11</v>
          </cell>
        </row>
        <row r="1067">
          <cell r="B1067">
            <v>39416</v>
          </cell>
          <cell r="C1067">
            <v>11</v>
          </cell>
        </row>
        <row r="1068">
          <cell r="B1068">
            <v>39417</v>
          </cell>
          <cell r="C1068">
            <v>12</v>
          </cell>
        </row>
        <row r="1069">
          <cell r="B1069">
            <v>39418</v>
          </cell>
          <cell r="C1069">
            <v>12</v>
          </cell>
        </row>
        <row r="1070">
          <cell r="B1070">
            <v>39419</v>
          </cell>
          <cell r="C1070">
            <v>12</v>
          </cell>
        </row>
        <row r="1071">
          <cell r="B1071">
            <v>39420</v>
          </cell>
          <cell r="C1071">
            <v>12</v>
          </cell>
        </row>
        <row r="1072">
          <cell r="B1072">
            <v>39421</v>
          </cell>
          <cell r="C1072">
            <v>12</v>
          </cell>
        </row>
        <row r="1073">
          <cell r="B1073">
            <v>39422</v>
          </cell>
          <cell r="C1073">
            <v>12</v>
          </cell>
        </row>
        <row r="1074">
          <cell r="B1074">
            <v>39423</v>
          </cell>
          <cell r="C1074">
            <v>12</v>
          </cell>
        </row>
        <row r="1075">
          <cell r="B1075">
            <v>39424</v>
          </cell>
          <cell r="C1075">
            <v>12</v>
          </cell>
        </row>
        <row r="1076">
          <cell r="B1076">
            <v>39425</v>
          </cell>
          <cell r="C1076">
            <v>12</v>
          </cell>
        </row>
        <row r="1077">
          <cell r="B1077">
            <v>39426</v>
          </cell>
          <cell r="C1077">
            <v>12</v>
          </cell>
        </row>
        <row r="1078">
          <cell r="B1078">
            <v>39427</v>
          </cell>
          <cell r="C1078">
            <v>12</v>
          </cell>
        </row>
        <row r="1079">
          <cell r="B1079">
            <v>39428</v>
          </cell>
          <cell r="C1079">
            <v>12</v>
          </cell>
        </row>
        <row r="1080">
          <cell r="B1080">
            <v>39429</v>
          </cell>
          <cell r="C1080">
            <v>12</v>
          </cell>
        </row>
        <row r="1081">
          <cell r="B1081">
            <v>39430</v>
          </cell>
          <cell r="C1081">
            <v>12</v>
          </cell>
        </row>
        <row r="1082">
          <cell r="B1082">
            <v>39431</v>
          </cell>
          <cell r="C1082">
            <v>12</v>
          </cell>
        </row>
        <row r="1083">
          <cell r="B1083">
            <v>39432</v>
          </cell>
          <cell r="C1083">
            <v>12</v>
          </cell>
        </row>
        <row r="1084">
          <cell r="B1084">
            <v>39433</v>
          </cell>
          <cell r="C1084">
            <v>12</v>
          </cell>
        </row>
        <row r="1085">
          <cell r="B1085">
            <v>39434</v>
          </cell>
          <cell r="C1085">
            <v>12</v>
          </cell>
        </row>
        <row r="1086">
          <cell r="B1086">
            <v>39435</v>
          </cell>
          <cell r="C1086">
            <v>12</v>
          </cell>
        </row>
        <row r="1087">
          <cell r="B1087">
            <v>39436</v>
          </cell>
          <cell r="C1087">
            <v>12</v>
          </cell>
        </row>
        <row r="1088">
          <cell r="B1088">
            <v>39437</v>
          </cell>
          <cell r="C1088">
            <v>12</v>
          </cell>
        </row>
        <row r="1089">
          <cell r="B1089">
            <v>39438</v>
          </cell>
          <cell r="C1089">
            <v>12</v>
          </cell>
        </row>
        <row r="1090">
          <cell r="B1090">
            <v>39439</v>
          </cell>
          <cell r="C1090">
            <v>12</v>
          </cell>
        </row>
        <row r="1091">
          <cell r="B1091">
            <v>39440</v>
          </cell>
          <cell r="C1091">
            <v>12</v>
          </cell>
        </row>
        <row r="1092">
          <cell r="B1092">
            <v>39441</v>
          </cell>
          <cell r="C1092">
            <v>12</v>
          </cell>
        </row>
        <row r="1093">
          <cell r="B1093">
            <v>39442</v>
          </cell>
          <cell r="C1093">
            <v>12</v>
          </cell>
        </row>
        <row r="1094">
          <cell r="B1094">
            <v>39443</v>
          </cell>
          <cell r="C1094">
            <v>12</v>
          </cell>
        </row>
        <row r="1095">
          <cell r="B1095">
            <v>39444</v>
          </cell>
          <cell r="C1095">
            <v>12</v>
          </cell>
        </row>
        <row r="1096">
          <cell r="B1096">
            <v>39445</v>
          </cell>
          <cell r="C1096">
            <v>12</v>
          </cell>
        </row>
        <row r="1097">
          <cell r="B1097">
            <v>39446</v>
          </cell>
          <cell r="C1097">
            <v>12</v>
          </cell>
        </row>
        <row r="1098">
          <cell r="B1098">
            <v>39447</v>
          </cell>
          <cell r="C1098">
            <v>12</v>
          </cell>
        </row>
        <row r="1099">
          <cell r="B1099">
            <v>39448</v>
          </cell>
          <cell r="C1099">
            <v>1</v>
          </cell>
        </row>
        <row r="1100">
          <cell r="B1100">
            <v>39449</v>
          </cell>
          <cell r="C1100">
            <v>1</v>
          </cell>
        </row>
        <row r="1101">
          <cell r="B1101">
            <v>39450</v>
          </cell>
          <cell r="C1101">
            <v>1</v>
          </cell>
        </row>
        <row r="1102">
          <cell r="B1102">
            <v>39451</v>
          </cell>
          <cell r="C1102">
            <v>1</v>
          </cell>
        </row>
        <row r="1103">
          <cell r="B1103">
            <v>39452</v>
          </cell>
          <cell r="C1103">
            <v>1</v>
          </cell>
        </row>
        <row r="1104">
          <cell r="B1104">
            <v>39453</v>
          </cell>
          <cell r="C1104">
            <v>1</v>
          </cell>
        </row>
        <row r="1105">
          <cell r="B1105">
            <v>39454</v>
          </cell>
          <cell r="C1105">
            <v>1</v>
          </cell>
        </row>
        <row r="1106">
          <cell r="B1106">
            <v>39455</v>
          </cell>
          <cell r="C1106">
            <v>1</v>
          </cell>
        </row>
        <row r="1107">
          <cell r="B1107">
            <v>39456</v>
          </cell>
          <cell r="C1107">
            <v>1</v>
          </cell>
        </row>
        <row r="1108">
          <cell r="B1108">
            <v>39457</v>
          </cell>
          <cell r="C1108">
            <v>1</v>
          </cell>
        </row>
        <row r="1109">
          <cell r="B1109">
            <v>39458</v>
          </cell>
          <cell r="C1109">
            <v>1</v>
          </cell>
        </row>
        <row r="1110">
          <cell r="B1110">
            <v>39459</v>
          </cell>
          <cell r="C1110">
            <v>1</v>
          </cell>
        </row>
        <row r="1111">
          <cell r="B1111">
            <v>39460</v>
          </cell>
          <cell r="C1111">
            <v>1</v>
          </cell>
        </row>
        <row r="1112">
          <cell r="B1112">
            <v>39461</v>
          </cell>
          <cell r="C1112">
            <v>1</v>
          </cell>
        </row>
        <row r="1113">
          <cell r="B1113">
            <v>39462</v>
          </cell>
          <cell r="C1113">
            <v>1</v>
          </cell>
        </row>
        <row r="1114">
          <cell r="B1114">
            <v>39463</v>
          </cell>
          <cell r="C1114">
            <v>1</v>
          </cell>
        </row>
        <row r="1115">
          <cell r="B1115">
            <v>39464</v>
          </cell>
          <cell r="C1115">
            <v>1</v>
          </cell>
        </row>
        <row r="1116">
          <cell r="B1116">
            <v>39465</v>
          </cell>
          <cell r="C1116">
            <v>1</v>
          </cell>
        </row>
        <row r="1117">
          <cell r="B1117">
            <v>39466</v>
          </cell>
          <cell r="C1117">
            <v>1</v>
          </cell>
        </row>
        <row r="1118">
          <cell r="B1118">
            <v>39467</v>
          </cell>
          <cell r="C1118">
            <v>1</v>
          </cell>
        </row>
        <row r="1119">
          <cell r="B1119">
            <v>39468</v>
          </cell>
          <cell r="C1119">
            <v>1</v>
          </cell>
        </row>
        <row r="1120">
          <cell r="B1120">
            <v>39469</v>
          </cell>
          <cell r="C1120">
            <v>1</v>
          </cell>
        </row>
        <row r="1121">
          <cell r="B1121">
            <v>39470</v>
          </cell>
          <cell r="C1121">
            <v>1</v>
          </cell>
        </row>
        <row r="1122">
          <cell r="B1122">
            <v>39471</v>
          </cell>
          <cell r="C1122">
            <v>1</v>
          </cell>
        </row>
        <row r="1123">
          <cell r="B1123">
            <v>39472</v>
          </cell>
          <cell r="C1123">
            <v>1</v>
          </cell>
        </row>
        <row r="1124">
          <cell r="B1124">
            <v>39473</v>
          </cell>
          <cell r="C1124">
            <v>1</v>
          </cell>
        </row>
        <row r="1125">
          <cell r="B1125">
            <v>39474</v>
          </cell>
          <cell r="C1125">
            <v>1</v>
          </cell>
        </row>
        <row r="1126">
          <cell r="B1126">
            <v>39475</v>
          </cell>
          <cell r="C1126">
            <v>1</v>
          </cell>
        </row>
        <row r="1127">
          <cell r="B1127">
            <v>39476</v>
          </cell>
          <cell r="C1127">
            <v>1</v>
          </cell>
        </row>
        <row r="1128">
          <cell r="B1128">
            <v>39477</v>
          </cell>
          <cell r="C1128">
            <v>1</v>
          </cell>
        </row>
        <row r="1129">
          <cell r="B1129">
            <v>39478</v>
          </cell>
          <cell r="C1129">
            <v>1</v>
          </cell>
        </row>
        <row r="1130">
          <cell r="B1130">
            <v>39479</v>
          </cell>
          <cell r="C1130">
            <v>2</v>
          </cell>
        </row>
        <row r="1131">
          <cell r="B1131">
            <v>39480</v>
          </cell>
          <cell r="C1131">
            <v>2</v>
          </cell>
        </row>
        <row r="1132">
          <cell r="B1132">
            <v>39481</v>
          </cell>
          <cell r="C1132">
            <v>2</v>
          </cell>
        </row>
        <row r="1133">
          <cell r="B1133">
            <v>39482</v>
          </cell>
          <cell r="C1133">
            <v>2</v>
          </cell>
        </row>
        <row r="1134">
          <cell r="B1134">
            <v>39483</v>
          </cell>
          <cell r="C1134">
            <v>2</v>
          </cell>
        </row>
        <row r="1135">
          <cell r="B1135">
            <v>39484</v>
          </cell>
          <cell r="C1135">
            <v>2</v>
          </cell>
        </row>
        <row r="1136">
          <cell r="B1136">
            <v>39485</v>
          </cell>
          <cell r="C1136">
            <v>2</v>
          </cell>
        </row>
        <row r="1137">
          <cell r="B1137">
            <v>39486</v>
          </cell>
          <cell r="C1137">
            <v>2</v>
          </cell>
        </row>
        <row r="1138">
          <cell r="B1138">
            <v>39487</v>
          </cell>
          <cell r="C1138">
            <v>2</v>
          </cell>
        </row>
        <row r="1139">
          <cell r="B1139">
            <v>39488</v>
          </cell>
          <cell r="C1139">
            <v>2</v>
          </cell>
        </row>
        <row r="1140">
          <cell r="B1140">
            <v>39489</v>
          </cell>
          <cell r="C1140">
            <v>2</v>
          </cell>
        </row>
        <row r="1141">
          <cell r="B1141">
            <v>39490</v>
          </cell>
          <cell r="C1141">
            <v>2</v>
          </cell>
        </row>
        <row r="1142">
          <cell r="B1142">
            <v>39491</v>
          </cell>
          <cell r="C1142">
            <v>2</v>
          </cell>
        </row>
        <row r="1143">
          <cell r="B1143">
            <v>39492</v>
          </cell>
          <cell r="C1143">
            <v>2</v>
          </cell>
        </row>
        <row r="1144">
          <cell r="B1144">
            <v>39493</v>
          </cell>
          <cell r="C1144">
            <v>2</v>
          </cell>
        </row>
        <row r="1145">
          <cell r="B1145">
            <v>39494</v>
          </cell>
          <cell r="C1145">
            <v>2</v>
          </cell>
        </row>
        <row r="1146">
          <cell r="B1146">
            <v>39495</v>
          </cell>
          <cell r="C1146">
            <v>2</v>
          </cell>
        </row>
        <row r="1147">
          <cell r="B1147">
            <v>39496</v>
          </cell>
          <cell r="C1147">
            <v>2</v>
          </cell>
        </row>
        <row r="1148">
          <cell r="B1148">
            <v>39497</v>
          </cell>
          <cell r="C1148">
            <v>2</v>
          </cell>
        </row>
        <row r="1149">
          <cell r="B1149">
            <v>39498</v>
          </cell>
          <cell r="C1149">
            <v>2</v>
          </cell>
        </row>
        <row r="1150">
          <cell r="B1150">
            <v>39499</v>
          </cell>
          <cell r="C1150">
            <v>2</v>
          </cell>
        </row>
        <row r="1151">
          <cell r="B1151">
            <v>39500</v>
          </cell>
          <cell r="C1151">
            <v>2</v>
          </cell>
        </row>
        <row r="1152">
          <cell r="B1152">
            <v>39501</v>
          </cell>
          <cell r="C1152">
            <v>2</v>
          </cell>
        </row>
        <row r="1153">
          <cell r="B1153">
            <v>39502</v>
          </cell>
          <cell r="C1153">
            <v>2</v>
          </cell>
        </row>
        <row r="1154">
          <cell r="B1154">
            <v>39503</v>
          </cell>
          <cell r="C1154">
            <v>2</v>
          </cell>
        </row>
        <row r="1155">
          <cell r="B1155">
            <v>39504</v>
          </cell>
          <cell r="C1155">
            <v>2</v>
          </cell>
        </row>
        <row r="1156">
          <cell r="B1156">
            <v>39505</v>
          </cell>
          <cell r="C1156">
            <v>2</v>
          </cell>
        </row>
        <row r="1157">
          <cell r="B1157">
            <v>39506</v>
          </cell>
          <cell r="C1157">
            <v>2</v>
          </cell>
        </row>
        <row r="1158">
          <cell r="B1158">
            <v>39507</v>
          </cell>
          <cell r="C1158">
            <v>2</v>
          </cell>
        </row>
        <row r="1159">
          <cell r="B1159">
            <v>39508</v>
          </cell>
          <cell r="C1159">
            <v>3</v>
          </cell>
        </row>
        <row r="1160">
          <cell r="B1160">
            <v>39509</v>
          </cell>
          <cell r="C1160">
            <v>3</v>
          </cell>
        </row>
        <row r="1161">
          <cell r="B1161">
            <v>39510</v>
          </cell>
          <cell r="C1161">
            <v>3</v>
          </cell>
        </row>
        <row r="1162">
          <cell r="B1162">
            <v>39511</v>
          </cell>
          <cell r="C1162">
            <v>3</v>
          </cell>
        </row>
        <row r="1163">
          <cell r="B1163">
            <v>39512</v>
          </cell>
          <cell r="C1163">
            <v>3</v>
          </cell>
        </row>
        <row r="1164">
          <cell r="B1164">
            <v>39513</v>
          </cell>
          <cell r="C1164">
            <v>3</v>
          </cell>
        </row>
        <row r="1165">
          <cell r="B1165">
            <v>39514</v>
          </cell>
          <cell r="C1165">
            <v>3</v>
          </cell>
        </row>
        <row r="1166">
          <cell r="B1166">
            <v>39515</v>
          </cell>
          <cell r="C1166">
            <v>3</v>
          </cell>
        </row>
        <row r="1167">
          <cell r="B1167">
            <v>39516</v>
          </cell>
          <cell r="C1167">
            <v>3</v>
          </cell>
        </row>
        <row r="1168">
          <cell r="B1168">
            <v>39517</v>
          </cell>
          <cell r="C1168">
            <v>3</v>
          </cell>
        </row>
        <row r="1169">
          <cell r="B1169">
            <v>39518</v>
          </cell>
          <cell r="C1169">
            <v>3</v>
          </cell>
        </row>
        <row r="1170">
          <cell r="B1170">
            <v>39519</v>
          </cell>
          <cell r="C1170">
            <v>3</v>
          </cell>
        </row>
        <row r="1171">
          <cell r="B1171">
            <v>39520</v>
          </cell>
          <cell r="C1171">
            <v>3</v>
          </cell>
        </row>
        <row r="1172">
          <cell r="B1172">
            <v>39521</v>
          </cell>
          <cell r="C1172">
            <v>3</v>
          </cell>
        </row>
        <row r="1173">
          <cell r="B1173">
            <v>39522</v>
          </cell>
          <cell r="C1173">
            <v>3</v>
          </cell>
        </row>
        <row r="1174">
          <cell r="B1174">
            <v>39523</v>
          </cell>
          <cell r="C1174">
            <v>3</v>
          </cell>
        </row>
        <row r="1175">
          <cell r="B1175">
            <v>39524</v>
          </cell>
          <cell r="C1175">
            <v>3</v>
          </cell>
        </row>
        <row r="1176">
          <cell r="B1176">
            <v>39525</v>
          </cell>
          <cell r="C1176">
            <v>3</v>
          </cell>
        </row>
        <row r="1177">
          <cell r="B1177">
            <v>39526</v>
          </cell>
          <cell r="C1177">
            <v>3</v>
          </cell>
        </row>
        <row r="1178">
          <cell r="B1178">
            <v>39527</v>
          </cell>
          <cell r="C1178">
            <v>3</v>
          </cell>
        </row>
        <row r="1179">
          <cell r="B1179">
            <v>39528</v>
          </cell>
          <cell r="C1179">
            <v>3</v>
          </cell>
        </row>
        <row r="1180">
          <cell r="B1180">
            <v>39529</v>
          </cell>
          <cell r="C1180">
            <v>3</v>
          </cell>
        </row>
        <row r="1181">
          <cell r="B1181">
            <v>39530</v>
          </cell>
          <cell r="C1181">
            <v>3</v>
          </cell>
        </row>
        <row r="1182">
          <cell r="B1182">
            <v>39531</v>
          </cell>
          <cell r="C1182">
            <v>3</v>
          </cell>
        </row>
        <row r="1183">
          <cell r="B1183">
            <v>39532</v>
          </cell>
          <cell r="C1183">
            <v>3</v>
          </cell>
        </row>
        <row r="1184">
          <cell r="B1184">
            <v>39533</v>
          </cell>
          <cell r="C1184">
            <v>3</v>
          </cell>
        </row>
        <row r="1185">
          <cell r="B1185">
            <v>39534</v>
          </cell>
          <cell r="C1185">
            <v>3</v>
          </cell>
        </row>
        <row r="1186">
          <cell r="B1186">
            <v>39535</v>
          </cell>
          <cell r="C1186">
            <v>3</v>
          </cell>
        </row>
        <row r="1187">
          <cell r="B1187">
            <v>39536</v>
          </cell>
          <cell r="C1187">
            <v>3</v>
          </cell>
        </row>
        <row r="1188">
          <cell r="B1188">
            <v>39537</v>
          </cell>
          <cell r="C1188">
            <v>3</v>
          </cell>
        </row>
        <row r="1189">
          <cell r="B1189">
            <v>39538</v>
          </cell>
          <cell r="C1189">
            <v>3</v>
          </cell>
        </row>
        <row r="1190">
          <cell r="B1190">
            <v>39539</v>
          </cell>
          <cell r="C1190">
            <v>4</v>
          </cell>
        </row>
        <row r="1191">
          <cell r="B1191">
            <v>39540</v>
          </cell>
          <cell r="C1191">
            <v>4</v>
          </cell>
        </row>
        <row r="1192">
          <cell r="B1192">
            <v>39541</v>
          </cell>
          <cell r="C1192">
            <v>4</v>
          </cell>
        </row>
        <row r="1193">
          <cell r="B1193">
            <v>39542</v>
          </cell>
          <cell r="C1193">
            <v>4</v>
          </cell>
        </row>
        <row r="1194">
          <cell r="B1194">
            <v>39543</v>
          </cell>
          <cell r="C1194">
            <v>4</v>
          </cell>
        </row>
        <row r="1195">
          <cell r="B1195">
            <v>39544</v>
          </cell>
          <cell r="C1195">
            <v>4</v>
          </cell>
        </row>
        <row r="1196">
          <cell r="B1196">
            <v>39545</v>
          </cell>
          <cell r="C1196">
            <v>4</v>
          </cell>
        </row>
        <row r="1197">
          <cell r="B1197">
            <v>39546</v>
          </cell>
          <cell r="C1197">
            <v>4</v>
          </cell>
        </row>
        <row r="1198">
          <cell r="B1198">
            <v>39547</v>
          </cell>
          <cell r="C1198">
            <v>4</v>
          </cell>
        </row>
        <row r="1199">
          <cell r="B1199">
            <v>39548</v>
          </cell>
          <cell r="C1199">
            <v>4</v>
          </cell>
        </row>
        <row r="1200">
          <cell r="B1200">
            <v>39549</v>
          </cell>
          <cell r="C1200">
            <v>4</v>
          </cell>
        </row>
        <row r="1201">
          <cell r="B1201">
            <v>39550</v>
          </cell>
          <cell r="C1201">
            <v>4</v>
          </cell>
        </row>
        <row r="1202">
          <cell r="B1202">
            <v>39551</v>
          </cell>
          <cell r="C1202">
            <v>4</v>
          </cell>
        </row>
        <row r="1203">
          <cell r="B1203">
            <v>39552</v>
          </cell>
          <cell r="C1203">
            <v>4</v>
          </cell>
        </row>
        <row r="1204">
          <cell r="B1204">
            <v>39553</v>
          </cell>
          <cell r="C1204">
            <v>4</v>
          </cell>
        </row>
        <row r="1205">
          <cell r="B1205">
            <v>39554</v>
          </cell>
          <cell r="C1205">
            <v>4</v>
          </cell>
        </row>
        <row r="1206">
          <cell r="B1206">
            <v>39555</v>
          </cell>
          <cell r="C1206">
            <v>4</v>
          </cell>
        </row>
        <row r="1207">
          <cell r="B1207">
            <v>39556</v>
          </cell>
          <cell r="C1207">
            <v>4</v>
          </cell>
        </row>
        <row r="1208">
          <cell r="B1208">
            <v>39557</v>
          </cell>
          <cell r="C1208">
            <v>4</v>
          </cell>
        </row>
        <row r="1209">
          <cell r="B1209">
            <v>39558</v>
          </cell>
          <cell r="C1209">
            <v>4</v>
          </cell>
        </row>
        <row r="1210">
          <cell r="B1210">
            <v>39559</v>
          </cell>
          <cell r="C1210">
            <v>4</v>
          </cell>
        </row>
        <row r="1211">
          <cell r="B1211">
            <v>39560</v>
          </cell>
          <cell r="C1211">
            <v>4</v>
          </cell>
        </row>
        <row r="1212">
          <cell r="B1212">
            <v>39561</v>
          </cell>
          <cell r="C1212">
            <v>4</v>
          </cell>
        </row>
        <row r="1213">
          <cell r="B1213">
            <v>39562</v>
          </cell>
          <cell r="C1213">
            <v>4</v>
          </cell>
        </row>
        <row r="1214">
          <cell r="B1214">
            <v>39563</v>
          </cell>
          <cell r="C1214">
            <v>4</v>
          </cell>
        </row>
        <row r="1215">
          <cell r="B1215">
            <v>39564</v>
          </cell>
          <cell r="C1215">
            <v>4</v>
          </cell>
        </row>
        <row r="1216">
          <cell r="B1216">
            <v>39565</v>
          </cell>
          <cell r="C1216">
            <v>4</v>
          </cell>
        </row>
        <row r="1217">
          <cell r="B1217">
            <v>39566</v>
          </cell>
          <cell r="C1217">
            <v>4</v>
          </cell>
        </row>
        <row r="1218">
          <cell r="B1218">
            <v>39567</v>
          </cell>
          <cell r="C1218">
            <v>4</v>
          </cell>
        </row>
        <row r="1219">
          <cell r="B1219">
            <v>39568</v>
          </cell>
          <cell r="C1219">
            <v>4</v>
          </cell>
        </row>
        <row r="1220">
          <cell r="B1220">
            <v>39569</v>
          </cell>
          <cell r="C1220">
            <v>5</v>
          </cell>
        </row>
        <row r="1221">
          <cell r="B1221">
            <v>39570</v>
          </cell>
          <cell r="C1221">
            <v>5</v>
          </cell>
        </row>
        <row r="1222">
          <cell r="B1222">
            <v>39571</v>
          </cell>
          <cell r="C1222">
            <v>5</v>
          </cell>
        </row>
        <row r="1223">
          <cell r="B1223">
            <v>39572</v>
          </cell>
          <cell r="C1223">
            <v>5</v>
          </cell>
        </row>
        <row r="1224">
          <cell r="B1224">
            <v>39573</v>
          </cell>
          <cell r="C1224">
            <v>5</v>
          </cell>
        </row>
        <row r="1225">
          <cell r="B1225">
            <v>39574</v>
          </cell>
          <cell r="C1225">
            <v>5</v>
          </cell>
        </row>
        <row r="1226">
          <cell r="B1226">
            <v>39575</v>
          </cell>
          <cell r="C1226">
            <v>5</v>
          </cell>
        </row>
        <row r="1227">
          <cell r="B1227">
            <v>39576</v>
          </cell>
          <cell r="C1227">
            <v>5</v>
          </cell>
        </row>
        <row r="1228">
          <cell r="B1228">
            <v>39577</v>
          </cell>
          <cell r="C1228">
            <v>5</v>
          </cell>
        </row>
        <row r="1229">
          <cell r="B1229">
            <v>39578</v>
          </cell>
          <cell r="C1229">
            <v>5</v>
          </cell>
        </row>
        <row r="1230">
          <cell r="B1230">
            <v>39579</v>
          </cell>
          <cell r="C1230">
            <v>5</v>
          </cell>
        </row>
        <row r="1231">
          <cell r="B1231">
            <v>39580</v>
          </cell>
          <cell r="C1231">
            <v>5</v>
          </cell>
        </row>
        <row r="1232">
          <cell r="B1232">
            <v>39581</v>
          </cell>
          <cell r="C1232">
            <v>5</v>
          </cell>
        </row>
        <row r="1233">
          <cell r="B1233">
            <v>39582</v>
          </cell>
          <cell r="C1233">
            <v>5</v>
          </cell>
        </row>
        <row r="1234">
          <cell r="B1234">
            <v>39583</v>
          </cell>
          <cell r="C1234">
            <v>5</v>
          </cell>
        </row>
        <row r="1235">
          <cell r="B1235">
            <v>39584</v>
          </cell>
          <cell r="C1235">
            <v>5</v>
          </cell>
        </row>
        <row r="1236">
          <cell r="B1236">
            <v>39585</v>
          </cell>
          <cell r="C1236">
            <v>5</v>
          </cell>
        </row>
        <row r="1237">
          <cell r="B1237">
            <v>39586</v>
          </cell>
          <cell r="C1237">
            <v>5</v>
          </cell>
        </row>
        <row r="1238">
          <cell r="B1238">
            <v>39587</v>
          </cell>
          <cell r="C1238">
            <v>5</v>
          </cell>
        </row>
        <row r="1239">
          <cell r="B1239">
            <v>39588</v>
          </cell>
          <cell r="C1239">
            <v>5</v>
          </cell>
        </row>
        <row r="1240">
          <cell r="B1240">
            <v>39589</v>
          </cell>
          <cell r="C1240">
            <v>5</v>
          </cell>
        </row>
        <row r="1241">
          <cell r="B1241">
            <v>39590</v>
          </cell>
          <cell r="C1241">
            <v>5</v>
          </cell>
        </row>
        <row r="1242">
          <cell r="B1242">
            <v>39591</v>
          </cell>
          <cell r="C1242">
            <v>5</v>
          </cell>
        </row>
        <row r="1243">
          <cell r="B1243">
            <v>39592</v>
          </cell>
          <cell r="C1243">
            <v>5</v>
          </cell>
        </row>
        <row r="1244">
          <cell r="B1244">
            <v>39593</v>
          </cell>
          <cell r="C1244">
            <v>5</v>
          </cell>
        </row>
        <row r="1245">
          <cell r="B1245">
            <v>39594</v>
          </cell>
          <cell r="C1245">
            <v>5</v>
          </cell>
        </row>
        <row r="1246">
          <cell r="B1246">
            <v>39595</v>
          </cell>
          <cell r="C1246">
            <v>5</v>
          </cell>
        </row>
        <row r="1247">
          <cell r="B1247">
            <v>39596</v>
          </cell>
          <cell r="C1247">
            <v>5</v>
          </cell>
        </row>
        <row r="1248">
          <cell r="B1248">
            <v>39597</v>
          </cell>
          <cell r="C1248">
            <v>5</v>
          </cell>
        </row>
        <row r="1249">
          <cell r="B1249">
            <v>39598</v>
          </cell>
          <cell r="C1249">
            <v>5</v>
          </cell>
        </row>
        <row r="1250">
          <cell r="B1250">
            <v>39599</v>
          </cell>
          <cell r="C1250">
            <v>5</v>
          </cell>
        </row>
        <row r="1251">
          <cell r="B1251">
            <v>39600</v>
          </cell>
          <cell r="C1251">
            <v>6</v>
          </cell>
        </row>
        <row r="1252">
          <cell r="B1252">
            <v>39601</v>
          </cell>
          <cell r="C1252">
            <v>6</v>
          </cell>
        </row>
        <row r="1253">
          <cell r="B1253">
            <v>39602</v>
          </cell>
          <cell r="C1253">
            <v>6</v>
          </cell>
        </row>
        <row r="1254">
          <cell r="B1254">
            <v>39603</v>
          </cell>
          <cell r="C1254">
            <v>6</v>
          </cell>
        </row>
        <row r="1255">
          <cell r="B1255">
            <v>39604</v>
          </cell>
          <cell r="C1255">
            <v>6</v>
          </cell>
        </row>
        <row r="1256">
          <cell r="B1256">
            <v>39605</v>
          </cell>
          <cell r="C1256">
            <v>6</v>
          </cell>
        </row>
        <row r="1257">
          <cell r="B1257">
            <v>39606</v>
          </cell>
          <cell r="C1257">
            <v>6</v>
          </cell>
        </row>
        <row r="1258">
          <cell r="B1258">
            <v>39607</v>
          </cell>
          <cell r="C1258">
            <v>6</v>
          </cell>
        </row>
        <row r="1259">
          <cell r="B1259">
            <v>39608</v>
          </cell>
          <cell r="C1259">
            <v>6</v>
          </cell>
        </row>
        <row r="1260">
          <cell r="B1260">
            <v>39609</v>
          </cell>
          <cell r="C1260">
            <v>6</v>
          </cell>
        </row>
        <row r="1261">
          <cell r="B1261">
            <v>39610</v>
          </cell>
          <cell r="C1261">
            <v>6</v>
          </cell>
        </row>
        <row r="1262">
          <cell r="B1262">
            <v>39611</v>
          </cell>
          <cell r="C1262">
            <v>6</v>
          </cell>
        </row>
        <row r="1263">
          <cell r="B1263">
            <v>39612</v>
          </cell>
          <cell r="C1263">
            <v>6</v>
          </cell>
        </row>
        <row r="1264">
          <cell r="B1264">
            <v>39613</v>
          </cell>
          <cell r="C1264">
            <v>6</v>
          </cell>
        </row>
        <row r="1265">
          <cell r="B1265">
            <v>39614</v>
          </cell>
          <cell r="C1265">
            <v>6</v>
          </cell>
        </row>
        <row r="1266">
          <cell r="B1266">
            <v>39615</v>
          </cell>
          <cell r="C1266">
            <v>6</v>
          </cell>
        </row>
        <row r="1267">
          <cell r="B1267">
            <v>39616</v>
          </cell>
          <cell r="C1267">
            <v>6</v>
          </cell>
        </row>
        <row r="1268">
          <cell r="B1268">
            <v>39617</v>
          </cell>
          <cell r="C1268">
            <v>6</v>
          </cell>
        </row>
        <row r="1269">
          <cell r="B1269">
            <v>39618</v>
          </cell>
          <cell r="C1269">
            <v>6</v>
          </cell>
        </row>
        <row r="1270">
          <cell r="B1270">
            <v>39619</v>
          </cell>
          <cell r="C1270">
            <v>6</v>
          </cell>
        </row>
        <row r="1271">
          <cell r="B1271">
            <v>39620</v>
          </cell>
          <cell r="C1271">
            <v>6</v>
          </cell>
        </row>
        <row r="1272">
          <cell r="B1272">
            <v>39621</v>
          </cell>
          <cell r="C1272">
            <v>6</v>
          </cell>
        </row>
        <row r="1273">
          <cell r="B1273">
            <v>39622</v>
          </cell>
          <cell r="C1273">
            <v>6</v>
          </cell>
        </row>
        <row r="1274">
          <cell r="B1274">
            <v>39623</v>
          </cell>
          <cell r="C1274">
            <v>6</v>
          </cell>
        </row>
        <row r="1275">
          <cell r="B1275">
            <v>39624</v>
          </cell>
          <cell r="C1275">
            <v>6</v>
          </cell>
        </row>
        <row r="1276">
          <cell r="B1276">
            <v>39625</v>
          </cell>
          <cell r="C1276">
            <v>6</v>
          </cell>
        </row>
        <row r="1277">
          <cell r="B1277">
            <v>39626</v>
          </cell>
          <cell r="C1277">
            <v>6</v>
          </cell>
        </row>
        <row r="1278">
          <cell r="B1278">
            <v>39627</v>
          </cell>
          <cell r="C1278">
            <v>6</v>
          </cell>
        </row>
        <row r="1279">
          <cell r="B1279">
            <v>39628</v>
          </cell>
          <cell r="C1279">
            <v>6</v>
          </cell>
        </row>
        <row r="1280">
          <cell r="B1280">
            <v>39629</v>
          </cell>
          <cell r="C1280">
            <v>6</v>
          </cell>
        </row>
        <row r="1281">
          <cell r="B1281">
            <v>39630</v>
          </cell>
          <cell r="C1281">
            <v>7</v>
          </cell>
        </row>
        <row r="1282">
          <cell r="B1282">
            <v>39631</v>
          </cell>
          <cell r="C1282">
            <v>7</v>
          </cell>
        </row>
        <row r="1283">
          <cell r="B1283">
            <v>39632</v>
          </cell>
          <cell r="C1283">
            <v>7</v>
          </cell>
        </row>
        <row r="1284">
          <cell r="B1284">
            <v>39633</v>
          </cell>
          <cell r="C1284">
            <v>7</v>
          </cell>
        </row>
        <row r="1285">
          <cell r="B1285">
            <v>39634</v>
          </cell>
          <cell r="C1285">
            <v>7</v>
          </cell>
        </row>
        <row r="1286">
          <cell r="B1286">
            <v>39635</v>
          </cell>
          <cell r="C1286">
            <v>7</v>
          </cell>
        </row>
        <row r="1287">
          <cell r="B1287">
            <v>39636</v>
          </cell>
          <cell r="C1287">
            <v>7</v>
          </cell>
        </row>
        <row r="1288">
          <cell r="B1288">
            <v>39637</v>
          </cell>
          <cell r="C1288">
            <v>7</v>
          </cell>
        </row>
        <row r="1289">
          <cell r="B1289">
            <v>39638</v>
          </cell>
          <cell r="C1289">
            <v>7</v>
          </cell>
        </row>
        <row r="1290">
          <cell r="B1290">
            <v>39639</v>
          </cell>
          <cell r="C1290">
            <v>7</v>
          </cell>
        </row>
        <row r="1291">
          <cell r="B1291">
            <v>39640</v>
          </cell>
          <cell r="C1291">
            <v>7</v>
          </cell>
        </row>
        <row r="1292">
          <cell r="B1292">
            <v>39641</v>
          </cell>
          <cell r="C1292">
            <v>7</v>
          </cell>
        </row>
        <row r="1293">
          <cell r="B1293">
            <v>39642</v>
          </cell>
          <cell r="C1293">
            <v>7</v>
          </cell>
        </row>
        <row r="1294">
          <cell r="B1294">
            <v>39643</v>
          </cell>
          <cell r="C1294">
            <v>7</v>
          </cell>
        </row>
        <row r="1295">
          <cell r="B1295">
            <v>39644</v>
          </cell>
          <cell r="C1295">
            <v>7</v>
          </cell>
        </row>
        <row r="1296">
          <cell r="B1296">
            <v>39645</v>
          </cell>
          <cell r="C1296">
            <v>7</v>
          </cell>
        </row>
        <row r="1297">
          <cell r="B1297">
            <v>39646</v>
          </cell>
          <cell r="C1297">
            <v>7</v>
          </cell>
        </row>
        <row r="1298">
          <cell r="B1298">
            <v>39647</v>
          </cell>
          <cell r="C1298">
            <v>7</v>
          </cell>
        </row>
        <row r="1299">
          <cell r="B1299">
            <v>39648</v>
          </cell>
          <cell r="C1299">
            <v>7</v>
          </cell>
        </row>
        <row r="1300">
          <cell r="B1300">
            <v>39649</v>
          </cell>
          <cell r="C1300">
            <v>7</v>
          </cell>
        </row>
        <row r="1301">
          <cell r="B1301">
            <v>39650</v>
          </cell>
          <cell r="C1301">
            <v>7</v>
          </cell>
        </row>
        <row r="1302">
          <cell r="B1302">
            <v>39651</v>
          </cell>
          <cell r="C1302">
            <v>7</v>
          </cell>
        </row>
        <row r="1303">
          <cell r="B1303">
            <v>39652</v>
          </cell>
          <cell r="C1303">
            <v>7</v>
          </cell>
        </row>
        <row r="1304">
          <cell r="B1304">
            <v>39653</v>
          </cell>
          <cell r="C1304">
            <v>7</v>
          </cell>
        </row>
        <row r="1305">
          <cell r="B1305">
            <v>39654</v>
          </cell>
          <cell r="C1305">
            <v>7</v>
          </cell>
        </row>
        <row r="1306">
          <cell r="B1306">
            <v>39655</v>
          </cell>
          <cell r="C1306">
            <v>7</v>
          </cell>
        </row>
        <row r="1307">
          <cell r="B1307">
            <v>39656</v>
          </cell>
          <cell r="C1307">
            <v>7</v>
          </cell>
        </row>
        <row r="1308">
          <cell r="B1308">
            <v>39657</v>
          </cell>
          <cell r="C1308">
            <v>7</v>
          </cell>
        </row>
        <row r="1309">
          <cell r="B1309">
            <v>39658</v>
          </cell>
          <cell r="C1309">
            <v>7</v>
          </cell>
        </row>
        <row r="1310">
          <cell r="B1310">
            <v>39659</v>
          </cell>
          <cell r="C1310">
            <v>7</v>
          </cell>
        </row>
        <row r="1311">
          <cell r="B1311">
            <v>39660</v>
          </cell>
          <cell r="C1311">
            <v>7</v>
          </cell>
        </row>
        <row r="1312">
          <cell r="B1312">
            <v>39661</v>
          </cell>
          <cell r="C1312">
            <v>8</v>
          </cell>
        </row>
        <row r="1313">
          <cell r="B1313">
            <v>39662</v>
          </cell>
          <cell r="C1313">
            <v>8</v>
          </cell>
        </row>
        <row r="1314">
          <cell r="B1314">
            <v>39663</v>
          </cell>
          <cell r="C1314">
            <v>8</v>
          </cell>
        </row>
        <row r="1315">
          <cell r="B1315">
            <v>39664</v>
          </cell>
          <cell r="C1315">
            <v>8</v>
          </cell>
        </row>
        <row r="1316">
          <cell r="B1316">
            <v>39665</v>
          </cell>
          <cell r="C1316">
            <v>8</v>
          </cell>
        </row>
        <row r="1317">
          <cell r="B1317">
            <v>39666</v>
          </cell>
          <cell r="C1317">
            <v>8</v>
          </cell>
        </row>
        <row r="1318">
          <cell r="B1318">
            <v>39667</v>
          </cell>
          <cell r="C1318">
            <v>8</v>
          </cell>
        </row>
        <row r="1319">
          <cell r="B1319">
            <v>39668</v>
          </cell>
          <cell r="C1319">
            <v>8</v>
          </cell>
        </row>
        <row r="1320">
          <cell r="B1320">
            <v>39669</v>
          </cell>
          <cell r="C1320">
            <v>8</v>
          </cell>
        </row>
        <row r="1321">
          <cell r="B1321">
            <v>39670</v>
          </cell>
          <cell r="C1321">
            <v>8</v>
          </cell>
        </row>
        <row r="1322">
          <cell r="B1322">
            <v>39671</v>
          </cell>
          <cell r="C1322">
            <v>8</v>
          </cell>
        </row>
        <row r="1323">
          <cell r="B1323">
            <v>39672</v>
          </cell>
          <cell r="C1323">
            <v>8</v>
          </cell>
        </row>
        <row r="1324">
          <cell r="B1324">
            <v>39673</v>
          </cell>
          <cell r="C1324">
            <v>8</v>
          </cell>
        </row>
        <row r="1325">
          <cell r="B1325">
            <v>39674</v>
          </cell>
          <cell r="C1325">
            <v>8</v>
          </cell>
        </row>
        <row r="1326">
          <cell r="B1326">
            <v>39675</v>
          </cell>
          <cell r="C1326">
            <v>8</v>
          </cell>
        </row>
        <row r="1327">
          <cell r="B1327">
            <v>39676</v>
          </cell>
          <cell r="C1327">
            <v>8</v>
          </cell>
        </row>
        <row r="1328">
          <cell r="B1328">
            <v>39677</v>
          </cell>
          <cell r="C1328">
            <v>8</v>
          </cell>
        </row>
        <row r="1329">
          <cell r="B1329">
            <v>39678</v>
          </cell>
          <cell r="C1329">
            <v>8</v>
          </cell>
        </row>
        <row r="1330">
          <cell r="B1330">
            <v>39679</v>
          </cell>
          <cell r="C1330">
            <v>8</v>
          </cell>
        </row>
        <row r="1331">
          <cell r="B1331">
            <v>39680</v>
          </cell>
          <cell r="C1331">
            <v>8</v>
          </cell>
        </row>
        <row r="1332">
          <cell r="B1332">
            <v>39681</v>
          </cell>
          <cell r="C1332">
            <v>8</v>
          </cell>
        </row>
        <row r="1333">
          <cell r="B1333">
            <v>39682</v>
          </cell>
          <cell r="C1333">
            <v>8</v>
          </cell>
        </row>
        <row r="1334">
          <cell r="B1334">
            <v>39683</v>
          </cell>
          <cell r="C1334">
            <v>8</v>
          </cell>
        </row>
        <row r="1335">
          <cell r="B1335">
            <v>39684</v>
          </cell>
          <cell r="C1335">
            <v>8</v>
          </cell>
        </row>
        <row r="1336">
          <cell r="B1336">
            <v>39685</v>
          </cell>
          <cell r="C1336">
            <v>8</v>
          </cell>
        </row>
        <row r="1337">
          <cell r="B1337">
            <v>39686</v>
          </cell>
          <cell r="C1337">
            <v>8</v>
          </cell>
        </row>
        <row r="1338">
          <cell r="B1338">
            <v>39687</v>
          </cell>
          <cell r="C1338">
            <v>8</v>
          </cell>
        </row>
        <row r="1339">
          <cell r="B1339">
            <v>39688</v>
          </cell>
          <cell r="C1339">
            <v>8</v>
          </cell>
        </row>
        <row r="1340">
          <cell r="B1340">
            <v>39689</v>
          </cell>
          <cell r="C1340">
            <v>8</v>
          </cell>
        </row>
        <row r="1341">
          <cell r="B1341">
            <v>39690</v>
          </cell>
          <cell r="C1341">
            <v>8</v>
          </cell>
        </row>
        <row r="1342">
          <cell r="B1342">
            <v>39691</v>
          </cell>
          <cell r="C1342">
            <v>8</v>
          </cell>
        </row>
        <row r="1343">
          <cell r="B1343">
            <v>39692</v>
          </cell>
          <cell r="C1343">
            <v>9</v>
          </cell>
        </row>
        <row r="1344">
          <cell r="B1344">
            <v>39693</v>
          </cell>
          <cell r="C1344">
            <v>9</v>
          </cell>
        </row>
        <row r="1345">
          <cell r="B1345">
            <v>39694</v>
          </cell>
          <cell r="C1345">
            <v>9</v>
          </cell>
        </row>
        <row r="1346">
          <cell r="B1346">
            <v>39695</v>
          </cell>
          <cell r="C1346">
            <v>9</v>
          </cell>
        </row>
        <row r="1347">
          <cell r="B1347">
            <v>39696</v>
          </cell>
          <cell r="C1347">
            <v>9</v>
          </cell>
        </row>
        <row r="1348">
          <cell r="B1348">
            <v>39697</v>
          </cell>
          <cell r="C1348">
            <v>9</v>
          </cell>
        </row>
        <row r="1349">
          <cell r="B1349">
            <v>39698</v>
          </cell>
          <cell r="C1349">
            <v>9</v>
          </cell>
        </row>
        <row r="1350">
          <cell r="B1350">
            <v>39699</v>
          </cell>
          <cell r="C1350">
            <v>9</v>
          </cell>
        </row>
        <row r="1351">
          <cell r="B1351">
            <v>39700</v>
          </cell>
          <cell r="C1351">
            <v>9</v>
          </cell>
        </row>
        <row r="1352">
          <cell r="B1352">
            <v>39701</v>
          </cell>
          <cell r="C1352">
            <v>9</v>
          </cell>
        </row>
        <row r="1353">
          <cell r="B1353">
            <v>39702</v>
          </cell>
          <cell r="C1353">
            <v>9</v>
          </cell>
        </row>
        <row r="1354">
          <cell r="B1354">
            <v>39703</v>
          </cell>
          <cell r="C1354">
            <v>9</v>
          </cell>
        </row>
        <row r="1355">
          <cell r="B1355">
            <v>39704</v>
          </cell>
          <cell r="C1355">
            <v>9</v>
          </cell>
        </row>
        <row r="1356">
          <cell r="B1356">
            <v>39705</v>
          </cell>
          <cell r="C1356">
            <v>9</v>
          </cell>
        </row>
        <row r="1357">
          <cell r="B1357">
            <v>39706</v>
          </cell>
          <cell r="C1357">
            <v>9</v>
          </cell>
        </row>
        <row r="1358">
          <cell r="B1358">
            <v>39707</v>
          </cell>
          <cell r="C1358">
            <v>9</v>
          </cell>
        </row>
        <row r="1359">
          <cell r="B1359">
            <v>39708</v>
          </cell>
          <cell r="C1359">
            <v>9</v>
          </cell>
        </row>
        <row r="1360">
          <cell r="B1360">
            <v>39709</v>
          </cell>
          <cell r="C1360">
            <v>9</v>
          </cell>
        </row>
        <row r="1361">
          <cell r="B1361">
            <v>39710</v>
          </cell>
          <cell r="C1361">
            <v>9</v>
          </cell>
        </row>
        <row r="1362">
          <cell r="B1362">
            <v>39711</v>
          </cell>
          <cell r="C1362">
            <v>9</v>
          </cell>
        </row>
        <row r="1363">
          <cell r="B1363">
            <v>39712</v>
          </cell>
          <cell r="C1363">
            <v>9</v>
          </cell>
        </row>
        <row r="1364">
          <cell r="B1364">
            <v>39713</v>
          </cell>
          <cell r="C1364">
            <v>9</v>
          </cell>
        </row>
        <row r="1365">
          <cell r="B1365">
            <v>39714</v>
          </cell>
          <cell r="C1365">
            <v>9</v>
          </cell>
        </row>
        <row r="1366">
          <cell r="B1366">
            <v>39715</v>
          </cell>
          <cell r="C1366">
            <v>9</v>
          </cell>
        </row>
        <row r="1367">
          <cell r="B1367">
            <v>39716</v>
          </cell>
          <cell r="C1367">
            <v>9</v>
          </cell>
        </row>
        <row r="1368">
          <cell r="B1368">
            <v>39717</v>
          </cell>
          <cell r="C1368">
            <v>9</v>
          </cell>
        </row>
        <row r="1369">
          <cell r="B1369">
            <v>39718</v>
          </cell>
          <cell r="C1369">
            <v>9</v>
          </cell>
        </row>
        <row r="1370">
          <cell r="B1370">
            <v>39719</v>
          </cell>
          <cell r="C1370">
            <v>9</v>
          </cell>
        </row>
        <row r="1371">
          <cell r="B1371">
            <v>39720</v>
          </cell>
          <cell r="C1371">
            <v>9</v>
          </cell>
        </row>
        <row r="1372">
          <cell r="B1372">
            <v>39721</v>
          </cell>
          <cell r="C1372">
            <v>9</v>
          </cell>
        </row>
        <row r="1373">
          <cell r="B1373">
            <v>39722</v>
          </cell>
          <cell r="C1373">
            <v>10</v>
          </cell>
        </row>
        <row r="1374">
          <cell r="B1374">
            <v>39723</v>
          </cell>
          <cell r="C1374">
            <v>10</v>
          </cell>
        </row>
        <row r="1375">
          <cell r="B1375">
            <v>39724</v>
          </cell>
          <cell r="C1375">
            <v>10</v>
          </cell>
        </row>
        <row r="1376">
          <cell r="B1376">
            <v>39725</v>
          </cell>
          <cell r="C1376">
            <v>10</v>
          </cell>
        </row>
        <row r="1377">
          <cell r="B1377">
            <v>39726</v>
          </cell>
          <cell r="C1377">
            <v>10</v>
          </cell>
        </row>
        <row r="1378">
          <cell r="B1378">
            <v>39727</v>
          </cell>
          <cell r="C1378">
            <v>10</v>
          </cell>
        </row>
        <row r="1379">
          <cell r="B1379">
            <v>39728</v>
          </cell>
          <cell r="C1379">
            <v>10</v>
          </cell>
        </row>
        <row r="1380">
          <cell r="B1380">
            <v>39729</v>
          </cell>
          <cell r="C1380">
            <v>10</v>
          </cell>
        </row>
        <row r="1381">
          <cell r="B1381">
            <v>39730</v>
          </cell>
          <cell r="C1381">
            <v>10</v>
          </cell>
        </row>
        <row r="1382">
          <cell r="B1382">
            <v>39731</v>
          </cell>
          <cell r="C1382">
            <v>10</v>
          </cell>
        </row>
        <row r="1383">
          <cell r="B1383">
            <v>39732</v>
          </cell>
          <cell r="C1383">
            <v>10</v>
          </cell>
        </row>
        <row r="1384">
          <cell r="B1384">
            <v>39733</v>
          </cell>
          <cell r="C1384">
            <v>10</v>
          </cell>
        </row>
        <row r="1385">
          <cell r="B1385">
            <v>39734</v>
          </cell>
          <cell r="C1385">
            <v>10</v>
          </cell>
        </row>
        <row r="1386">
          <cell r="B1386">
            <v>39735</v>
          </cell>
          <cell r="C1386">
            <v>10</v>
          </cell>
        </row>
        <row r="1387">
          <cell r="B1387">
            <v>39736</v>
          </cell>
          <cell r="C1387">
            <v>10</v>
          </cell>
        </row>
        <row r="1388">
          <cell r="B1388">
            <v>39737</v>
          </cell>
          <cell r="C1388">
            <v>10</v>
          </cell>
        </row>
        <row r="1389">
          <cell r="B1389">
            <v>39738</v>
          </cell>
          <cell r="C1389">
            <v>10</v>
          </cell>
        </row>
        <row r="1390">
          <cell r="B1390">
            <v>39739</v>
          </cell>
          <cell r="C1390">
            <v>10</v>
          </cell>
        </row>
        <row r="1391">
          <cell r="B1391">
            <v>39740</v>
          </cell>
          <cell r="C1391">
            <v>10</v>
          </cell>
        </row>
        <row r="1392">
          <cell r="B1392">
            <v>39741</v>
          </cell>
          <cell r="C1392">
            <v>10</v>
          </cell>
        </row>
        <row r="1393">
          <cell r="B1393">
            <v>39742</v>
          </cell>
          <cell r="C1393">
            <v>10</v>
          </cell>
        </row>
        <row r="1394">
          <cell r="B1394">
            <v>39743</v>
          </cell>
          <cell r="C1394">
            <v>10</v>
          </cell>
        </row>
        <row r="1395">
          <cell r="B1395">
            <v>39744</v>
          </cell>
          <cell r="C1395">
            <v>10</v>
          </cell>
        </row>
        <row r="1396">
          <cell r="B1396">
            <v>39745</v>
          </cell>
          <cell r="C1396">
            <v>10</v>
          </cell>
        </row>
        <row r="1397">
          <cell r="B1397">
            <v>39746</v>
          </cell>
          <cell r="C1397">
            <v>10</v>
          </cell>
        </row>
        <row r="1398">
          <cell r="B1398">
            <v>39747</v>
          </cell>
          <cell r="C1398">
            <v>10</v>
          </cell>
        </row>
        <row r="1399">
          <cell r="B1399">
            <v>39748</v>
          </cell>
          <cell r="C1399">
            <v>10</v>
          </cell>
        </row>
        <row r="1400">
          <cell r="B1400">
            <v>39749</v>
          </cell>
          <cell r="C1400">
            <v>10</v>
          </cell>
        </row>
        <row r="1401">
          <cell r="B1401">
            <v>39750</v>
          </cell>
          <cell r="C1401">
            <v>10</v>
          </cell>
        </row>
        <row r="1402">
          <cell r="B1402">
            <v>39751</v>
          </cell>
          <cell r="C1402">
            <v>10</v>
          </cell>
        </row>
        <row r="1403">
          <cell r="B1403">
            <v>39752</v>
          </cell>
          <cell r="C1403">
            <v>10</v>
          </cell>
        </row>
        <row r="1404">
          <cell r="B1404">
            <v>39753</v>
          </cell>
          <cell r="C1404">
            <v>11</v>
          </cell>
        </row>
        <row r="1405">
          <cell r="B1405">
            <v>39754</v>
          </cell>
          <cell r="C1405">
            <v>11</v>
          </cell>
        </row>
        <row r="1406">
          <cell r="B1406">
            <v>39755</v>
          </cell>
          <cell r="C1406">
            <v>11</v>
          </cell>
        </row>
        <row r="1407">
          <cell r="B1407">
            <v>39756</v>
          </cell>
          <cell r="C1407">
            <v>11</v>
          </cell>
        </row>
        <row r="1408">
          <cell r="B1408">
            <v>39757</v>
          </cell>
          <cell r="C1408">
            <v>11</v>
          </cell>
        </row>
        <row r="1409">
          <cell r="B1409">
            <v>39758</v>
          </cell>
          <cell r="C1409">
            <v>11</v>
          </cell>
        </row>
        <row r="1410">
          <cell r="B1410">
            <v>39759</v>
          </cell>
          <cell r="C1410">
            <v>11</v>
          </cell>
        </row>
        <row r="1411">
          <cell r="B1411">
            <v>39760</v>
          </cell>
          <cell r="C1411">
            <v>11</v>
          </cell>
        </row>
        <row r="1412">
          <cell r="B1412">
            <v>39761</v>
          </cell>
          <cell r="C1412">
            <v>11</v>
          </cell>
        </row>
        <row r="1413">
          <cell r="B1413">
            <v>39762</v>
          </cell>
          <cell r="C1413">
            <v>11</v>
          </cell>
        </row>
        <row r="1414">
          <cell r="B1414">
            <v>39763</v>
          </cell>
          <cell r="C1414">
            <v>11</v>
          </cell>
        </row>
        <row r="1415">
          <cell r="B1415">
            <v>39764</v>
          </cell>
          <cell r="C1415">
            <v>11</v>
          </cell>
        </row>
        <row r="1416">
          <cell r="B1416">
            <v>39765</v>
          </cell>
          <cell r="C1416">
            <v>11</v>
          </cell>
        </row>
        <row r="1417">
          <cell r="B1417">
            <v>39766</v>
          </cell>
          <cell r="C1417">
            <v>11</v>
          </cell>
        </row>
        <row r="1418">
          <cell r="B1418">
            <v>39767</v>
          </cell>
          <cell r="C1418">
            <v>11</v>
          </cell>
        </row>
        <row r="1419">
          <cell r="B1419">
            <v>39768</v>
          </cell>
          <cell r="C1419">
            <v>11</v>
          </cell>
        </row>
        <row r="1420">
          <cell r="B1420">
            <v>39769</v>
          </cell>
          <cell r="C1420">
            <v>11</v>
          </cell>
        </row>
        <row r="1421">
          <cell r="B1421">
            <v>39770</v>
          </cell>
          <cell r="C1421">
            <v>11</v>
          </cell>
        </row>
        <row r="1422">
          <cell r="B1422">
            <v>39771</v>
          </cell>
          <cell r="C1422">
            <v>11</v>
          </cell>
        </row>
        <row r="1423">
          <cell r="B1423">
            <v>39772</v>
          </cell>
          <cell r="C1423">
            <v>11</v>
          </cell>
        </row>
        <row r="1424">
          <cell r="B1424">
            <v>39773</v>
          </cell>
          <cell r="C1424">
            <v>11</v>
          </cell>
        </row>
        <row r="1425">
          <cell r="B1425">
            <v>39774</v>
          </cell>
          <cell r="C1425">
            <v>11</v>
          </cell>
        </row>
        <row r="1426">
          <cell r="B1426">
            <v>39775</v>
          </cell>
          <cell r="C1426">
            <v>11</v>
          </cell>
        </row>
        <row r="1427">
          <cell r="B1427">
            <v>39776</v>
          </cell>
          <cell r="C1427">
            <v>11</v>
          </cell>
        </row>
        <row r="1428">
          <cell r="B1428">
            <v>39777</v>
          </cell>
          <cell r="C1428">
            <v>11</v>
          </cell>
        </row>
        <row r="1429">
          <cell r="B1429">
            <v>39778</v>
          </cell>
          <cell r="C1429">
            <v>11</v>
          </cell>
        </row>
        <row r="1430">
          <cell r="B1430">
            <v>39779</v>
          </cell>
          <cell r="C1430">
            <v>11</v>
          </cell>
        </row>
        <row r="1431">
          <cell r="B1431">
            <v>39780</v>
          </cell>
          <cell r="C1431">
            <v>11</v>
          </cell>
        </row>
        <row r="1432">
          <cell r="B1432">
            <v>39781</v>
          </cell>
          <cell r="C1432">
            <v>11</v>
          </cell>
        </row>
        <row r="1433">
          <cell r="B1433">
            <v>39782</v>
          </cell>
          <cell r="C1433">
            <v>11</v>
          </cell>
        </row>
        <row r="1434">
          <cell r="B1434">
            <v>39783</v>
          </cell>
          <cell r="C1434">
            <v>12</v>
          </cell>
        </row>
        <row r="1435">
          <cell r="B1435">
            <v>39784</v>
          </cell>
          <cell r="C1435">
            <v>12</v>
          </cell>
        </row>
        <row r="1436">
          <cell r="B1436">
            <v>39785</v>
          </cell>
          <cell r="C1436">
            <v>12</v>
          </cell>
        </row>
        <row r="1437">
          <cell r="B1437">
            <v>39786</v>
          </cell>
          <cell r="C1437">
            <v>12</v>
          </cell>
        </row>
        <row r="1438">
          <cell r="B1438">
            <v>39787</v>
          </cell>
          <cell r="C1438">
            <v>12</v>
          </cell>
        </row>
        <row r="1439">
          <cell r="B1439">
            <v>39788</v>
          </cell>
          <cell r="C1439">
            <v>12</v>
          </cell>
        </row>
        <row r="1440">
          <cell r="B1440">
            <v>39789</v>
          </cell>
          <cell r="C1440">
            <v>12</v>
          </cell>
        </row>
        <row r="1441">
          <cell r="B1441">
            <v>39790</v>
          </cell>
          <cell r="C1441">
            <v>12</v>
          </cell>
        </row>
        <row r="1442">
          <cell r="B1442">
            <v>39791</v>
          </cell>
          <cell r="C1442">
            <v>12</v>
          </cell>
        </row>
        <row r="1443">
          <cell r="B1443">
            <v>39792</v>
          </cell>
          <cell r="C1443">
            <v>12</v>
          </cell>
        </row>
        <row r="1444">
          <cell r="B1444">
            <v>39793</v>
          </cell>
          <cell r="C1444">
            <v>12</v>
          </cell>
        </row>
        <row r="1445">
          <cell r="B1445">
            <v>39794</v>
          </cell>
          <cell r="C1445">
            <v>12</v>
          </cell>
        </row>
        <row r="1446">
          <cell r="B1446">
            <v>39795</v>
          </cell>
          <cell r="C1446">
            <v>12</v>
          </cell>
        </row>
        <row r="1447">
          <cell r="B1447">
            <v>39796</v>
          </cell>
          <cell r="C1447">
            <v>12</v>
          </cell>
        </row>
        <row r="1448">
          <cell r="B1448">
            <v>39797</v>
          </cell>
          <cell r="C1448">
            <v>12</v>
          </cell>
        </row>
        <row r="1449">
          <cell r="B1449">
            <v>39798</v>
          </cell>
          <cell r="C1449">
            <v>12</v>
          </cell>
        </row>
        <row r="1450">
          <cell r="B1450">
            <v>39799</v>
          </cell>
          <cell r="C1450">
            <v>12</v>
          </cell>
        </row>
        <row r="1451">
          <cell r="B1451">
            <v>39800</v>
          </cell>
          <cell r="C1451">
            <v>12</v>
          </cell>
        </row>
        <row r="1452">
          <cell r="B1452">
            <v>39801</v>
          </cell>
          <cell r="C1452">
            <v>12</v>
          </cell>
        </row>
        <row r="1453">
          <cell r="B1453">
            <v>39802</v>
          </cell>
          <cell r="C1453">
            <v>12</v>
          </cell>
        </row>
        <row r="1454">
          <cell r="B1454">
            <v>39803</v>
          </cell>
          <cell r="C1454">
            <v>12</v>
          </cell>
        </row>
        <row r="1455">
          <cell r="B1455">
            <v>39804</v>
          </cell>
          <cell r="C1455">
            <v>12</v>
          </cell>
        </row>
        <row r="1456">
          <cell r="B1456">
            <v>39805</v>
          </cell>
          <cell r="C1456">
            <v>12</v>
          </cell>
        </row>
        <row r="1457">
          <cell r="B1457">
            <v>39806</v>
          </cell>
          <cell r="C1457">
            <v>12</v>
          </cell>
        </row>
        <row r="1458">
          <cell r="B1458">
            <v>39807</v>
          </cell>
          <cell r="C1458">
            <v>12</v>
          </cell>
        </row>
        <row r="1459">
          <cell r="B1459">
            <v>39808</v>
          </cell>
          <cell r="C1459">
            <v>12</v>
          </cell>
        </row>
        <row r="1460">
          <cell r="B1460">
            <v>39809</v>
          </cell>
          <cell r="C1460">
            <v>12</v>
          </cell>
        </row>
        <row r="1461">
          <cell r="B1461">
            <v>39810</v>
          </cell>
          <cell r="C1461">
            <v>12</v>
          </cell>
        </row>
        <row r="1462">
          <cell r="B1462">
            <v>39811</v>
          </cell>
          <cell r="C1462">
            <v>12</v>
          </cell>
        </row>
        <row r="1463">
          <cell r="B1463">
            <v>39812</v>
          </cell>
          <cell r="C1463">
            <v>12</v>
          </cell>
        </row>
        <row r="1464">
          <cell r="B1464">
            <v>39813</v>
          </cell>
          <cell r="C1464">
            <v>12</v>
          </cell>
        </row>
        <row r="1465">
          <cell r="B1465">
            <v>39814</v>
          </cell>
          <cell r="C1465">
            <v>1</v>
          </cell>
        </row>
        <row r="1466">
          <cell r="B1466">
            <v>39815</v>
          </cell>
          <cell r="C1466">
            <v>1</v>
          </cell>
        </row>
        <row r="1467">
          <cell r="B1467">
            <v>39816</v>
          </cell>
          <cell r="C1467">
            <v>1</v>
          </cell>
        </row>
        <row r="1468">
          <cell r="B1468">
            <v>39817</v>
          </cell>
          <cell r="C1468">
            <v>1</v>
          </cell>
        </row>
        <row r="1469">
          <cell r="B1469">
            <v>39818</v>
          </cell>
          <cell r="C1469">
            <v>1</v>
          </cell>
        </row>
        <row r="1470">
          <cell r="B1470">
            <v>39819</v>
          </cell>
          <cell r="C1470">
            <v>1</v>
          </cell>
        </row>
        <row r="1471">
          <cell r="B1471">
            <v>39820</v>
          </cell>
          <cell r="C1471">
            <v>1</v>
          </cell>
        </row>
        <row r="1472">
          <cell r="B1472">
            <v>39821</v>
          </cell>
          <cell r="C1472">
            <v>1</v>
          </cell>
        </row>
        <row r="1473">
          <cell r="B1473">
            <v>39822</v>
          </cell>
          <cell r="C1473">
            <v>1</v>
          </cell>
        </row>
        <row r="1474">
          <cell r="B1474">
            <v>39823</v>
          </cell>
          <cell r="C1474">
            <v>1</v>
          </cell>
        </row>
        <row r="1475">
          <cell r="B1475">
            <v>39824</v>
          </cell>
          <cell r="C1475">
            <v>1</v>
          </cell>
        </row>
        <row r="1476">
          <cell r="B1476">
            <v>39825</v>
          </cell>
          <cell r="C1476">
            <v>1</v>
          </cell>
        </row>
        <row r="1477">
          <cell r="B1477">
            <v>39826</v>
          </cell>
          <cell r="C1477">
            <v>1</v>
          </cell>
        </row>
        <row r="1478">
          <cell r="B1478">
            <v>39827</v>
          </cell>
          <cell r="C1478">
            <v>1</v>
          </cell>
        </row>
        <row r="1479">
          <cell r="B1479">
            <v>39828</v>
          </cell>
          <cell r="C1479">
            <v>1</v>
          </cell>
        </row>
        <row r="1480">
          <cell r="B1480">
            <v>39829</v>
          </cell>
          <cell r="C1480">
            <v>1</v>
          </cell>
        </row>
        <row r="1481">
          <cell r="B1481">
            <v>39830</v>
          </cell>
          <cell r="C1481">
            <v>1</v>
          </cell>
        </row>
        <row r="1482">
          <cell r="B1482">
            <v>39831</v>
          </cell>
          <cell r="C1482">
            <v>1</v>
          </cell>
        </row>
        <row r="1483">
          <cell r="B1483">
            <v>39832</v>
          </cell>
          <cell r="C1483">
            <v>1</v>
          </cell>
        </row>
        <row r="1484">
          <cell r="B1484">
            <v>39833</v>
          </cell>
          <cell r="C1484">
            <v>1</v>
          </cell>
        </row>
        <row r="1485">
          <cell r="B1485">
            <v>39834</v>
          </cell>
          <cell r="C1485">
            <v>1</v>
          </cell>
        </row>
        <row r="1486">
          <cell r="B1486">
            <v>39835</v>
          </cell>
          <cell r="C1486">
            <v>1</v>
          </cell>
        </row>
        <row r="1487">
          <cell r="B1487">
            <v>39836</v>
          </cell>
          <cell r="C1487">
            <v>1</v>
          </cell>
        </row>
        <row r="1488">
          <cell r="B1488">
            <v>39837</v>
          </cell>
          <cell r="C1488">
            <v>1</v>
          </cell>
        </row>
        <row r="1489">
          <cell r="B1489">
            <v>39838</v>
          </cell>
          <cell r="C1489">
            <v>1</v>
          </cell>
        </row>
        <row r="1490">
          <cell r="B1490">
            <v>39839</v>
          </cell>
          <cell r="C1490">
            <v>1</v>
          </cell>
        </row>
        <row r="1491">
          <cell r="B1491">
            <v>39840</v>
          </cell>
          <cell r="C1491">
            <v>1</v>
          </cell>
        </row>
        <row r="1492">
          <cell r="B1492">
            <v>39841</v>
          </cell>
          <cell r="C1492">
            <v>1</v>
          </cell>
        </row>
        <row r="1493">
          <cell r="B1493">
            <v>39842</v>
          </cell>
          <cell r="C1493">
            <v>1</v>
          </cell>
        </row>
        <row r="1494">
          <cell r="B1494">
            <v>39843</v>
          </cell>
          <cell r="C1494">
            <v>1</v>
          </cell>
        </row>
        <row r="1495">
          <cell r="B1495">
            <v>39844</v>
          </cell>
          <cell r="C1495">
            <v>1</v>
          </cell>
        </row>
        <row r="1496">
          <cell r="B1496">
            <v>39845</v>
          </cell>
          <cell r="C1496">
            <v>2</v>
          </cell>
        </row>
        <row r="1497">
          <cell r="B1497">
            <v>39846</v>
          </cell>
          <cell r="C1497">
            <v>2</v>
          </cell>
        </row>
        <row r="1498">
          <cell r="B1498">
            <v>39847</v>
          </cell>
          <cell r="C1498">
            <v>2</v>
          </cell>
        </row>
        <row r="1499">
          <cell r="B1499">
            <v>39848</v>
          </cell>
          <cell r="C1499">
            <v>2</v>
          </cell>
        </row>
        <row r="1500">
          <cell r="B1500">
            <v>39849</v>
          </cell>
          <cell r="C1500">
            <v>2</v>
          </cell>
        </row>
        <row r="1501">
          <cell r="B1501">
            <v>39850</v>
          </cell>
          <cell r="C1501">
            <v>2</v>
          </cell>
        </row>
        <row r="1502">
          <cell r="B1502">
            <v>39851</v>
          </cell>
          <cell r="C1502">
            <v>2</v>
          </cell>
        </row>
        <row r="1503">
          <cell r="B1503">
            <v>39852</v>
          </cell>
          <cell r="C1503">
            <v>2</v>
          </cell>
        </row>
        <row r="1504">
          <cell r="B1504">
            <v>39853</v>
          </cell>
          <cell r="C1504">
            <v>2</v>
          </cell>
        </row>
        <row r="1505">
          <cell r="B1505">
            <v>39854</v>
          </cell>
          <cell r="C1505">
            <v>2</v>
          </cell>
        </row>
        <row r="1506">
          <cell r="B1506">
            <v>39855</v>
          </cell>
          <cell r="C1506">
            <v>2</v>
          </cell>
        </row>
        <row r="1507">
          <cell r="B1507">
            <v>39856</v>
          </cell>
          <cell r="C1507">
            <v>2</v>
          </cell>
        </row>
        <row r="1508">
          <cell r="B1508">
            <v>39857</v>
          </cell>
          <cell r="C1508">
            <v>2</v>
          </cell>
        </row>
        <row r="1509">
          <cell r="B1509">
            <v>39858</v>
          </cell>
          <cell r="C1509">
            <v>2</v>
          </cell>
        </row>
        <row r="1510">
          <cell r="B1510">
            <v>39859</v>
          </cell>
          <cell r="C1510">
            <v>2</v>
          </cell>
        </row>
        <row r="1511">
          <cell r="B1511">
            <v>39860</v>
          </cell>
          <cell r="C1511">
            <v>2</v>
          </cell>
        </row>
        <row r="1512">
          <cell r="B1512">
            <v>39861</v>
          </cell>
          <cell r="C1512">
            <v>2</v>
          </cell>
        </row>
        <row r="1513">
          <cell r="B1513">
            <v>39862</v>
          </cell>
          <cell r="C1513">
            <v>2</v>
          </cell>
        </row>
        <row r="1514">
          <cell r="B1514">
            <v>39863</v>
          </cell>
          <cell r="C1514">
            <v>2</v>
          </cell>
        </row>
        <row r="1515">
          <cell r="B1515">
            <v>39864</v>
          </cell>
          <cell r="C1515">
            <v>2</v>
          </cell>
        </row>
        <row r="1516">
          <cell r="B1516">
            <v>39865</v>
          </cell>
          <cell r="C1516">
            <v>2</v>
          </cell>
        </row>
        <row r="1517">
          <cell r="B1517">
            <v>39866</v>
          </cell>
          <cell r="C1517">
            <v>2</v>
          </cell>
        </row>
        <row r="1518">
          <cell r="B1518">
            <v>39867</v>
          </cell>
          <cell r="C1518">
            <v>2</v>
          </cell>
        </row>
        <row r="1519">
          <cell r="B1519">
            <v>39868</v>
          </cell>
          <cell r="C1519">
            <v>2</v>
          </cell>
        </row>
        <row r="1520">
          <cell r="B1520">
            <v>39869</v>
          </cell>
          <cell r="C1520">
            <v>2</v>
          </cell>
        </row>
        <row r="1521">
          <cell r="B1521">
            <v>39870</v>
          </cell>
          <cell r="C1521">
            <v>2</v>
          </cell>
        </row>
        <row r="1522">
          <cell r="B1522">
            <v>39871</v>
          </cell>
          <cell r="C1522">
            <v>2</v>
          </cell>
        </row>
        <row r="1523">
          <cell r="B1523">
            <v>39872</v>
          </cell>
          <cell r="C1523">
            <v>2</v>
          </cell>
        </row>
        <row r="1524">
          <cell r="B1524">
            <v>39873</v>
          </cell>
          <cell r="C1524">
            <v>3</v>
          </cell>
        </row>
        <row r="1525">
          <cell r="B1525">
            <v>39874</v>
          </cell>
          <cell r="C1525">
            <v>3</v>
          </cell>
        </row>
        <row r="1526">
          <cell r="B1526">
            <v>39875</v>
          </cell>
          <cell r="C1526">
            <v>3</v>
          </cell>
        </row>
        <row r="1527">
          <cell r="B1527">
            <v>39876</v>
          </cell>
          <cell r="C1527">
            <v>3</v>
          </cell>
        </row>
        <row r="1528">
          <cell r="B1528">
            <v>39877</v>
          </cell>
          <cell r="C1528">
            <v>3</v>
          </cell>
        </row>
        <row r="1529">
          <cell r="B1529">
            <v>39878</v>
          </cell>
          <cell r="C1529">
            <v>3</v>
          </cell>
        </row>
        <row r="1530">
          <cell r="B1530">
            <v>39879</v>
          </cell>
          <cell r="C1530">
            <v>3</v>
          </cell>
        </row>
        <row r="1531">
          <cell r="B1531">
            <v>39880</v>
          </cell>
          <cell r="C1531">
            <v>3</v>
          </cell>
        </row>
        <row r="1532">
          <cell r="B1532">
            <v>39881</v>
          </cell>
          <cell r="C1532">
            <v>3</v>
          </cell>
        </row>
        <row r="1533">
          <cell r="B1533">
            <v>39882</v>
          </cell>
          <cell r="C1533">
            <v>3</v>
          </cell>
        </row>
        <row r="1534">
          <cell r="B1534">
            <v>39883</v>
          </cell>
          <cell r="C1534">
            <v>3</v>
          </cell>
        </row>
        <row r="1535">
          <cell r="B1535">
            <v>39884</v>
          </cell>
          <cell r="C1535">
            <v>3</v>
          </cell>
        </row>
        <row r="1536">
          <cell r="B1536">
            <v>39885</v>
          </cell>
          <cell r="C1536">
            <v>3</v>
          </cell>
        </row>
        <row r="1537">
          <cell r="B1537">
            <v>39886</v>
          </cell>
          <cell r="C1537">
            <v>3</v>
          </cell>
        </row>
        <row r="1538">
          <cell r="B1538">
            <v>39887</v>
          </cell>
          <cell r="C1538">
            <v>3</v>
          </cell>
        </row>
        <row r="1539">
          <cell r="B1539">
            <v>39888</v>
          </cell>
          <cell r="C1539">
            <v>3</v>
          </cell>
        </row>
        <row r="1540">
          <cell r="B1540">
            <v>39889</v>
          </cell>
          <cell r="C1540">
            <v>3</v>
          </cell>
        </row>
        <row r="1541">
          <cell r="B1541">
            <v>39890</v>
          </cell>
          <cell r="C1541">
            <v>3</v>
          </cell>
        </row>
        <row r="1542">
          <cell r="B1542">
            <v>39891</v>
          </cell>
          <cell r="C1542">
            <v>3</v>
          </cell>
        </row>
        <row r="1543">
          <cell r="B1543">
            <v>39892</v>
          </cell>
          <cell r="C1543">
            <v>3</v>
          </cell>
        </row>
        <row r="1544">
          <cell r="B1544">
            <v>39893</v>
          </cell>
          <cell r="C1544">
            <v>3</v>
          </cell>
        </row>
        <row r="1545">
          <cell r="B1545">
            <v>39894</v>
          </cell>
          <cell r="C1545">
            <v>3</v>
          </cell>
        </row>
        <row r="1546">
          <cell r="B1546">
            <v>39895</v>
          </cell>
          <cell r="C1546">
            <v>3</v>
          </cell>
        </row>
        <row r="1547">
          <cell r="B1547">
            <v>39896</v>
          </cell>
          <cell r="C1547">
            <v>3</v>
          </cell>
        </row>
        <row r="1548">
          <cell r="B1548">
            <v>39897</v>
          </cell>
          <cell r="C1548">
            <v>3</v>
          </cell>
        </row>
        <row r="1549">
          <cell r="B1549">
            <v>39898</v>
          </cell>
          <cell r="C1549">
            <v>3</v>
          </cell>
        </row>
        <row r="1550">
          <cell r="B1550">
            <v>39899</v>
          </cell>
          <cell r="C1550">
            <v>3</v>
          </cell>
        </row>
        <row r="1551">
          <cell r="B1551">
            <v>39900</v>
          </cell>
          <cell r="C1551">
            <v>3</v>
          </cell>
        </row>
        <row r="1552">
          <cell r="B1552">
            <v>39901</v>
          </cell>
          <cell r="C1552">
            <v>3</v>
          </cell>
        </row>
        <row r="1553">
          <cell r="B1553">
            <v>39902</v>
          </cell>
          <cell r="C1553">
            <v>3</v>
          </cell>
        </row>
        <row r="1554">
          <cell r="B1554">
            <v>39903</v>
          </cell>
          <cell r="C1554">
            <v>3</v>
          </cell>
        </row>
        <row r="1555">
          <cell r="B1555">
            <v>39904</v>
          </cell>
          <cell r="C1555">
            <v>4</v>
          </cell>
        </row>
        <row r="1556">
          <cell r="B1556">
            <v>39905</v>
          </cell>
          <cell r="C1556">
            <v>4</v>
          </cell>
        </row>
        <row r="1557">
          <cell r="B1557">
            <v>39906</v>
          </cell>
          <cell r="C1557">
            <v>4</v>
          </cell>
        </row>
        <row r="1558">
          <cell r="B1558">
            <v>39907</v>
          </cell>
          <cell r="C1558">
            <v>4</v>
          </cell>
        </row>
        <row r="1559">
          <cell r="B1559">
            <v>39908</v>
          </cell>
          <cell r="C1559">
            <v>4</v>
          </cell>
        </row>
        <row r="1560">
          <cell r="B1560">
            <v>39909</v>
          </cell>
          <cell r="C1560">
            <v>4</v>
          </cell>
        </row>
        <row r="1561">
          <cell r="B1561">
            <v>39910</v>
          </cell>
          <cell r="C1561">
            <v>4</v>
          </cell>
        </row>
        <row r="1562">
          <cell r="B1562">
            <v>39911</v>
          </cell>
          <cell r="C1562">
            <v>4</v>
          </cell>
        </row>
        <row r="1563">
          <cell r="B1563">
            <v>39912</v>
          </cell>
          <cell r="C1563">
            <v>4</v>
          </cell>
        </row>
        <row r="1564">
          <cell r="B1564">
            <v>39913</v>
          </cell>
          <cell r="C1564">
            <v>4</v>
          </cell>
        </row>
        <row r="1565">
          <cell r="B1565">
            <v>39914</v>
          </cell>
          <cell r="C1565">
            <v>4</v>
          </cell>
        </row>
        <row r="1566">
          <cell r="B1566">
            <v>39915</v>
          </cell>
          <cell r="C1566">
            <v>4</v>
          </cell>
        </row>
        <row r="1567">
          <cell r="B1567">
            <v>39916</v>
          </cell>
          <cell r="C1567">
            <v>4</v>
          </cell>
        </row>
        <row r="1568">
          <cell r="B1568">
            <v>39917</v>
          </cell>
          <cell r="C1568">
            <v>4</v>
          </cell>
        </row>
        <row r="1569">
          <cell r="B1569">
            <v>39918</v>
          </cell>
          <cell r="C1569">
            <v>4</v>
          </cell>
        </row>
        <row r="1570">
          <cell r="B1570">
            <v>39919</v>
          </cell>
          <cell r="C1570">
            <v>4</v>
          </cell>
        </row>
        <row r="1571">
          <cell r="B1571">
            <v>39920</v>
          </cell>
          <cell r="C1571">
            <v>4</v>
          </cell>
        </row>
        <row r="1572">
          <cell r="B1572">
            <v>39921</v>
          </cell>
          <cell r="C1572">
            <v>4</v>
          </cell>
        </row>
        <row r="1573">
          <cell r="B1573">
            <v>39922</v>
          </cell>
          <cell r="C1573">
            <v>4</v>
          </cell>
        </row>
        <row r="1574">
          <cell r="B1574">
            <v>39923</v>
          </cell>
          <cell r="C1574">
            <v>4</v>
          </cell>
        </row>
        <row r="1575">
          <cell r="B1575">
            <v>39924</v>
          </cell>
          <cell r="C1575">
            <v>4</v>
          </cell>
        </row>
        <row r="1576">
          <cell r="B1576">
            <v>39925</v>
          </cell>
          <cell r="C1576">
            <v>4</v>
          </cell>
        </row>
        <row r="1577">
          <cell r="B1577">
            <v>39926</v>
          </cell>
          <cell r="C1577">
            <v>4</v>
          </cell>
        </row>
        <row r="1578">
          <cell r="B1578">
            <v>39927</v>
          </cell>
          <cell r="C1578">
            <v>4</v>
          </cell>
        </row>
        <row r="1579">
          <cell r="B1579">
            <v>39928</v>
          </cell>
          <cell r="C1579">
            <v>4</v>
          </cell>
        </row>
        <row r="1580">
          <cell r="B1580">
            <v>39929</v>
          </cell>
          <cell r="C1580">
            <v>4</v>
          </cell>
        </row>
        <row r="1581">
          <cell r="B1581">
            <v>39930</v>
          </cell>
          <cell r="C1581">
            <v>4</v>
          </cell>
        </row>
        <row r="1582">
          <cell r="B1582">
            <v>39931</v>
          </cell>
          <cell r="C1582">
            <v>4</v>
          </cell>
        </row>
        <row r="1583">
          <cell r="B1583">
            <v>39932</v>
          </cell>
          <cell r="C1583">
            <v>4</v>
          </cell>
        </row>
        <row r="1584">
          <cell r="B1584">
            <v>39933</v>
          </cell>
          <cell r="C1584">
            <v>4</v>
          </cell>
        </row>
        <row r="1585">
          <cell r="B1585">
            <v>39934</v>
          </cell>
          <cell r="C1585">
            <v>5</v>
          </cell>
        </row>
        <row r="1586">
          <cell r="B1586">
            <v>39935</v>
          </cell>
          <cell r="C1586">
            <v>5</v>
          </cell>
        </row>
        <row r="1587">
          <cell r="B1587">
            <v>39936</v>
          </cell>
          <cell r="C1587">
            <v>5</v>
          </cell>
        </row>
        <row r="1588">
          <cell r="B1588">
            <v>39937</v>
          </cell>
          <cell r="C1588">
            <v>5</v>
          </cell>
        </row>
        <row r="1589">
          <cell r="B1589">
            <v>39938</v>
          </cell>
          <cell r="C1589">
            <v>5</v>
          </cell>
        </row>
        <row r="1590">
          <cell r="B1590">
            <v>39939</v>
          </cell>
          <cell r="C1590">
            <v>5</v>
          </cell>
        </row>
        <row r="1591">
          <cell r="B1591">
            <v>39940</v>
          </cell>
          <cell r="C1591">
            <v>5</v>
          </cell>
        </row>
        <row r="1592">
          <cell r="B1592">
            <v>39941</v>
          </cell>
          <cell r="C1592">
            <v>5</v>
          </cell>
        </row>
        <row r="1593">
          <cell r="B1593">
            <v>39942</v>
          </cell>
          <cell r="C1593">
            <v>5</v>
          </cell>
        </row>
        <row r="1594">
          <cell r="B1594">
            <v>39943</v>
          </cell>
          <cell r="C1594">
            <v>5</v>
          </cell>
        </row>
        <row r="1595">
          <cell r="B1595">
            <v>39944</v>
          </cell>
          <cell r="C1595">
            <v>5</v>
          </cell>
        </row>
        <row r="1596">
          <cell r="B1596">
            <v>39945</v>
          </cell>
          <cell r="C1596">
            <v>5</v>
          </cell>
        </row>
        <row r="1597">
          <cell r="B1597">
            <v>39946</v>
          </cell>
          <cell r="C1597">
            <v>5</v>
          </cell>
        </row>
        <row r="1598">
          <cell r="B1598">
            <v>39947</v>
          </cell>
          <cell r="C1598">
            <v>5</v>
          </cell>
        </row>
        <row r="1599">
          <cell r="B1599">
            <v>39948</v>
          </cell>
          <cell r="C1599">
            <v>5</v>
          </cell>
        </row>
        <row r="1600">
          <cell r="B1600">
            <v>39949</v>
          </cell>
          <cell r="C1600">
            <v>5</v>
          </cell>
        </row>
        <row r="1601">
          <cell r="B1601">
            <v>39950</v>
          </cell>
          <cell r="C1601">
            <v>5</v>
          </cell>
        </row>
        <row r="1602">
          <cell r="B1602">
            <v>39951</v>
          </cell>
          <cell r="C1602">
            <v>5</v>
          </cell>
        </row>
        <row r="1603">
          <cell r="B1603">
            <v>39952</v>
          </cell>
          <cell r="C1603">
            <v>5</v>
          </cell>
        </row>
        <row r="1604">
          <cell r="B1604">
            <v>39953</v>
          </cell>
          <cell r="C1604">
            <v>5</v>
          </cell>
        </row>
        <row r="1605">
          <cell r="B1605">
            <v>39954</v>
          </cell>
          <cell r="C1605">
            <v>5</v>
          </cell>
        </row>
        <row r="1606">
          <cell r="B1606">
            <v>39955</v>
          </cell>
          <cell r="C1606">
            <v>5</v>
          </cell>
        </row>
        <row r="1607">
          <cell r="B1607">
            <v>39956</v>
          </cell>
          <cell r="C1607">
            <v>5</v>
          </cell>
        </row>
        <row r="1608">
          <cell r="B1608">
            <v>39957</v>
          </cell>
          <cell r="C1608">
            <v>5</v>
          </cell>
        </row>
        <row r="1609">
          <cell r="B1609">
            <v>39958</v>
          </cell>
          <cell r="C1609">
            <v>5</v>
          </cell>
        </row>
        <row r="1610">
          <cell r="B1610">
            <v>39959</v>
          </cell>
          <cell r="C1610">
            <v>5</v>
          </cell>
        </row>
        <row r="1611">
          <cell r="B1611">
            <v>39960</v>
          </cell>
          <cell r="C1611">
            <v>5</v>
          </cell>
        </row>
        <row r="1612">
          <cell r="B1612">
            <v>39961</v>
          </cell>
          <cell r="C1612">
            <v>5</v>
          </cell>
        </row>
        <row r="1613">
          <cell r="B1613">
            <v>39962</v>
          </cell>
          <cell r="C1613">
            <v>5</v>
          </cell>
        </row>
        <row r="1614">
          <cell r="B1614">
            <v>39963</v>
          </cell>
          <cell r="C1614">
            <v>5</v>
          </cell>
        </row>
        <row r="1615">
          <cell r="B1615">
            <v>39964</v>
          </cell>
          <cell r="C1615">
            <v>5</v>
          </cell>
        </row>
        <row r="1616">
          <cell r="B1616">
            <v>39965</v>
          </cell>
          <cell r="C1616">
            <v>6</v>
          </cell>
        </row>
        <row r="1617">
          <cell r="B1617">
            <v>39966</v>
          </cell>
          <cell r="C1617">
            <v>6</v>
          </cell>
        </row>
        <row r="1618">
          <cell r="B1618">
            <v>39967</v>
          </cell>
          <cell r="C1618">
            <v>6</v>
          </cell>
        </row>
        <row r="1619">
          <cell r="B1619">
            <v>39968</v>
          </cell>
          <cell r="C1619">
            <v>6</v>
          </cell>
        </row>
        <row r="1620">
          <cell r="B1620">
            <v>39969</v>
          </cell>
          <cell r="C1620">
            <v>6</v>
          </cell>
        </row>
        <row r="1621">
          <cell r="B1621">
            <v>39970</v>
          </cell>
          <cell r="C1621">
            <v>6</v>
          </cell>
        </row>
        <row r="1622">
          <cell r="B1622">
            <v>39971</v>
          </cell>
          <cell r="C1622">
            <v>6</v>
          </cell>
        </row>
        <row r="1623">
          <cell r="B1623">
            <v>39972</v>
          </cell>
          <cell r="C1623">
            <v>6</v>
          </cell>
        </row>
        <row r="1624">
          <cell r="B1624">
            <v>39973</v>
          </cell>
          <cell r="C1624">
            <v>6</v>
          </cell>
        </row>
        <row r="1625">
          <cell r="B1625">
            <v>39974</v>
          </cell>
          <cell r="C1625">
            <v>6</v>
          </cell>
        </row>
        <row r="1626">
          <cell r="B1626">
            <v>39975</v>
          </cell>
          <cell r="C1626">
            <v>6</v>
          </cell>
        </row>
        <row r="1627">
          <cell r="B1627">
            <v>39976</v>
          </cell>
          <cell r="C1627">
            <v>6</v>
          </cell>
        </row>
        <row r="1628">
          <cell r="B1628">
            <v>39977</v>
          </cell>
          <cell r="C1628">
            <v>6</v>
          </cell>
        </row>
        <row r="1629">
          <cell r="B1629">
            <v>39978</v>
          </cell>
          <cell r="C1629">
            <v>6</v>
          </cell>
        </row>
        <row r="1630">
          <cell r="B1630">
            <v>39979</v>
          </cell>
          <cell r="C1630">
            <v>6</v>
          </cell>
        </row>
        <row r="1631">
          <cell r="B1631">
            <v>39980</v>
          </cell>
          <cell r="C1631">
            <v>6</v>
          </cell>
        </row>
        <row r="1632">
          <cell r="B1632">
            <v>39981</v>
          </cell>
          <cell r="C1632">
            <v>6</v>
          </cell>
        </row>
        <row r="1633">
          <cell r="B1633">
            <v>39982</v>
          </cell>
          <cell r="C1633">
            <v>6</v>
          </cell>
        </row>
        <row r="1634">
          <cell r="B1634">
            <v>39983</v>
          </cell>
          <cell r="C1634">
            <v>6</v>
          </cell>
        </row>
        <row r="1635">
          <cell r="B1635">
            <v>39984</v>
          </cell>
          <cell r="C1635">
            <v>6</v>
          </cell>
        </row>
        <row r="1636">
          <cell r="B1636">
            <v>39985</v>
          </cell>
          <cell r="C1636">
            <v>6</v>
          </cell>
        </row>
        <row r="1637">
          <cell r="B1637">
            <v>39986</v>
          </cell>
          <cell r="C1637">
            <v>6</v>
          </cell>
        </row>
        <row r="1638">
          <cell r="B1638">
            <v>39987</v>
          </cell>
          <cell r="C1638">
            <v>6</v>
          </cell>
        </row>
        <row r="1639">
          <cell r="B1639">
            <v>39988</v>
          </cell>
          <cell r="C1639">
            <v>6</v>
          </cell>
        </row>
        <row r="1640">
          <cell r="B1640">
            <v>39989</v>
          </cell>
          <cell r="C1640">
            <v>6</v>
          </cell>
        </row>
        <row r="1641">
          <cell r="B1641">
            <v>39990</v>
          </cell>
          <cell r="C1641">
            <v>6</v>
          </cell>
        </row>
        <row r="1642">
          <cell r="B1642">
            <v>39991</v>
          </cell>
          <cell r="C1642">
            <v>6</v>
          </cell>
        </row>
        <row r="1643">
          <cell r="B1643">
            <v>39992</v>
          </cell>
          <cell r="C1643">
            <v>6</v>
          </cell>
        </row>
        <row r="1644">
          <cell r="B1644">
            <v>39993</v>
          </cell>
          <cell r="C1644">
            <v>6</v>
          </cell>
        </row>
        <row r="1645">
          <cell r="B1645">
            <v>39994</v>
          </cell>
          <cell r="C1645">
            <v>6</v>
          </cell>
        </row>
        <row r="1646">
          <cell r="B1646">
            <v>39995</v>
          </cell>
          <cell r="C1646">
            <v>7</v>
          </cell>
        </row>
        <row r="1647">
          <cell r="B1647">
            <v>39996</v>
          </cell>
          <cell r="C1647">
            <v>7</v>
          </cell>
        </row>
        <row r="1648">
          <cell r="B1648">
            <v>39997</v>
          </cell>
          <cell r="C1648">
            <v>7</v>
          </cell>
        </row>
        <row r="1649">
          <cell r="B1649">
            <v>39998</v>
          </cell>
          <cell r="C1649">
            <v>7</v>
          </cell>
        </row>
        <row r="1650">
          <cell r="B1650">
            <v>39999</v>
          </cell>
          <cell r="C1650">
            <v>7</v>
          </cell>
        </row>
        <row r="1651">
          <cell r="B1651">
            <v>40000</v>
          </cell>
          <cell r="C1651">
            <v>7</v>
          </cell>
        </row>
        <row r="1652">
          <cell r="B1652">
            <v>40001</v>
          </cell>
          <cell r="C1652">
            <v>7</v>
          </cell>
        </row>
        <row r="1653">
          <cell r="B1653">
            <v>40002</v>
          </cell>
          <cell r="C1653">
            <v>7</v>
          </cell>
        </row>
        <row r="1654">
          <cell r="B1654">
            <v>40003</v>
          </cell>
          <cell r="C1654">
            <v>7</v>
          </cell>
        </row>
        <row r="1655">
          <cell r="B1655">
            <v>40004</v>
          </cell>
          <cell r="C1655">
            <v>7</v>
          </cell>
        </row>
        <row r="1656">
          <cell r="B1656">
            <v>40005</v>
          </cell>
          <cell r="C1656">
            <v>7</v>
          </cell>
        </row>
        <row r="1657">
          <cell r="B1657">
            <v>40006</v>
          </cell>
          <cell r="C1657">
            <v>7</v>
          </cell>
        </row>
        <row r="1658">
          <cell r="B1658">
            <v>40007</v>
          </cell>
          <cell r="C1658">
            <v>7</v>
          </cell>
        </row>
        <row r="1659">
          <cell r="B1659">
            <v>40008</v>
          </cell>
          <cell r="C1659">
            <v>7</v>
          </cell>
        </row>
        <row r="1660">
          <cell r="B1660">
            <v>40009</v>
          </cell>
          <cell r="C1660">
            <v>7</v>
          </cell>
        </row>
        <row r="1661">
          <cell r="B1661">
            <v>40010</v>
          </cell>
          <cell r="C1661">
            <v>7</v>
          </cell>
        </row>
        <row r="1662">
          <cell r="B1662">
            <v>40011</v>
          </cell>
          <cell r="C1662">
            <v>7</v>
          </cell>
        </row>
        <row r="1663">
          <cell r="B1663">
            <v>40012</v>
          </cell>
          <cell r="C1663">
            <v>7</v>
          </cell>
        </row>
        <row r="1664">
          <cell r="B1664">
            <v>40013</v>
          </cell>
          <cell r="C1664">
            <v>7</v>
          </cell>
        </row>
        <row r="1665">
          <cell r="B1665">
            <v>40014</v>
          </cell>
          <cell r="C1665">
            <v>7</v>
          </cell>
        </row>
        <row r="1666">
          <cell r="B1666">
            <v>40015</v>
          </cell>
          <cell r="C1666">
            <v>7</v>
          </cell>
        </row>
        <row r="1667">
          <cell r="B1667">
            <v>40016</v>
          </cell>
          <cell r="C1667">
            <v>7</v>
          </cell>
        </row>
        <row r="1668">
          <cell r="B1668">
            <v>40017</v>
          </cell>
          <cell r="C1668">
            <v>7</v>
          </cell>
        </row>
        <row r="1669">
          <cell r="B1669">
            <v>40018</v>
          </cell>
          <cell r="C1669">
            <v>7</v>
          </cell>
        </row>
        <row r="1670">
          <cell r="B1670">
            <v>40019</v>
          </cell>
          <cell r="C1670">
            <v>7</v>
          </cell>
        </row>
        <row r="1671">
          <cell r="B1671">
            <v>40020</v>
          </cell>
          <cell r="C1671">
            <v>7</v>
          </cell>
        </row>
        <row r="1672">
          <cell r="B1672">
            <v>40021</v>
          </cell>
          <cell r="C1672">
            <v>7</v>
          </cell>
        </row>
        <row r="1673">
          <cell r="B1673">
            <v>40022</v>
          </cell>
          <cell r="C1673">
            <v>7</v>
          </cell>
        </row>
        <row r="1674">
          <cell r="B1674">
            <v>40023</v>
          </cell>
          <cell r="C1674">
            <v>7</v>
          </cell>
        </row>
        <row r="1675">
          <cell r="B1675">
            <v>40024</v>
          </cell>
          <cell r="C1675">
            <v>7</v>
          </cell>
        </row>
        <row r="1676">
          <cell r="B1676">
            <v>40025</v>
          </cell>
          <cell r="C1676">
            <v>7</v>
          </cell>
        </row>
        <row r="1677">
          <cell r="B1677">
            <v>40026</v>
          </cell>
          <cell r="C1677">
            <v>8</v>
          </cell>
        </row>
        <row r="1678">
          <cell r="B1678">
            <v>40027</v>
          </cell>
          <cell r="C1678">
            <v>8</v>
          </cell>
        </row>
        <row r="1679">
          <cell r="B1679">
            <v>40028</v>
          </cell>
          <cell r="C1679">
            <v>8</v>
          </cell>
        </row>
        <row r="1680">
          <cell r="B1680">
            <v>40029</v>
          </cell>
          <cell r="C1680">
            <v>8</v>
          </cell>
        </row>
        <row r="1681">
          <cell r="B1681">
            <v>40030</v>
          </cell>
          <cell r="C1681">
            <v>8</v>
          </cell>
        </row>
        <row r="1682">
          <cell r="B1682">
            <v>40031</v>
          </cell>
          <cell r="C1682">
            <v>8</v>
          </cell>
        </row>
        <row r="1683">
          <cell r="B1683">
            <v>40032</v>
          </cell>
          <cell r="C1683">
            <v>8</v>
          </cell>
        </row>
        <row r="1684">
          <cell r="B1684">
            <v>40033</v>
          </cell>
          <cell r="C1684">
            <v>8</v>
          </cell>
        </row>
        <row r="1685">
          <cell r="B1685">
            <v>40034</v>
          </cell>
          <cell r="C1685">
            <v>8</v>
          </cell>
        </row>
        <row r="1686">
          <cell r="B1686">
            <v>40035</v>
          </cell>
          <cell r="C1686">
            <v>8</v>
          </cell>
        </row>
        <row r="1687">
          <cell r="B1687">
            <v>40036</v>
          </cell>
          <cell r="C1687">
            <v>8</v>
          </cell>
        </row>
        <row r="1688">
          <cell r="B1688">
            <v>40037</v>
          </cell>
          <cell r="C1688">
            <v>8</v>
          </cell>
        </row>
        <row r="1689">
          <cell r="B1689">
            <v>40038</v>
          </cell>
          <cell r="C1689">
            <v>8</v>
          </cell>
        </row>
        <row r="1690">
          <cell r="B1690">
            <v>40039</v>
          </cell>
          <cell r="C1690">
            <v>8</v>
          </cell>
        </row>
        <row r="1691">
          <cell r="B1691">
            <v>40040</v>
          </cell>
          <cell r="C1691">
            <v>8</v>
          </cell>
        </row>
        <row r="1692">
          <cell r="B1692">
            <v>40041</v>
          </cell>
          <cell r="C1692">
            <v>8</v>
          </cell>
        </row>
        <row r="1693">
          <cell r="B1693">
            <v>40042</v>
          </cell>
          <cell r="C1693">
            <v>8</v>
          </cell>
        </row>
        <row r="1694">
          <cell r="B1694">
            <v>40043</v>
          </cell>
          <cell r="C1694">
            <v>8</v>
          </cell>
        </row>
        <row r="1695">
          <cell r="B1695">
            <v>40044</v>
          </cell>
          <cell r="C1695">
            <v>8</v>
          </cell>
        </row>
        <row r="1696">
          <cell r="B1696">
            <v>40045</v>
          </cell>
          <cell r="C1696">
            <v>8</v>
          </cell>
        </row>
        <row r="1697">
          <cell r="B1697">
            <v>40046</v>
          </cell>
          <cell r="C1697">
            <v>8</v>
          </cell>
        </row>
        <row r="1698">
          <cell r="B1698">
            <v>40047</v>
          </cell>
          <cell r="C1698">
            <v>8</v>
          </cell>
        </row>
        <row r="1699">
          <cell r="B1699">
            <v>40048</v>
          </cell>
          <cell r="C1699">
            <v>8</v>
          </cell>
        </row>
        <row r="1700">
          <cell r="B1700">
            <v>40049</v>
          </cell>
          <cell r="C1700">
            <v>8</v>
          </cell>
        </row>
        <row r="1701">
          <cell r="B1701">
            <v>40050</v>
          </cell>
          <cell r="C1701">
            <v>8</v>
          </cell>
        </row>
        <row r="1702">
          <cell r="B1702">
            <v>40051</v>
          </cell>
          <cell r="C1702">
            <v>8</v>
          </cell>
        </row>
        <row r="1703">
          <cell r="B1703">
            <v>40052</v>
          </cell>
          <cell r="C1703">
            <v>8</v>
          </cell>
        </row>
        <row r="1704">
          <cell r="B1704">
            <v>40053</v>
          </cell>
          <cell r="C1704">
            <v>8</v>
          </cell>
        </row>
        <row r="1705">
          <cell r="B1705">
            <v>40054</v>
          </cell>
          <cell r="C1705">
            <v>8</v>
          </cell>
        </row>
        <row r="1706">
          <cell r="B1706">
            <v>40055</v>
          </cell>
          <cell r="C1706">
            <v>8</v>
          </cell>
        </row>
        <row r="1707">
          <cell r="B1707">
            <v>40056</v>
          </cell>
          <cell r="C1707">
            <v>8</v>
          </cell>
        </row>
        <row r="1708">
          <cell r="B1708">
            <v>40057</v>
          </cell>
          <cell r="C1708">
            <v>9</v>
          </cell>
        </row>
        <row r="1709">
          <cell r="B1709">
            <v>40058</v>
          </cell>
          <cell r="C1709">
            <v>9</v>
          </cell>
        </row>
        <row r="1710">
          <cell r="B1710">
            <v>40059</v>
          </cell>
          <cell r="C1710">
            <v>9</v>
          </cell>
        </row>
        <row r="1711">
          <cell r="B1711">
            <v>40060</v>
          </cell>
          <cell r="C1711">
            <v>9</v>
          </cell>
        </row>
        <row r="1712">
          <cell r="B1712">
            <v>40061</v>
          </cell>
          <cell r="C1712">
            <v>9</v>
          </cell>
        </row>
        <row r="1713">
          <cell r="B1713">
            <v>40062</v>
          </cell>
          <cell r="C1713">
            <v>9</v>
          </cell>
        </row>
        <row r="1714">
          <cell r="B1714">
            <v>40063</v>
          </cell>
          <cell r="C1714">
            <v>9</v>
          </cell>
        </row>
        <row r="1715">
          <cell r="B1715">
            <v>40064</v>
          </cell>
          <cell r="C1715">
            <v>9</v>
          </cell>
        </row>
        <row r="1716">
          <cell r="B1716">
            <v>40065</v>
          </cell>
          <cell r="C1716">
            <v>9</v>
          </cell>
        </row>
        <row r="1717">
          <cell r="B1717">
            <v>40066</v>
          </cell>
          <cell r="C1717">
            <v>9</v>
          </cell>
        </row>
        <row r="1718">
          <cell r="B1718">
            <v>40067</v>
          </cell>
          <cell r="C1718">
            <v>9</v>
          </cell>
        </row>
        <row r="1719">
          <cell r="B1719">
            <v>40068</v>
          </cell>
          <cell r="C1719">
            <v>9</v>
          </cell>
        </row>
        <row r="1720">
          <cell r="B1720">
            <v>40069</v>
          </cell>
          <cell r="C1720">
            <v>9</v>
          </cell>
        </row>
        <row r="1721">
          <cell r="B1721">
            <v>40070</v>
          </cell>
          <cell r="C1721">
            <v>9</v>
          </cell>
        </row>
        <row r="1722">
          <cell r="B1722">
            <v>40071</v>
          </cell>
          <cell r="C1722">
            <v>9</v>
          </cell>
        </row>
        <row r="1723">
          <cell r="B1723">
            <v>40072</v>
          </cell>
          <cell r="C1723">
            <v>9</v>
          </cell>
        </row>
        <row r="1724">
          <cell r="B1724">
            <v>40073</v>
          </cell>
          <cell r="C1724">
            <v>9</v>
          </cell>
        </row>
        <row r="1725">
          <cell r="B1725">
            <v>40074</v>
          </cell>
          <cell r="C1725">
            <v>9</v>
          </cell>
        </row>
        <row r="1726">
          <cell r="B1726">
            <v>40075</v>
          </cell>
          <cell r="C1726">
            <v>9</v>
          </cell>
        </row>
        <row r="1727">
          <cell r="B1727">
            <v>40076</v>
          </cell>
          <cell r="C1727">
            <v>9</v>
          </cell>
        </row>
        <row r="1728">
          <cell r="B1728">
            <v>40077</v>
          </cell>
          <cell r="C1728">
            <v>9</v>
          </cell>
        </row>
        <row r="1729">
          <cell r="B1729">
            <v>40078</v>
          </cell>
          <cell r="C1729">
            <v>9</v>
          </cell>
        </row>
        <row r="1730">
          <cell r="B1730">
            <v>40079</v>
          </cell>
          <cell r="C1730">
            <v>9</v>
          </cell>
        </row>
        <row r="1731">
          <cell r="B1731">
            <v>40080</v>
          </cell>
          <cell r="C1731">
            <v>9</v>
          </cell>
        </row>
        <row r="1732">
          <cell r="B1732">
            <v>40081</v>
          </cell>
          <cell r="C1732">
            <v>9</v>
          </cell>
        </row>
        <row r="1733">
          <cell r="B1733">
            <v>40082</v>
          </cell>
          <cell r="C1733">
            <v>9</v>
          </cell>
        </row>
        <row r="1734">
          <cell r="B1734">
            <v>40083</v>
          </cell>
          <cell r="C1734">
            <v>9</v>
          </cell>
        </row>
        <row r="1735">
          <cell r="B1735">
            <v>40084</v>
          </cell>
          <cell r="C1735">
            <v>9</v>
          </cell>
        </row>
        <row r="1736">
          <cell r="B1736">
            <v>40085</v>
          </cell>
          <cell r="C1736">
            <v>9</v>
          </cell>
        </row>
        <row r="1737">
          <cell r="B1737">
            <v>40086</v>
          </cell>
          <cell r="C1737">
            <v>9</v>
          </cell>
        </row>
        <row r="1738">
          <cell r="B1738">
            <v>40087</v>
          </cell>
          <cell r="C1738">
            <v>10</v>
          </cell>
        </row>
        <row r="1739">
          <cell r="B1739">
            <v>40088</v>
          </cell>
          <cell r="C1739">
            <v>10</v>
          </cell>
        </row>
        <row r="1740">
          <cell r="B1740">
            <v>40089</v>
          </cell>
          <cell r="C1740">
            <v>10</v>
          </cell>
        </row>
        <row r="1741">
          <cell r="B1741">
            <v>40090</v>
          </cell>
          <cell r="C1741">
            <v>10</v>
          </cell>
        </row>
        <row r="1742">
          <cell r="B1742">
            <v>40091</v>
          </cell>
          <cell r="C1742">
            <v>10</v>
          </cell>
        </row>
        <row r="1743">
          <cell r="B1743">
            <v>40092</v>
          </cell>
          <cell r="C1743">
            <v>10</v>
          </cell>
        </row>
        <row r="1744">
          <cell r="B1744">
            <v>40093</v>
          </cell>
          <cell r="C1744">
            <v>10</v>
          </cell>
        </row>
        <row r="1745">
          <cell r="B1745">
            <v>40094</v>
          </cell>
          <cell r="C1745">
            <v>10</v>
          </cell>
        </row>
        <row r="1746">
          <cell r="B1746">
            <v>40095</v>
          </cell>
          <cell r="C1746">
            <v>10</v>
          </cell>
        </row>
        <row r="1747">
          <cell r="B1747">
            <v>40096</v>
          </cell>
          <cell r="C1747">
            <v>10</v>
          </cell>
        </row>
        <row r="1748">
          <cell r="B1748">
            <v>40097</v>
          </cell>
          <cell r="C1748">
            <v>10</v>
          </cell>
        </row>
        <row r="1749">
          <cell r="B1749">
            <v>40098</v>
          </cell>
          <cell r="C1749">
            <v>10</v>
          </cell>
        </row>
        <row r="1750">
          <cell r="B1750">
            <v>40099</v>
          </cell>
          <cell r="C1750">
            <v>10</v>
          </cell>
        </row>
        <row r="1751">
          <cell r="B1751">
            <v>40100</v>
          </cell>
          <cell r="C1751">
            <v>10</v>
          </cell>
        </row>
        <row r="1752">
          <cell r="B1752">
            <v>40101</v>
          </cell>
          <cell r="C1752">
            <v>10</v>
          </cell>
        </row>
        <row r="1753">
          <cell r="B1753">
            <v>40102</v>
          </cell>
          <cell r="C1753">
            <v>10</v>
          </cell>
        </row>
        <row r="1754">
          <cell r="B1754">
            <v>40103</v>
          </cell>
          <cell r="C1754">
            <v>10</v>
          </cell>
        </row>
        <row r="1755">
          <cell r="B1755">
            <v>40104</v>
          </cell>
          <cell r="C1755">
            <v>10</v>
          </cell>
        </row>
        <row r="1756">
          <cell r="B1756">
            <v>40105</v>
          </cell>
          <cell r="C1756">
            <v>10</v>
          </cell>
        </row>
        <row r="1757">
          <cell r="B1757">
            <v>40106</v>
          </cell>
          <cell r="C1757">
            <v>10</v>
          </cell>
        </row>
        <row r="1758">
          <cell r="B1758">
            <v>40107</v>
          </cell>
          <cell r="C1758">
            <v>10</v>
          </cell>
        </row>
        <row r="1759">
          <cell r="B1759">
            <v>40108</v>
          </cell>
          <cell r="C1759">
            <v>10</v>
          </cell>
        </row>
        <row r="1760">
          <cell r="B1760">
            <v>40109</v>
          </cell>
          <cell r="C1760">
            <v>10</v>
          </cell>
        </row>
        <row r="1761">
          <cell r="B1761">
            <v>40110</v>
          </cell>
          <cell r="C1761">
            <v>10</v>
          </cell>
        </row>
        <row r="1762">
          <cell r="B1762">
            <v>40111</v>
          </cell>
          <cell r="C1762">
            <v>10</v>
          </cell>
        </row>
        <row r="1763">
          <cell r="B1763">
            <v>40112</v>
          </cell>
          <cell r="C1763">
            <v>10</v>
          </cell>
        </row>
        <row r="1764">
          <cell r="B1764">
            <v>40113</v>
          </cell>
          <cell r="C1764">
            <v>10</v>
          </cell>
        </row>
        <row r="1765">
          <cell r="B1765">
            <v>40114</v>
          </cell>
          <cell r="C1765">
            <v>10</v>
          </cell>
        </row>
        <row r="1766">
          <cell r="B1766">
            <v>40115</v>
          </cell>
          <cell r="C1766">
            <v>10</v>
          </cell>
        </row>
        <row r="1767">
          <cell r="B1767">
            <v>40116</v>
          </cell>
          <cell r="C1767">
            <v>10</v>
          </cell>
        </row>
        <row r="1768">
          <cell r="B1768">
            <v>40117</v>
          </cell>
          <cell r="C1768">
            <v>10</v>
          </cell>
        </row>
        <row r="1769">
          <cell r="B1769">
            <v>40118</v>
          </cell>
          <cell r="C1769">
            <v>11</v>
          </cell>
        </row>
        <row r="1770">
          <cell r="B1770">
            <v>40119</v>
          </cell>
          <cell r="C1770">
            <v>11</v>
          </cell>
        </row>
        <row r="1771">
          <cell r="B1771">
            <v>40120</v>
          </cell>
          <cell r="C1771">
            <v>11</v>
          </cell>
        </row>
        <row r="1772">
          <cell r="B1772">
            <v>40121</v>
          </cell>
          <cell r="C1772">
            <v>11</v>
          </cell>
        </row>
        <row r="1773">
          <cell r="B1773">
            <v>40122</v>
          </cell>
          <cell r="C1773">
            <v>11</v>
          </cell>
        </row>
        <row r="1774">
          <cell r="B1774">
            <v>40123</v>
          </cell>
          <cell r="C1774">
            <v>11</v>
          </cell>
        </row>
        <row r="1775">
          <cell r="B1775">
            <v>40124</v>
          </cell>
          <cell r="C1775">
            <v>11</v>
          </cell>
        </row>
        <row r="1776">
          <cell r="B1776">
            <v>40125</v>
          </cell>
          <cell r="C1776">
            <v>11</v>
          </cell>
        </row>
        <row r="1777">
          <cell r="B1777">
            <v>40126</v>
          </cell>
          <cell r="C1777">
            <v>11</v>
          </cell>
        </row>
        <row r="1778">
          <cell r="B1778">
            <v>40127</v>
          </cell>
          <cell r="C1778">
            <v>11</v>
          </cell>
        </row>
        <row r="1779">
          <cell r="B1779">
            <v>40128</v>
          </cell>
          <cell r="C1779">
            <v>11</v>
          </cell>
        </row>
        <row r="1780">
          <cell r="B1780">
            <v>40129</v>
          </cell>
          <cell r="C1780">
            <v>11</v>
          </cell>
        </row>
        <row r="1781">
          <cell r="B1781">
            <v>40130</v>
          </cell>
          <cell r="C1781">
            <v>11</v>
          </cell>
        </row>
        <row r="1782">
          <cell r="B1782">
            <v>40131</v>
          </cell>
          <cell r="C1782">
            <v>11</v>
          </cell>
        </row>
        <row r="1783">
          <cell r="B1783">
            <v>40132</v>
          </cell>
          <cell r="C1783">
            <v>11</v>
          </cell>
        </row>
        <row r="1784">
          <cell r="B1784">
            <v>40133</v>
          </cell>
          <cell r="C1784">
            <v>11</v>
          </cell>
        </row>
        <row r="1785">
          <cell r="B1785">
            <v>40134</v>
          </cell>
          <cell r="C1785">
            <v>11</v>
          </cell>
        </row>
        <row r="1786">
          <cell r="B1786">
            <v>40135</v>
          </cell>
          <cell r="C1786">
            <v>11</v>
          </cell>
        </row>
        <row r="1787">
          <cell r="B1787">
            <v>40136</v>
          </cell>
          <cell r="C1787">
            <v>11</v>
          </cell>
        </row>
        <row r="1788">
          <cell r="B1788">
            <v>40137</v>
          </cell>
          <cell r="C1788">
            <v>11</v>
          </cell>
        </row>
        <row r="1789">
          <cell r="B1789">
            <v>40138</v>
          </cell>
          <cell r="C1789">
            <v>11</v>
          </cell>
        </row>
        <row r="1790">
          <cell r="B1790">
            <v>40139</v>
          </cell>
          <cell r="C1790">
            <v>11</v>
          </cell>
        </row>
        <row r="1791">
          <cell r="B1791">
            <v>40140</v>
          </cell>
          <cell r="C1791">
            <v>11</v>
          </cell>
        </row>
        <row r="1792">
          <cell r="B1792">
            <v>40141</v>
          </cell>
          <cell r="C1792">
            <v>11</v>
          </cell>
        </row>
        <row r="1793">
          <cell r="B1793">
            <v>40142</v>
          </cell>
          <cell r="C1793">
            <v>11</v>
          </cell>
        </row>
        <row r="1794">
          <cell r="B1794">
            <v>40143</v>
          </cell>
          <cell r="C1794">
            <v>11</v>
          </cell>
        </row>
        <row r="1795">
          <cell r="B1795">
            <v>40144</v>
          </cell>
          <cell r="C1795">
            <v>11</v>
          </cell>
        </row>
        <row r="1796">
          <cell r="B1796">
            <v>40145</v>
          </cell>
          <cell r="C1796">
            <v>11</v>
          </cell>
        </row>
        <row r="1797">
          <cell r="B1797">
            <v>40146</v>
          </cell>
          <cell r="C1797">
            <v>11</v>
          </cell>
        </row>
        <row r="1798">
          <cell r="B1798">
            <v>40147</v>
          </cell>
          <cell r="C1798">
            <v>11</v>
          </cell>
        </row>
        <row r="1799">
          <cell r="B1799">
            <v>40148</v>
          </cell>
          <cell r="C1799">
            <v>12</v>
          </cell>
        </row>
        <row r="1800">
          <cell r="B1800">
            <v>40149</v>
          </cell>
          <cell r="C1800">
            <v>12</v>
          </cell>
        </row>
        <row r="1801">
          <cell r="B1801">
            <v>40150</v>
          </cell>
          <cell r="C1801">
            <v>12</v>
          </cell>
        </row>
        <row r="1802">
          <cell r="B1802">
            <v>40151</v>
          </cell>
          <cell r="C1802">
            <v>12</v>
          </cell>
        </row>
        <row r="1803">
          <cell r="B1803">
            <v>40152</v>
          </cell>
          <cell r="C1803">
            <v>12</v>
          </cell>
        </row>
        <row r="1804">
          <cell r="B1804">
            <v>40153</v>
          </cell>
          <cell r="C1804">
            <v>12</v>
          </cell>
        </row>
        <row r="1805">
          <cell r="B1805">
            <v>40154</v>
          </cell>
          <cell r="C1805">
            <v>12</v>
          </cell>
        </row>
        <row r="1806">
          <cell r="B1806">
            <v>40155</v>
          </cell>
          <cell r="C1806">
            <v>12</v>
          </cell>
        </row>
        <row r="1807">
          <cell r="B1807">
            <v>40156</v>
          </cell>
          <cell r="C1807">
            <v>12</v>
          </cell>
        </row>
        <row r="1808">
          <cell r="B1808">
            <v>40157</v>
          </cell>
          <cell r="C1808">
            <v>12</v>
          </cell>
        </row>
        <row r="1809">
          <cell r="B1809">
            <v>40158</v>
          </cell>
          <cell r="C1809">
            <v>12</v>
          </cell>
        </row>
        <row r="1810">
          <cell r="B1810">
            <v>40159</v>
          </cell>
          <cell r="C1810">
            <v>12</v>
          </cell>
        </row>
        <row r="1811">
          <cell r="B1811">
            <v>40160</v>
          </cell>
          <cell r="C1811">
            <v>12</v>
          </cell>
        </row>
        <row r="1812">
          <cell r="B1812">
            <v>40161</v>
          </cell>
          <cell r="C1812">
            <v>12</v>
          </cell>
        </row>
        <row r="1813">
          <cell r="B1813">
            <v>40162</v>
          </cell>
          <cell r="C1813">
            <v>12</v>
          </cell>
        </row>
        <row r="1814">
          <cell r="B1814">
            <v>40163</v>
          </cell>
          <cell r="C1814">
            <v>12</v>
          </cell>
        </row>
        <row r="1815">
          <cell r="B1815">
            <v>40164</v>
          </cell>
          <cell r="C1815">
            <v>12</v>
          </cell>
        </row>
        <row r="1816">
          <cell r="B1816">
            <v>40165</v>
          </cell>
          <cell r="C1816">
            <v>12</v>
          </cell>
        </row>
        <row r="1817">
          <cell r="B1817">
            <v>40166</v>
          </cell>
          <cell r="C1817">
            <v>12</v>
          </cell>
        </row>
        <row r="1818">
          <cell r="B1818">
            <v>40167</v>
          </cell>
          <cell r="C1818">
            <v>12</v>
          </cell>
        </row>
        <row r="1819">
          <cell r="B1819">
            <v>40168</v>
          </cell>
          <cell r="C1819">
            <v>12</v>
          </cell>
        </row>
        <row r="1820">
          <cell r="B1820">
            <v>40169</v>
          </cell>
          <cell r="C1820">
            <v>12</v>
          </cell>
        </row>
        <row r="1821">
          <cell r="B1821">
            <v>40170</v>
          </cell>
          <cell r="C1821">
            <v>12</v>
          </cell>
        </row>
        <row r="1822">
          <cell r="B1822">
            <v>40171</v>
          </cell>
          <cell r="C1822">
            <v>12</v>
          </cell>
        </row>
        <row r="1823">
          <cell r="B1823">
            <v>40172</v>
          </cell>
          <cell r="C1823">
            <v>12</v>
          </cell>
        </row>
        <row r="1824">
          <cell r="B1824">
            <v>40173</v>
          </cell>
          <cell r="C1824">
            <v>12</v>
          </cell>
        </row>
        <row r="1825">
          <cell r="B1825">
            <v>40174</v>
          </cell>
          <cell r="C1825">
            <v>12</v>
          </cell>
        </row>
        <row r="1826">
          <cell r="B1826">
            <v>40175</v>
          </cell>
          <cell r="C1826">
            <v>12</v>
          </cell>
        </row>
        <row r="1827">
          <cell r="B1827">
            <v>40176</v>
          </cell>
          <cell r="C1827">
            <v>12</v>
          </cell>
        </row>
        <row r="1828">
          <cell r="B1828">
            <v>40177</v>
          </cell>
          <cell r="C1828">
            <v>12</v>
          </cell>
        </row>
        <row r="1829">
          <cell r="B1829">
            <v>40178</v>
          </cell>
          <cell r="C1829">
            <v>12</v>
          </cell>
        </row>
        <row r="1830">
          <cell r="B1830">
            <v>40179</v>
          </cell>
          <cell r="C1830">
            <v>1</v>
          </cell>
        </row>
        <row r="1831">
          <cell r="B1831">
            <v>40180</v>
          </cell>
          <cell r="C1831">
            <v>1</v>
          </cell>
        </row>
        <row r="1832">
          <cell r="B1832">
            <v>40181</v>
          </cell>
          <cell r="C1832">
            <v>1</v>
          </cell>
        </row>
        <row r="1833">
          <cell r="B1833">
            <v>40182</v>
          </cell>
          <cell r="C1833">
            <v>1</v>
          </cell>
        </row>
        <row r="1834">
          <cell r="B1834">
            <v>40183</v>
          </cell>
          <cell r="C1834">
            <v>1</v>
          </cell>
        </row>
        <row r="1835">
          <cell r="B1835">
            <v>40184</v>
          </cell>
          <cell r="C1835">
            <v>1</v>
          </cell>
        </row>
        <row r="1836">
          <cell r="B1836">
            <v>40185</v>
          </cell>
          <cell r="C1836">
            <v>1</v>
          </cell>
        </row>
        <row r="1837">
          <cell r="B1837">
            <v>40186</v>
          </cell>
          <cell r="C1837">
            <v>1</v>
          </cell>
        </row>
        <row r="1838">
          <cell r="B1838">
            <v>40187</v>
          </cell>
          <cell r="C1838">
            <v>1</v>
          </cell>
        </row>
        <row r="1839">
          <cell r="B1839">
            <v>40188</v>
          </cell>
          <cell r="C1839">
            <v>1</v>
          </cell>
        </row>
        <row r="1840">
          <cell r="B1840">
            <v>40189</v>
          </cell>
          <cell r="C1840">
            <v>1</v>
          </cell>
        </row>
        <row r="1841">
          <cell r="B1841">
            <v>40190</v>
          </cell>
          <cell r="C1841">
            <v>1</v>
          </cell>
        </row>
        <row r="1842">
          <cell r="B1842">
            <v>40191</v>
          </cell>
          <cell r="C1842">
            <v>1</v>
          </cell>
        </row>
        <row r="1843">
          <cell r="B1843">
            <v>40192</v>
          </cell>
          <cell r="C1843">
            <v>1</v>
          </cell>
        </row>
        <row r="1844">
          <cell r="B1844">
            <v>40193</v>
          </cell>
          <cell r="C1844">
            <v>1</v>
          </cell>
        </row>
        <row r="1845">
          <cell r="B1845">
            <v>40194</v>
          </cell>
          <cell r="C1845">
            <v>1</v>
          </cell>
        </row>
        <row r="1846">
          <cell r="B1846">
            <v>40195</v>
          </cell>
          <cell r="C1846">
            <v>1</v>
          </cell>
        </row>
        <row r="1847">
          <cell r="B1847">
            <v>40196</v>
          </cell>
          <cell r="C1847">
            <v>1</v>
          </cell>
        </row>
        <row r="1848">
          <cell r="B1848">
            <v>40197</v>
          </cell>
          <cell r="C1848">
            <v>1</v>
          </cell>
        </row>
        <row r="1849">
          <cell r="B1849">
            <v>40198</v>
          </cell>
          <cell r="C1849">
            <v>1</v>
          </cell>
        </row>
        <row r="1850">
          <cell r="B1850">
            <v>40199</v>
          </cell>
          <cell r="C1850">
            <v>1</v>
          </cell>
        </row>
        <row r="1851">
          <cell r="B1851">
            <v>40200</v>
          </cell>
          <cell r="C1851">
            <v>1</v>
          </cell>
        </row>
        <row r="1852">
          <cell r="B1852">
            <v>40201</v>
          </cell>
          <cell r="C1852">
            <v>1</v>
          </cell>
        </row>
        <row r="1853">
          <cell r="B1853">
            <v>40202</v>
          </cell>
          <cell r="C1853">
            <v>1</v>
          </cell>
        </row>
        <row r="1854">
          <cell r="B1854">
            <v>40203</v>
          </cell>
          <cell r="C1854">
            <v>1</v>
          </cell>
        </row>
        <row r="1855">
          <cell r="B1855">
            <v>40204</v>
          </cell>
          <cell r="C1855">
            <v>1</v>
          </cell>
        </row>
        <row r="1856">
          <cell r="B1856">
            <v>40205</v>
          </cell>
          <cell r="C1856">
            <v>1</v>
          </cell>
        </row>
        <row r="1857">
          <cell r="B1857">
            <v>40206</v>
          </cell>
          <cell r="C1857">
            <v>1</v>
          </cell>
        </row>
        <row r="1858">
          <cell r="B1858">
            <v>40207</v>
          </cell>
          <cell r="C1858">
            <v>1</v>
          </cell>
        </row>
        <row r="1859">
          <cell r="B1859">
            <v>40208</v>
          </cell>
          <cell r="C1859">
            <v>1</v>
          </cell>
        </row>
        <row r="1860">
          <cell r="B1860">
            <v>40209</v>
          </cell>
          <cell r="C1860">
            <v>1</v>
          </cell>
        </row>
        <row r="1861">
          <cell r="B1861">
            <v>40210</v>
          </cell>
          <cell r="C1861">
            <v>2</v>
          </cell>
        </row>
        <row r="1862">
          <cell r="B1862">
            <v>40211</v>
          </cell>
          <cell r="C1862">
            <v>2</v>
          </cell>
        </row>
        <row r="1863">
          <cell r="B1863">
            <v>40212</v>
          </cell>
          <cell r="C1863">
            <v>2</v>
          </cell>
        </row>
        <row r="1864">
          <cell r="B1864">
            <v>40213</v>
          </cell>
          <cell r="C1864">
            <v>2</v>
          </cell>
        </row>
        <row r="1865">
          <cell r="B1865">
            <v>40214</v>
          </cell>
          <cell r="C1865">
            <v>2</v>
          </cell>
        </row>
        <row r="1866">
          <cell r="B1866">
            <v>40215</v>
          </cell>
          <cell r="C1866">
            <v>2</v>
          </cell>
        </row>
        <row r="1867">
          <cell r="B1867">
            <v>40216</v>
          </cell>
          <cell r="C1867">
            <v>2</v>
          </cell>
        </row>
        <row r="1868">
          <cell r="B1868">
            <v>40217</v>
          </cell>
          <cell r="C1868">
            <v>2</v>
          </cell>
        </row>
        <row r="1869">
          <cell r="B1869">
            <v>40218</v>
          </cell>
          <cell r="C1869">
            <v>2</v>
          </cell>
        </row>
        <row r="1870">
          <cell r="B1870">
            <v>40219</v>
          </cell>
          <cell r="C1870">
            <v>2</v>
          </cell>
        </row>
        <row r="1871">
          <cell r="B1871">
            <v>40220</v>
          </cell>
          <cell r="C1871">
            <v>2</v>
          </cell>
        </row>
        <row r="1872">
          <cell r="B1872">
            <v>40221</v>
          </cell>
          <cell r="C1872">
            <v>2</v>
          </cell>
        </row>
        <row r="1873">
          <cell r="B1873">
            <v>40222</v>
          </cell>
          <cell r="C1873">
            <v>2</v>
          </cell>
        </row>
        <row r="1874">
          <cell r="B1874">
            <v>40223</v>
          </cell>
          <cell r="C1874">
            <v>2</v>
          </cell>
        </row>
        <row r="1875">
          <cell r="B1875">
            <v>40224</v>
          </cell>
          <cell r="C1875">
            <v>2</v>
          </cell>
        </row>
        <row r="1876">
          <cell r="B1876">
            <v>40225</v>
          </cell>
          <cell r="C1876">
            <v>2</v>
          </cell>
        </row>
        <row r="1877">
          <cell r="B1877">
            <v>40226</v>
          </cell>
          <cell r="C1877">
            <v>2</v>
          </cell>
        </row>
        <row r="1878">
          <cell r="B1878">
            <v>40227</v>
          </cell>
          <cell r="C1878">
            <v>2</v>
          </cell>
        </row>
        <row r="1879">
          <cell r="B1879">
            <v>40228</v>
          </cell>
          <cell r="C1879">
            <v>2</v>
          </cell>
        </row>
        <row r="1880">
          <cell r="B1880">
            <v>40229</v>
          </cell>
          <cell r="C1880">
            <v>2</v>
          </cell>
        </row>
        <row r="1881">
          <cell r="B1881">
            <v>40230</v>
          </cell>
          <cell r="C1881">
            <v>2</v>
          </cell>
        </row>
        <row r="1882">
          <cell r="B1882">
            <v>40231</v>
          </cell>
          <cell r="C1882">
            <v>2</v>
          </cell>
        </row>
        <row r="1883">
          <cell r="B1883">
            <v>40232</v>
          </cell>
          <cell r="C1883">
            <v>2</v>
          </cell>
        </row>
        <row r="1884">
          <cell r="B1884">
            <v>40233</v>
          </cell>
          <cell r="C1884">
            <v>2</v>
          </cell>
        </row>
        <row r="1885">
          <cell r="B1885">
            <v>40234</v>
          </cell>
          <cell r="C1885">
            <v>2</v>
          </cell>
        </row>
        <row r="1886">
          <cell r="B1886">
            <v>40235</v>
          </cell>
          <cell r="C1886">
            <v>2</v>
          </cell>
        </row>
        <row r="1887">
          <cell r="B1887">
            <v>40236</v>
          </cell>
          <cell r="C1887">
            <v>2</v>
          </cell>
        </row>
        <row r="1888">
          <cell r="B1888">
            <v>40237</v>
          </cell>
          <cell r="C1888">
            <v>2</v>
          </cell>
        </row>
        <row r="1889">
          <cell r="B1889">
            <v>40238</v>
          </cell>
          <cell r="C1889">
            <v>3</v>
          </cell>
        </row>
        <row r="1890">
          <cell r="B1890">
            <v>40239</v>
          </cell>
          <cell r="C1890">
            <v>3</v>
          </cell>
        </row>
        <row r="1891">
          <cell r="B1891">
            <v>40240</v>
          </cell>
          <cell r="C1891">
            <v>3</v>
          </cell>
        </row>
        <row r="1892">
          <cell r="B1892">
            <v>40241</v>
          </cell>
          <cell r="C1892">
            <v>3</v>
          </cell>
        </row>
        <row r="1893">
          <cell r="B1893">
            <v>40242</v>
          </cell>
          <cell r="C1893">
            <v>3</v>
          </cell>
        </row>
        <row r="1894">
          <cell r="B1894">
            <v>40243</v>
          </cell>
          <cell r="C1894">
            <v>3</v>
          </cell>
        </row>
        <row r="1895">
          <cell r="B1895">
            <v>40244</v>
          </cell>
          <cell r="C1895">
            <v>3</v>
          </cell>
        </row>
        <row r="1896">
          <cell r="B1896">
            <v>40245</v>
          </cell>
          <cell r="C1896">
            <v>3</v>
          </cell>
        </row>
        <row r="1897">
          <cell r="B1897">
            <v>40246</v>
          </cell>
          <cell r="C1897">
            <v>3</v>
          </cell>
        </row>
        <row r="1898">
          <cell r="B1898">
            <v>40247</v>
          </cell>
          <cell r="C1898">
            <v>3</v>
          </cell>
        </row>
        <row r="1899">
          <cell r="B1899">
            <v>40248</v>
          </cell>
          <cell r="C1899">
            <v>3</v>
          </cell>
        </row>
        <row r="1900">
          <cell r="B1900">
            <v>40249</v>
          </cell>
          <cell r="C1900">
            <v>3</v>
          </cell>
        </row>
        <row r="1901">
          <cell r="B1901">
            <v>40250</v>
          </cell>
          <cell r="C1901">
            <v>3</v>
          </cell>
        </row>
        <row r="1902">
          <cell r="B1902">
            <v>40251</v>
          </cell>
          <cell r="C1902">
            <v>3</v>
          </cell>
        </row>
        <row r="1903">
          <cell r="B1903">
            <v>40252</v>
          </cell>
          <cell r="C1903">
            <v>3</v>
          </cell>
        </row>
        <row r="1904">
          <cell r="B1904">
            <v>40253</v>
          </cell>
          <cell r="C1904">
            <v>3</v>
          </cell>
        </row>
        <row r="1905">
          <cell r="B1905">
            <v>40254</v>
          </cell>
          <cell r="C1905">
            <v>3</v>
          </cell>
        </row>
        <row r="1906">
          <cell r="B1906">
            <v>40255</v>
          </cell>
          <cell r="C1906">
            <v>3</v>
          </cell>
        </row>
        <row r="1907">
          <cell r="B1907">
            <v>40256</v>
          </cell>
          <cell r="C1907">
            <v>3</v>
          </cell>
        </row>
        <row r="1908">
          <cell r="B1908">
            <v>40257</v>
          </cell>
          <cell r="C1908">
            <v>3</v>
          </cell>
        </row>
        <row r="1909">
          <cell r="B1909">
            <v>40258</v>
          </cell>
          <cell r="C1909">
            <v>3</v>
          </cell>
        </row>
        <row r="1910">
          <cell r="B1910">
            <v>40259</v>
          </cell>
          <cell r="C1910">
            <v>3</v>
          </cell>
        </row>
        <row r="1911">
          <cell r="B1911">
            <v>40260</v>
          </cell>
          <cell r="C1911">
            <v>3</v>
          </cell>
        </row>
        <row r="1912">
          <cell r="B1912">
            <v>40261</v>
          </cell>
          <cell r="C1912">
            <v>3</v>
          </cell>
        </row>
        <row r="1913">
          <cell r="B1913">
            <v>40262</v>
          </cell>
          <cell r="C1913">
            <v>3</v>
          </cell>
        </row>
        <row r="1914">
          <cell r="B1914">
            <v>40263</v>
          </cell>
          <cell r="C1914">
            <v>3</v>
          </cell>
        </row>
        <row r="1915">
          <cell r="B1915">
            <v>40264</v>
          </cell>
          <cell r="C1915">
            <v>3</v>
          </cell>
        </row>
        <row r="1916">
          <cell r="B1916">
            <v>40265</v>
          </cell>
          <cell r="C1916">
            <v>3</v>
          </cell>
        </row>
        <row r="1917">
          <cell r="B1917">
            <v>40266</v>
          </cell>
          <cell r="C1917">
            <v>3</v>
          </cell>
        </row>
        <row r="1918">
          <cell r="B1918">
            <v>40267</v>
          </cell>
          <cell r="C1918">
            <v>3</v>
          </cell>
        </row>
        <row r="1919">
          <cell r="B1919">
            <v>40268</v>
          </cell>
          <cell r="C1919">
            <v>3</v>
          </cell>
        </row>
        <row r="1920">
          <cell r="B1920">
            <v>40269</v>
          </cell>
          <cell r="C1920">
            <v>4</v>
          </cell>
        </row>
        <row r="1921">
          <cell r="B1921">
            <v>40270</v>
          </cell>
          <cell r="C1921">
            <v>4</v>
          </cell>
        </row>
        <row r="1922">
          <cell r="B1922">
            <v>40271</v>
          </cell>
          <cell r="C1922">
            <v>4</v>
          </cell>
        </row>
        <row r="1923">
          <cell r="B1923">
            <v>40272</v>
          </cell>
          <cell r="C1923">
            <v>4</v>
          </cell>
        </row>
        <row r="1924">
          <cell r="B1924">
            <v>40273</v>
          </cell>
          <cell r="C1924">
            <v>4</v>
          </cell>
        </row>
        <row r="1925">
          <cell r="B1925">
            <v>40274</v>
          </cell>
          <cell r="C1925">
            <v>4</v>
          </cell>
        </row>
        <row r="1926">
          <cell r="B1926">
            <v>40275</v>
          </cell>
          <cell r="C1926">
            <v>4</v>
          </cell>
        </row>
        <row r="1927">
          <cell r="B1927">
            <v>40276</v>
          </cell>
          <cell r="C1927">
            <v>4</v>
          </cell>
        </row>
        <row r="1928">
          <cell r="B1928">
            <v>40277</v>
          </cell>
          <cell r="C1928">
            <v>4</v>
          </cell>
        </row>
        <row r="1929">
          <cell r="B1929">
            <v>40278</v>
          </cell>
          <cell r="C1929">
            <v>4</v>
          </cell>
        </row>
        <row r="1930">
          <cell r="B1930">
            <v>40279</v>
          </cell>
          <cell r="C1930">
            <v>4</v>
          </cell>
        </row>
        <row r="1931">
          <cell r="B1931">
            <v>40280</v>
          </cell>
          <cell r="C1931">
            <v>4</v>
          </cell>
        </row>
        <row r="1932">
          <cell r="B1932">
            <v>40281</v>
          </cell>
          <cell r="C1932">
            <v>4</v>
          </cell>
        </row>
        <row r="1933">
          <cell r="B1933">
            <v>40282</v>
          </cell>
          <cell r="C1933">
            <v>4</v>
          </cell>
        </row>
        <row r="1934">
          <cell r="B1934">
            <v>40283</v>
          </cell>
          <cell r="C1934">
            <v>4</v>
          </cell>
        </row>
        <row r="1935">
          <cell r="B1935">
            <v>40284</v>
          </cell>
          <cell r="C1935">
            <v>4</v>
          </cell>
        </row>
        <row r="1936">
          <cell r="B1936">
            <v>40285</v>
          </cell>
          <cell r="C1936">
            <v>4</v>
          </cell>
        </row>
        <row r="1937">
          <cell r="B1937">
            <v>40286</v>
          </cell>
          <cell r="C1937">
            <v>4</v>
          </cell>
        </row>
        <row r="1938">
          <cell r="B1938">
            <v>40287</v>
          </cell>
          <cell r="C1938">
            <v>4</v>
          </cell>
        </row>
        <row r="1939">
          <cell r="B1939">
            <v>40288</v>
          </cell>
          <cell r="C1939">
            <v>4</v>
          </cell>
        </row>
        <row r="1940">
          <cell r="B1940">
            <v>40289</v>
          </cell>
          <cell r="C1940">
            <v>4</v>
          </cell>
        </row>
        <row r="1941">
          <cell r="B1941">
            <v>40290</v>
          </cell>
          <cell r="C1941">
            <v>4</v>
          </cell>
        </row>
        <row r="1942">
          <cell r="B1942">
            <v>40291</v>
          </cell>
          <cell r="C1942">
            <v>4</v>
          </cell>
        </row>
        <row r="1943">
          <cell r="B1943">
            <v>40292</v>
          </cell>
          <cell r="C1943">
            <v>4</v>
          </cell>
        </row>
        <row r="1944">
          <cell r="B1944">
            <v>40293</v>
          </cell>
          <cell r="C1944">
            <v>4</v>
          </cell>
        </row>
        <row r="1945">
          <cell r="B1945">
            <v>40294</v>
          </cell>
          <cell r="C1945">
            <v>4</v>
          </cell>
        </row>
        <row r="1946">
          <cell r="B1946">
            <v>40295</v>
          </cell>
          <cell r="C1946">
            <v>4</v>
          </cell>
        </row>
        <row r="1947">
          <cell r="B1947">
            <v>40296</v>
          </cell>
          <cell r="C1947">
            <v>4</v>
          </cell>
        </row>
        <row r="1948">
          <cell r="B1948">
            <v>40297</v>
          </cell>
          <cell r="C1948">
            <v>4</v>
          </cell>
        </row>
        <row r="1949">
          <cell r="B1949">
            <v>40298</v>
          </cell>
          <cell r="C1949">
            <v>4</v>
          </cell>
        </row>
        <row r="1950">
          <cell r="B1950">
            <v>40299</v>
          </cell>
          <cell r="C1950">
            <v>5</v>
          </cell>
        </row>
        <row r="1951">
          <cell r="B1951">
            <v>40300</v>
          </cell>
          <cell r="C1951">
            <v>5</v>
          </cell>
        </row>
        <row r="1952">
          <cell r="B1952">
            <v>40301</v>
          </cell>
          <cell r="C1952">
            <v>5</v>
          </cell>
        </row>
        <row r="1953">
          <cell r="B1953">
            <v>40302</v>
          </cell>
          <cell r="C1953">
            <v>5</v>
          </cell>
        </row>
        <row r="1954">
          <cell r="B1954">
            <v>40303</v>
          </cell>
          <cell r="C1954">
            <v>5</v>
          </cell>
        </row>
        <row r="1955">
          <cell r="B1955">
            <v>40304</v>
          </cell>
          <cell r="C1955">
            <v>5</v>
          </cell>
        </row>
        <row r="1956">
          <cell r="B1956">
            <v>40305</v>
          </cell>
          <cell r="C1956">
            <v>5</v>
          </cell>
        </row>
        <row r="1957">
          <cell r="B1957">
            <v>40306</v>
          </cell>
          <cell r="C1957">
            <v>5</v>
          </cell>
        </row>
        <row r="1958">
          <cell r="B1958">
            <v>40307</v>
          </cell>
          <cell r="C1958">
            <v>5</v>
          </cell>
        </row>
        <row r="1959">
          <cell r="B1959">
            <v>40308</v>
          </cell>
          <cell r="C1959">
            <v>5</v>
          </cell>
        </row>
        <row r="1960">
          <cell r="B1960">
            <v>40309</v>
          </cell>
          <cell r="C1960">
            <v>5</v>
          </cell>
        </row>
        <row r="1961">
          <cell r="B1961">
            <v>40310</v>
          </cell>
          <cell r="C1961">
            <v>5</v>
          </cell>
        </row>
        <row r="1962">
          <cell r="B1962">
            <v>40311</v>
          </cell>
          <cell r="C1962">
            <v>5</v>
          </cell>
        </row>
        <row r="1963">
          <cell r="B1963">
            <v>40312</v>
          </cell>
          <cell r="C1963">
            <v>5</v>
          </cell>
        </row>
        <row r="1964">
          <cell r="B1964">
            <v>40313</v>
          </cell>
          <cell r="C1964">
            <v>5</v>
          </cell>
        </row>
        <row r="1965">
          <cell r="B1965">
            <v>40314</v>
          </cell>
          <cell r="C1965">
            <v>5</v>
          </cell>
        </row>
        <row r="1966">
          <cell r="B1966">
            <v>40315</v>
          </cell>
          <cell r="C1966">
            <v>5</v>
          </cell>
        </row>
        <row r="1967">
          <cell r="B1967">
            <v>40316</v>
          </cell>
          <cell r="C1967">
            <v>5</v>
          </cell>
        </row>
        <row r="1968">
          <cell r="B1968">
            <v>40317</v>
          </cell>
          <cell r="C1968">
            <v>5</v>
          </cell>
        </row>
        <row r="1969">
          <cell r="B1969">
            <v>40318</v>
          </cell>
          <cell r="C1969">
            <v>5</v>
          </cell>
        </row>
        <row r="1970">
          <cell r="B1970">
            <v>40319</v>
          </cell>
          <cell r="C1970">
            <v>5</v>
          </cell>
        </row>
        <row r="1971">
          <cell r="B1971">
            <v>40320</v>
          </cell>
          <cell r="C1971">
            <v>5</v>
          </cell>
        </row>
        <row r="1972">
          <cell r="B1972">
            <v>40321</v>
          </cell>
          <cell r="C1972">
            <v>5</v>
          </cell>
        </row>
        <row r="1973">
          <cell r="B1973">
            <v>40322</v>
          </cell>
          <cell r="C1973">
            <v>5</v>
          </cell>
        </row>
        <row r="1974">
          <cell r="B1974">
            <v>40323</v>
          </cell>
          <cell r="C1974">
            <v>5</v>
          </cell>
        </row>
        <row r="1975">
          <cell r="B1975">
            <v>40324</v>
          </cell>
          <cell r="C1975">
            <v>5</v>
          </cell>
        </row>
        <row r="1976">
          <cell r="B1976">
            <v>40325</v>
          </cell>
          <cell r="C1976">
            <v>5</v>
          </cell>
        </row>
        <row r="1977">
          <cell r="B1977">
            <v>40326</v>
          </cell>
          <cell r="C1977">
            <v>5</v>
          </cell>
        </row>
        <row r="1978">
          <cell r="B1978">
            <v>40327</v>
          </cell>
          <cell r="C1978">
            <v>5</v>
          </cell>
        </row>
        <row r="1979">
          <cell r="B1979">
            <v>40328</v>
          </cell>
          <cell r="C1979">
            <v>5</v>
          </cell>
        </row>
        <row r="1980">
          <cell r="B1980">
            <v>40329</v>
          </cell>
          <cell r="C1980">
            <v>5</v>
          </cell>
        </row>
        <row r="1981">
          <cell r="B1981">
            <v>40330</v>
          </cell>
          <cell r="C1981">
            <v>6</v>
          </cell>
        </row>
        <row r="1982">
          <cell r="B1982">
            <v>40331</v>
          </cell>
          <cell r="C1982">
            <v>6</v>
          </cell>
        </row>
        <row r="1983">
          <cell r="B1983">
            <v>40332</v>
          </cell>
          <cell r="C1983">
            <v>6</v>
          </cell>
        </row>
        <row r="1984">
          <cell r="B1984">
            <v>40333</v>
          </cell>
          <cell r="C1984">
            <v>6</v>
          </cell>
        </row>
        <row r="1985">
          <cell r="B1985">
            <v>40334</v>
          </cell>
          <cell r="C1985">
            <v>6</v>
          </cell>
        </row>
        <row r="1986">
          <cell r="B1986">
            <v>40335</v>
          </cell>
          <cell r="C1986">
            <v>6</v>
          </cell>
        </row>
        <row r="1987">
          <cell r="B1987">
            <v>40336</v>
          </cell>
          <cell r="C1987">
            <v>6</v>
          </cell>
        </row>
        <row r="1988">
          <cell r="B1988">
            <v>40337</v>
          </cell>
          <cell r="C1988">
            <v>6</v>
          </cell>
        </row>
        <row r="1989">
          <cell r="B1989">
            <v>40338</v>
          </cell>
          <cell r="C1989">
            <v>6</v>
          </cell>
        </row>
        <row r="1990">
          <cell r="B1990">
            <v>40339</v>
          </cell>
          <cell r="C1990">
            <v>6</v>
          </cell>
        </row>
        <row r="1991">
          <cell r="B1991">
            <v>40340</v>
          </cell>
          <cell r="C1991">
            <v>6</v>
          </cell>
        </row>
        <row r="1992">
          <cell r="B1992">
            <v>40341</v>
          </cell>
          <cell r="C1992">
            <v>6</v>
          </cell>
        </row>
        <row r="1993">
          <cell r="B1993">
            <v>40342</v>
          </cell>
          <cell r="C1993">
            <v>6</v>
          </cell>
        </row>
        <row r="1994">
          <cell r="B1994">
            <v>40343</v>
          </cell>
          <cell r="C1994">
            <v>6</v>
          </cell>
        </row>
        <row r="1995">
          <cell r="B1995">
            <v>40344</v>
          </cell>
          <cell r="C1995">
            <v>6</v>
          </cell>
        </row>
        <row r="1996">
          <cell r="B1996">
            <v>40345</v>
          </cell>
          <cell r="C1996">
            <v>6</v>
          </cell>
        </row>
        <row r="1997">
          <cell r="B1997">
            <v>40346</v>
          </cell>
          <cell r="C1997">
            <v>6</v>
          </cell>
        </row>
        <row r="1998">
          <cell r="B1998">
            <v>40347</v>
          </cell>
          <cell r="C1998">
            <v>6</v>
          </cell>
        </row>
        <row r="1999">
          <cell r="B1999">
            <v>40348</v>
          </cell>
          <cell r="C1999">
            <v>6</v>
          </cell>
        </row>
        <row r="2000">
          <cell r="B2000">
            <v>40349</v>
          </cell>
          <cell r="C2000">
            <v>6</v>
          </cell>
        </row>
        <row r="2001">
          <cell r="B2001">
            <v>40350</v>
          </cell>
          <cell r="C2001">
            <v>6</v>
          </cell>
        </row>
        <row r="2002">
          <cell r="B2002">
            <v>40351</v>
          </cell>
          <cell r="C2002">
            <v>6</v>
          </cell>
        </row>
        <row r="2003">
          <cell r="B2003">
            <v>40352</v>
          </cell>
          <cell r="C2003">
            <v>6</v>
          </cell>
        </row>
        <row r="2004">
          <cell r="B2004">
            <v>40353</v>
          </cell>
          <cell r="C2004">
            <v>6</v>
          </cell>
        </row>
        <row r="2005">
          <cell r="B2005">
            <v>40354</v>
          </cell>
          <cell r="C2005">
            <v>6</v>
          </cell>
        </row>
        <row r="2006">
          <cell r="B2006">
            <v>40355</v>
          </cell>
          <cell r="C2006">
            <v>6</v>
          </cell>
        </row>
        <row r="2007">
          <cell r="B2007">
            <v>40356</v>
          </cell>
          <cell r="C2007">
            <v>6</v>
          </cell>
        </row>
        <row r="2008">
          <cell r="B2008">
            <v>40357</v>
          </cell>
          <cell r="C2008">
            <v>6</v>
          </cell>
        </row>
        <row r="2009">
          <cell r="B2009">
            <v>40358</v>
          </cell>
          <cell r="C2009">
            <v>6</v>
          </cell>
        </row>
        <row r="2010">
          <cell r="B2010">
            <v>40359</v>
          </cell>
          <cell r="C2010">
            <v>6</v>
          </cell>
        </row>
        <row r="2011">
          <cell r="B2011">
            <v>40360</v>
          </cell>
          <cell r="C2011">
            <v>7</v>
          </cell>
        </row>
        <row r="2012">
          <cell r="B2012">
            <v>40361</v>
          </cell>
          <cell r="C2012">
            <v>7</v>
          </cell>
        </row>
        <row r="2013">
          <cell r="B2013">
            <v>40362</v>
          </cell>
          <cell r="C2013">
            <v>7</v>
          </cell>
        </row>
        <row r="2014">
          <cell r="B2014">
            <v>40363</v>
          </cell>
          <cell r="C2014">
            <v>7</v>
          </cell>
        </row>
        <row r="2015">
          <cell r="B2015">
            <v>40364</v>
          </cell>
          <cell r="C2015">
            <v>7</v>
          </cell>
        </row>
        <row r="2016">
          <cell r="B2016">
            <v>40365</v>
          </cell>
          <cell r="C2016">
            <v>7</v>
          </cell>
        </row>
        <row r="2017">
          <cell r="B2017">
            <v>40366</v>
          </cell>
          <cell r="C2017">
            <v>7</v>
          </cell>
        </row>
        <row r="2018">
          <cell r="B2018">
            <v>40367</v>
          </cell>
          <cell r="C2018">
            <v>7</v>
          </cell>
        </row>
        <row r="2019">
          <cell r="B2019">
            <v>40368</v>
          </cell>
          <cell r="C2019">
            <v>7</v>
          </cell>
        </row>
        <row r="2020">
          <cell r="B2020">
            <v>40369</v>
          </cell>
          <cell r="C2020">
            <v>7</v>
          </cell>
        </row>
        <row r="2021">
          <cell r="B2021">
            <v>40370</v>
          </cell>
          <cell r="C2021">
            <v>7</v>
          </cell>
        </row>
        <row r="2022">
          <cell r="B2022">
            <v>40371</v>
          </cell>
          <cell r="C2022">
            <v>7</v>
          </cell>
        </row>
        <row r="2023">
          <cell r="B2023">
            <v>40372</v>
          </cell>
          <cell r="C2023">
            <v>7</v>
          </cell>
        </row>
        <row r="2024">
          <cell r="B2024">
            <v>40373</v>
          </cell>
          <cell r="C2024">
            <v>7</v>
          </cell>
        </row>
        <row r="2025">
          <cell r="B2025">
            <v>40374</v>
          </cell>
          <cell r="C2025">
            <v>7</v>
          </cell>
        </row>
        <row r="2026">
          <cell r="B2026">
            <v>40375</v>
          </cell>
          <cell r="C2026">
            <v>7</v>
          </cell>
        </row>
        <row r="2027">
          <cell r="B2027">
            <v>40376</v>
          </cell>
          <cell r="C2027">
            <v>7</v>
          </cell>
        </row>
        <row r="2028">
          <cell r="B2028">
            <v>40377</v>
          </cell>
          <cell r="C2028">
            <v>7</v>
          </cell>
        </row>
        <row r="2029">
          <cell r="B2029">
            <v>40378</v>
          </cell>
          <cell r="C2029">
            <v>7</v>
          </cell>
        </row>
        <row r="2030">
          <cell r="B2030">
            <v>40379</v>
          </cell>
          <cell r="C2030">
            <v>7</v>
          </cell>
        </row>
        <row r="2031">
          <cell r="B2031">
            <v>40380</v>
          </cell>
          <cell r="C2031">
            <v>7</v>
          </cell>
        </row>
        <row r="2032">
          <cell r="B2032">
            <v>40381</v>
          </cell>
          <cell r="C2032">
            <v>7</v>
          </cell>
        </row>
        <row r="2033">
          <cell r="B2033">
            <v>40382</v>
          </cell>
          <cell r="C2033">
            <v>7</v>
          </cell>
        </row>
        <row r="2034">
          <cell r="B2034">
            <v>40383</v>
          </cell>
          <cell r="C2034">
            <v>7</v>
          </cell>
        </row>
        <row r="2035">
          <cell r="B2035">
            <v>40384</v>
          </cell>
          <cell r="C2035">
            <v>7</v>
          </cell>
        </row>
        <row r="2036">
          <cell r="B2036">
            <v>40385</v>
          </cell>
          <cell r="C2036">
            <v>7</v>
          </cell>
        </row>
        <row r="2037">
          <cell r="B2037">
            <v>40386</v>
          </cell>
          <cell r="C2037">
            <v>7</v>
          </cell>
        </row>
        <row r="2038">
          <cell r="B2038">
            <v>40387</v>
          </cell>
          <cell r="C2038">
            <v>7</v>
          </cell>
        </row>
        <row r="2039">
          <cell r="B2039">
            <v>40388</v>
          </cell>
          <cell r="C2039">
            <v>7</v>
          </cell>
        </row>
        <row r="2040">
          <cell r="B2040">
            <v>40389</v>
          </cell>
          <cell r="C2040">
            <v>7</v>
          </cell>
        </row>
        <row r="2041">
          <cell r="B2041">
            <v>40390</v>
          </cell>
          <cell r="C2041">
            <v>7</v>
          </cell>
        </row>
        <row r="2042">
          <cell r="B2042">
            <v>40391</v>
          </cell>
          <cell r="C2042">
            <v>8</v>
          </cell>
        </row>
        <row r="2043">
          <cell r="B2043">
            <v>40392</v>
          </cell>
          <cell r="C2043">
            <v>8</v>
          </cell>
        </row>
        <row r="2044">
          <cell r="B2044">
            <v>40393</v>
          </cell>
          <cell r="C2044">
            <v>8</v>
          </cell>
        </row>
        <row r="2045">
          <cell r="B2045">
            <v>40394</v>
          </cell>
          <cell r="C2045">
            <v>8</v>
          </cell>
        </row>
        <row r="2046">
          <cell r="B2046">
            <v>40395</v>
          </cell>
          <cell r="C2046">
            <v>8</v>
          </cell>
        </row>
        <row r="2047">
          <cell r="B2047">
            <v>40396</v>
          </cell>
          <cell r="C2047">
            <v>8</v>
          </cell>
        </row>
        <row r="2048">
          <cell r="B2048">
            <v>40397</v>
          </cell>
          <cell r="C2048">
            <v>8</v>
          </cell>
        </row>
        <row r="2049">
          <cell r="B2049">
            <v>40398</v>
          </cell>
          <cell r="C2049">
            <v>8</v>
          </cell>
        </row>
        <row r="2050">
          <cell r="B2050">
            <v>40399</v>
          </cell>
          <cell r="C2050">
            <v>8</v>
          </cell>
        </row>
        <row r="2051">
          <cell r="B2051">
            <v>40400</v>
          </cell>
          <cell r="C2051">
            <v>8</v>
          </cell>
        </row>
        <row r="2052">
          <cell r="B2052">
            <v>40401</v>
          </cell>
          <cell r="C2052">
            <v>8</v>
          </cell>
        </row>
        <row r="2053">
          <cell r="B2053">
            <v>40402</v>
          </cell>
          <cell r="C2053">
            <v>8</v>
          </cell>
        </row>
        <row r="2054">
          <cell r="B2054">
            <v>40403</v>
          </cell>
          <cell r="C2054">
            <v>8</v>
          </cell>
        </row>
        <row r="2055">
          <cell r="B2055">
            <v>40404</v>
          </cell>
          <cell r="C2055">
            <v>8</v>
          </cell>
        </row>
        <row r="2056">
          <cell r="B2056">
            <v>40405</v>
          </cell>
          <cell r="C2056">
            <v>8</v>
          </cell>
        </row>
        <row r="2057">
          <cell r="B2057">
            <v>40406</v>
          </cell>
          <cell r="C2057">
            <v>8</v>
          </cell>
        </row>
        <row r="2058">
          <cell r="B2058">
            <v>40407</v>
          </cell>
          <cell r="C2058">
            <v>8</v>
          </cell>
        </row>
        <row r="2059">
          <cell r="B2059">
            <v>40408</v>
          </cell>
          <cell r="C2059">
            <v>8</v>
          </cell>
        </row>
        <row r="2060">
          <cell r="B2060">
            <v>40409</v>
          </cell>
          <cell r="C2060">
            <v>8</v>
          </cell>
        </row>
        <row r="2061">
          <cell r="B2061">
            <v>40410</v>
          </cell>
          <cell r="C2061">
            <v>8</v>
          </cell>
        </row>
        <row r="2062">
          <cell r="B2062">
            <v>40411</v>
          </cell>
          <cell r="C2062">
            <v>8</v>
          </cell>
        </row>
        <row r="2063">
          <cell r="B2063">
            <v>40412</v>
          </cell>
          <cell r="C2063">
            <v>8</v>
          </cell>
        </row>
        <row r="2064">
          <cell r="B2064">
            <v>40413</v>
          </cell>
          <cell r="C2064">
            <v>8</v>
          </cell>
        </row>
        <row r="2065">
          <cell r="B2065">
            <v>40414</v>
          </cell>
          <cell r="C2065">
            <v>8</v>
          </cell>
        </row>
        <row r="2066">
          <cell r="B2066">
            <v>40415</v>
          </cell>
          <cell r="C2066">
            <v>8</v>
          </cell>
        </row>
        <row r="2067">
          <cell r="B2067">
            <v>40416</v>
          </cell>
          <cell r="C2067">
            <v>8</v>
          </cell>
        </row>
        <row r="2068">
          <cell r="B2068">
            <v>40417</v>
          </cell>
          <cell r="C2068">
            <v>8</v>
          </cell>
        </row>
        <row r="2069">
          <cell r="B2069">
            <v>40418</v>
          </cell>
          <cell r="C2069">
            <v>8</v>
          </cell>
        </row>
        <row r="2070">
          <cell r="B2070">
            <v>40419</v>
          </cell>
          <cell r="C2070">
            <v>8</v>
          </cell>
        </row>
        <row r="2071">
          <cell r="B2071">
            <v>40420</v>
          </cell>
          <cell r="C2071">
            <v>8</v>
          </cell>
        </row>
        <row r="2072">
          <cell r="B2072">
            <v>40421</v>
          </cell>
          <cell r="C2072">
            <v>8</v>
          </cell>
        </row>
        <row r="2073">
          <cell r="B2073">
            <v>40422</v>
          </cell>
          <cell r="C2073">
            <v>9</v>
          </cell>
        </row>
        <row r="2074">
          <cell r="B2074">
            <v>40423</v>
          </cell>
          <cell r="C2074">
            <v>9</v>
          </cell>
        </row>
        <row r="2075">
          <cell r="B2075">
            <v>40424</v>
          </cell>
          <cell r="C2075">
            <v>9</v>
          </cell>
        </row>
        <row r="2076">
          <cell r="B2076">
            <v>40425</v>
          </cell>
          <cell r="C2076">
            <v>9</v>
          </cell>
        </row>
        <row r="2077">
          <cell r="B2077">
            <v>40426</v>
          </cell>
          <cell r="C2077">
            <v>9</v>
          </cell>
        </row>
        <row r="2078">
          <cell r="B2078">
            <v>40427</v>
          </cell>
          <cell r="C2078">
            <v>9</v>
          </cell>
        </row>
        <row r="2079">
          <cell r="B2079">
            <v>40428</v>
          </cell>
          <cell r="C2079">
            <v>9</v>
          </cell>
        </row>
        <row r="2080">
          <cell r="B2080">
            <v>40429</v>
          </cell>
          <cell r="C2080">
            <v>9</v>
          </cell>
        </row>
        <row r="2081">
          <cell r="B2081">
            <v>40430</v>
          </cell>
          <cell r="C2081">
            <v>9</v>
          </cell>
        </row>
        <row r="2082">
          <cell r="B2082">
            <v>40431</v>
          </cell>
          <cell r="C2082">
            <v>9</v>
          </cell>
        </row>
        <row r="2083">
          <cell r="B2083">
            <v>40432</v>
          </cell>
          <cell r="C2083">
            <v>9</v>
          </cell>
        </row>
        <row r="2084">
          <cell r="B2084">
            <v>40433</v>
          </cell>
          <cell r="C2084">
            <v>9</v>
          </cell>
        </row>
        <row r="2085">
          <cell r="B2085">
            <v>40434</v>
          </cell>
          <cell r="C2085">
            <v>9</v>
          </cell>
        </row>
        <row r="2086">
          <cell r="B2086">
            <v>40435</v>
          </cell>
          <cell r="C2086">
            <v>9</v>
          </cell>
        </row>
        <row r="2087">
          <cell r="B2087">
            <v>40436</v>
          </cell>
          <cell r="C2087">
            <v>9</v>
          </cell>
        </row>
        <row r="2088">
          <cell r="B2088">
            <v>40437</v>
          </cell>
          <cell r="C2088">
            <v>9</v>
          </cell>
        </row>
        <row r="2089">
          <cell r="B2089">
            <v>40438</v>
          </cell>
          <cell r="C2089">
            <v>9</v>
          </cell>
        </row>
        <row r="2090">
          <cell r="B2090">
            <v>40439</v>
          </cell>
          <cell r="C2090">
            <v>9</v>
          </cell>
        </row>
        <row r="2091">
          <cell r="B2091">
            <v>40440</v>
          </cell>
          <cell r="C2091">
            <v>9</v>
          </cell>
        </row>
        <row r="2092">
          <cell r="B2092">
            <v>40441</v>
          </cell>
          <cell r="C2092">
            <v>9</v>
          </cell>
        </row>
        <row r="2093">
          <cell r="B2093">
            <v>40442</v>
          </cell>
          <cell r="C2093">
            <v>9</v>
          </cell>
        </row>
        <row r="2094">
          <cell r="B2094">
            <v>40443</v>
          </cell>
          <cell r="C2094">
            <v>9</v>
          </cell>
        </row>
        <row r="2095">
          <cell r="B2095">
            <v>40444</v>
          </cell>
          <cell r="C2095">
            <v>9</v>
          </cell>
        </row>
        <row r="2096">
          <cell r="B2096">
            <v>40445</v>
          </cell>
          <cell r="C2096">
            <v>9</v>
          </cell>
        </row>
        <row r="2097">
          <cell r="B2097">
            <v>40446</v>
          </cell>
          <cell r="C2097">
            <v>9</v>
          </cell>
        </row>
        <row r="2098">
          <cell r="B2098">
            <v>40447</v>
          </cell>
          <cell r="C2098">
            <v>9</v>
          </cell>
        </row>
        <row r="2099">
          <cell r="B2099">
            <v>40448</v>
          </cell>
          <cell r="C2099">
            <v>9</v>
          </cell>
        </row>
        <row r="2100">
          <cell r="B2100">
            <v>40449</v>
          </cell>
          <cell r="C2100">
            <v>9</v>
          </cell>
        </row>
        <row r="2101">
          <cell r="B2101">
            <v>40450</v>
          </cell>
          <cell r="C2101">
            <v>9</v>
          </cell>
        </row>
        <row r="2102">
          <cell r="B2102">
            <v>40451</v>
          </cell>
          <cell r="C2102">
            <v>9</v>
          </cell>
        </row>
        <row r="2103">
          <cell r="B2103">
            <v>40452</v>
          </cell>
          <cell r="C2103">
            <v>10</v>
          </cell>
        </row>
        <row r="2104">
          <cell r="B2104">
            <v>40453</v>
          </cell>
          <cell r="C2104">
            <v>10</v>
          </cell>
        </row>
        <row r="2105">
          <cell r="B2105">
            <v>40454</v>
          </cell>
          <cell r="C2105">
            <v>10</v>
          </cell>
        </row>
        <row r="2106">
          <cell r="B2106">
            <v>40455</v>
          </cell>
          <cell r="C2106">
            <v>10</v>
          </cell>
        </row>
        <row r="2107">
          <cell r="B2107">
            <v>40456</v>
          </cell>
          <cell r="C2107">
            <v>10</v>
          </cell>
        </row>
        <row r="2108">
          <cell r="B2108">
            <v>40457</v>
          </cell>
          <cell r="C2108">
            <v>10</v>
          </cell>
        </row>
        <row r="2109">
          <cell r="B2109">
            <v>40458</v>
          </cell>
          <cell r="C2109">
            <v>10</v>
          </cell>
        </row>
        <row r="2110">
          <cell r="B2110">
            <v>40459</v>
          </cell>
          <cell r="C2110">
            <v>10</v>
          </cell>
        </row>
        <row r="2111">
          <cell r="B2111">
            <v>40460</v>
          </cell>
          <cell r="C2111">
            <v>10</v>
          </cell>
        </row>
        <row r="2112">
          <cell r="B2112">
            <v>40461</v>
          </cell>
          <cell r="C2112">
            <v>10</v>
          </cell>
        </row>
        <row r="2113">
          <cell r="B2113">
            <v>40462</v>
          </cell>
          <cell r="C2113">
            <v>10</v>
          </cell>
        </row>
        <row r="2114">
          <cell r="B2114">
            <v>40463</v>
          </cell>
          <cell r="C2114">
            <v>10</v>
          </cell>
        </row>
        <row r="2115">
          <cell r="B2115">
            <v>40464</v>
          </cell>
          <cell r="C2115">
            <v>10</v>
          </cell>
        </row>
        <row r="2116">
          <cell r="B2116">
            <v>40465</v>
          </cell>
          <cell r="C2116">
            <v>10</v>
          </cell>
        </row>
        <row r="2117">
          <cell r="B2117">
            <v>40466</v>
          </cell>
          <cell r="C2117">
            <v>10</v>
          </cell>
        </row>
        <row r="2118">
          <cell r="B2118">
            <v>40467</v>
          </cell>
          <cell r="C2118">
            <v>10</v>
          </cell>
        </row>
        <row r="2119">
          <cell r="B2119">
            <v>40468</v>
          </cell>
          <cell r="C2119">
            <v>10</v>
          </cell>
        </row>
        <row r="2120">
          <cell r="B2120">
            <v>40469</v>
          </cell>
          <cell r="C2120">
            <v>10</v>
          </cell>
        </row>
        <row r="2121">
          <cell r="B2121">
            <v>40470</v>
          </cell>
          <cell r="C2121">
            <v>10</v>
          </cell>
        </row>
        <row r="2122">
          <cell r="B2122">
            <v>40471</v>
          </cell>
          <cell r="C2122">
            <v>10</v>
          </cell>
        </row>
        <row r="2123">
          <cell r="B2123">
            <v>40472</v>
          </cell>
          <cell r="C2123">
            <v>10</v>
          </cell>
        </row>
        <row r="2124">
          <cell r="B2124">
            <v>40473</v>
          </cell>
          <cell r="C2124">
            <v>10</v>
          </cell>
        </row>
        <row r="2125">
          <cell r="B2125">
            <v>40474</v>
          </cell>
          <cell r="C2125">
            <v>10</v>
          </cell>
        </row>
        <row r="2126">
          <cell r="B2126">
            <v>40475</v>
          </cell>
          <cell r="C2126">
            <v>10</v>
          </cell>
        </row>
        <row r="2127">
          <cell r="B2127">
            <v>40476</v>
          </cell>
          <cell r="C2127">
            <v>10</v>
          </cell>
        </row>
        <row r="2128">
          <cell r="B2128">
            <v>40477</v>
          </cell>
          <cell r="C2128">
            <v>10</v>
          </cell>
        </row>
        <row r="2129">
          <cell r="B2129">
            <v>40478</v>
          </cell>
          <cell r="C2129">
            <v>10</v>
          </cell>
        </row>
        <row r="2130">
          <cell r="B2130">
            <v>40479</v>
          </cell>
          <cell r="C2130">
            <v>10</v>
          </cell>
        </row>
        <row r="2131">
          <cell r="B2131">
            <v>40480</v>
          </cell>
          <cell r="C2131">
            <v>10</v>
          </cell>
        </row>
        <row r="2132">
          <cell r="B2132">
            <v>40481</v>
          </cell>
          <cell r="C2132">
            <v>10</v>
          </cell>
        </row>
        <row r="2133">
          <cell r="B2133">
            <v>40482</v>
          </cell>
          <cell r="C2133">
            <v>10</v>
          </cell>
        </row>
        <row r="2134">
          <cell r="B2134">
            <v>40483</v>
          </cell>
          <cell r="C2134">
            <v>11</v>
          </cell>
        </row>
        <row r="2135">
          <cell r="B2135">
            <v>40484</v>
          </cell>
          <cell r="C2135">
            <v>11</v>
          </cell>
        </row>
        <row r="2136">
          <cell r="B2136">
            <v>40485</v>
          </cell>
          <cell r="C2136">
            <v>11</v>
          </cell>
        </row>
        <row r="2137">
          <cell r="B2137">
            <v>40486</v>
          </cell>
          <cell r="C2137">
            <v>11</v>
          </cell>
        </row>
        <row r="2138">
          <cell r="B2138">
            <v>40487</v>
          </cell>
          <cell r="C2138">
            <v>11</v>
          </cell>
        </row>
        <row r="2139">
          <cell r="B2139">
            <v>40488</v>
          </cell>
          <cell r="C2139">
            <v>11</v>
          </cell>
        </row>
        <row r="2140">
          <cell r="B2140">
            <v>40489</v>
          </cell>
          <cell r="C2140">
            <v>11</v>
          </cell>
        </row>
        <row r="2141">
          <cell r="B2141">
            <v>40490</v>
          </cell>
          <cell r="C2141">
            <v>11</v>
          </cell>
        </row>
        <row r="2142">
          <cell r="B2142">
            <v>40491</v>
          </cell>
          <cell r="C2142">
            <v>11</v>
          </cell>
        </row>
        <row r="2143">
          <cell r="B2143">
            <v>40492</v>
          </cell>
          <cell r="C2143">
            <v>11</v>
          </cell>
        </row>
        <row r="2144">
          <cell r="B2144">
            <v>40493</v>
          </cell>
          <cell r="C2144">
            <v>11</v>
          </cell>
        </row>
        <row r="2145">
          <cell r="B2145">
            <v>40494</v>
          </cell>
          <cell r="C2145">
            <v>11</v>
          </cell>
        </row>
        <row r="2146">
          <cell r="B2146">
            <v>40495</v>
          </cell>
          <cell r="C2146">
            <v>11</v>
          </cell>
        </row>
        <row r="2147">
          <cell r="B2147">
            <v>40496</v>
          </cell>
          <cell r="C2147">
            <v>11</v>
          </cell>
        </row>
        <row r="2148">
          <cell r="B2148">
            <v>40497</v>
          </cell>
          <cell r="C2148">
            <v>11</v>
          </cell>
        </row>
        <row r="2149">
          <cell r="B2149">
            <v>40498</v>
          </cell>
          <cell r="C2149">
            <v>11</v>
          </cell>
        </row>
        <row r="2150">
          <cell r="B2150">
            <v>40499</v>
          </cell>
          <cell r="C2150">
            <v>11</v>
          </cell>
        </row>
        <row r="2151">
          <cell r="B2151">
            <v>40500</v>
          </cell>
          <cell r="C2151">
            <v>11</v>
          </cell>
        </row>
        <row r="2152">
          <cell r="B2152">
            <v>40501</v>
          </cell>
          <cell r="C2152">
            <v>11</v>
          </cell>
        </row>
        <row r="2153">
          <cell r="B2153">
            <v>40502</v>
          </cell>
          <cell r="C2153">
            <v>11</v>
          </cell>
        </row>
        <row r="2154">
          <cell r="B2154">
            <v>40503</v>
          </cell>
          <cell r="C2154">
            <v>11</v>
          </cell>
        </row>
        <row r="2155">
          <cell r="B2155">
            <v>40504</v>
          </cell>
          <cell r="C2155">
            <v>11</v>
          </cell>
        </row>
        <row r="2156">
          <cell r="B2156">
            <v>40505</v>
          </cell>
          <cell r="C2156">
            <v>11</v>
          </cell>
        </row>
        <row r="2157">
          <cell r="B2157">
            <v>40506</v>
          </cell>
          <cell r="C2157">
            <v>11</v>
          </cell>
        </row>
        <row r="2158">
          <cell r="B2158">
            <v>40507</v>
          </cell>
          <cell r="C2158">
            <v>11</v>
          </cell>
        </row>
        <row r="2159">
          <cell r="B2159">
            <v>40508</v>
          </cell>
          <cell r="C2159">
            <v>11</v>
          </cell>
        </row>
        <row r="2160">
          <cell r="B2160">
            <v>40509</v>
          </cell>
          <cell r="C2160">
            <v>11</v>
          </cell>
        </row>
        <row r="2161">
          <cell r="B2161">
            <v>40510</v>
          </cell>
          <cell r="C2161">
            <v>11</v>
          </cell>
        </row>
        <row r="2162">
          <cell r="B2162">
            <v>40511</v>
          </cell>
          <cell r="C2162">
            <v>11</v>
          </cell>
        </row>
        <row r="2163">
          <cell r="B2163">
            <v>40512</v>
          </cell>
          <cell r="C2163">
            <v>11</v>
          </cell>
        </row>
        <row r="2164">
          <cell r="B2164">
            <v>40513</v>
          </cell>
          <cell r="C2164">
            <v>12</v>
          </cell>
        </row>
        <row r="2165">
          <cell r="B2165">
            <v>40514</v>
          </cell>
          <cell r="C2165">
            <v>12</v>
          </cell>
        </row>
        <row r="2166">
          <cell r="B2166">
            <v>40515</v>
          </cell>
          <cell r="C2166">
            <v>12</v>
          </cell>
        </row>
        <row r="2167">
          <cell r="B2167">
            <v>40516</v>
          </cell>
          <cell r="C2167">
            <v>12</v>
          </cell>
        </row>
        <row r="2168">
          <cell r="B2168">
            <v>40517</v>
          </cell>
          <cell r="C2168">
            <v>12</v>
          </cell>
        </row>
        <row r="2169">
          <cell r="B2169">
            <v>40518</v>
          </cell>
          <cell r="C2169">
            <v>12</v>
          </cell>
        </row>
        <row r="2170">
          <cell r="B2170">
            <v>40519</v>
          </cell>
          <cell r="C2170">
            <v>12</v>
          </cell>
        </row>
        <row r="2171">
          <cell r="B2171">
            <v>40520</v>
          </cell>
          <cell r="C2171">
            <v>12</v>
          </cell>
        </row>
        <row r="2172">
          <cell r="B2172">
            <v>40521</v>
          </cell>
          <cell r="C2172">
            <v>12</v>
          </cell>
        </row>
        <row r="2173">
          <cell r="B2173">
            <v>40522</v>
          </cell>
          <cell r="C2173">
            <v>12</v>
          </cell>
        </row>
        <row r="2174">
          <cell r="B2174">
            <v>40523</v>
          </cell>
          <cell r="C2174">
            <v>12</v>
          </cell>
        </row>
        <row r="2175">
          <cell r="B2175">
            <v>40524</v>
          </cell>
          <cell r="C2175">
            <v>12</v>
          </cell>
        </row>
        <row r="2176">
          <cell r="B2176">
            <v>40525</v>
          </cell>
          <cell r="C2176">
            <v>12</v>
          </cell>
        </row>
        <row r="2177">
          <cell r="B2177">
            <v>40526</v>
          </cell>
          <cell r="C2177">
            <v>12</v>
          </cell>
        </row>
        <row r="2178">
          <cell r="B2178">
            <v>40527</v>
          </cell>
          <cell r="C2178">
            <v>12</v>
          </cell>
        </row>
        <row r="2179">
          <cell r="B2179">
            <v>40528</v>
          </cell>
          <cell r="C2179">
            <v>12</v>
          </cell>
        </row>
        <row r="2180">
          <cell r="B2180">
            <v>40529</v>
          </cell>
          <cell r="C2180">
            <v>12</v>
          </cell>
        </row>
        <row r="2181">
          <cell r="B2181">
            <v>40530</v>
          </cell>
          <cell r="C2181">
            <v>12</v>
          </cell>
        </row>
        <row r="2182">
          <cell r="B2182">
            <v>40531</v>
          </cell>
          <cell r="C2182">
            <v>12</v>
          </cell>
        </row>
        <row r="2183">
          <cell r="B2183">
            <v>40532</v>
          </cell>
          <cell r="C2183">
            <v>12</v>
          </cell>
        </row>
        <row r="2184">
          <cell r="B2184">
            <v>40533</v>
          </cell>
          <cell r="C2184">
            <v>12</v>
          </cell>
        </row>
        <row r="2185">
          <cell r="B2185">
            <v>40534</v>
          </cell>
          <cell r="C2185">
            <v>12</v>
          </cell>
        </row>
        <row r="2186">
          <cell r="B2186">
            <v>40535</v>
          </cell>
          <cell r="C2186">
            <v>12</v>
          </cell>
        </row>
        <row r="2187">
          <cell r="B2187">
            <v>40536</v>
          </cell>
          <cell r="C2187">
            <v>12</v>
          </cell>
        </row>
        <row r="2188">
          <cell r="B2188">
            <v>40537</v>
          </cell>
          <cell r="C2188">
            <v>12</v>
          </cell>
        </row>
        <row r="2189">
          <cell r="B2189">
            <v>40538</v>
          </cell>
          <cell r="C2189">
            <v>12</v>
          </cell>
        </row>
        <row r="2190">
          <cell r="B2190">
            <v>40539</v>
          </cell>
          <cell r="C2190">
            <v>12</v>
          </cell>
        </row>
        <row r="2191">
          <cell r="B2191">
            <v>40540</v>
          </cell>
          <cell r="C2191">
            <v>12</v>
          </cell>
        </row>
        <row r="2192">
          <cell r="B2192">
            <v>40541</v>
          </cell>
          <cell r="C2192">
            <v>12</v>
          </cell>
        </row>
        <row r="2193">
          <cell r="B2193">
            <v>40542</v>
          </cell>
          <cell r="C2193">
            <v>12</v>
          </cell>
        </row>
        <row r="2194">
          <cell r="B2194">
            <v>40543</v>
          </cell>
          <cell r="C2194">
            <v>12</v>
          </cell>
        </row>
        <row r="2195">
          <cell r="B2195">
            <v>40544</v>
          </cell>
          <cell r="C2195">
            <v>1</v>
          </cell>
        </row>
        <row r="2196">
          <cell r="B2196">
            <v>40545</v>
          </cell>
          <cell r="C2196">
            <v>1</v>
          </cell>
        </row>
        <row r="2197">
          <cell r="B2197">
            <v>40546</v>
          </cell>
          <cell r="C2197">
            <v>1</v>
          </cell>
        </row>
        <row r="2198">
          <cell r="B2198">
            <v>40547</v>
          </cell>
          <cell r="C2198">
            <v>1</v>
          </cell>
        </row>
        <row r="2199">
          <cell r="B2199">
            <v>40548</v>
          </cell>
          <cell r="C2199">
            <v>1</v>
          </cell>
        </row>
        <row r="2200">
          <cell r="B2200">
            <v>40549</v>
          </cell>
          <cell r="C2200">
            <v>1</v>
          </cell>
        </row>
        <row r="2201">
          <cell r="B2201">
            <v>40550</v>
          </cell>
          <cell r="C2201">
            <v>1</v>
          </cell>
        </row>
        <row r="2202">
          <cell r="B2202">
            <v>40551</v>
          </cell>
          <cell r="C2202">
            <v>1</v>
          </cell>
        </row>
        <row r="2203">
          <cell r="B2203">
            <v>40552</v>
          </cell>
          <cell r="C2203">
            <v>1</v>
          </cell>
        </row>
        <row r="2204">
          <cell r="B2204">
            <v>40553</v>
          </cell>
          <cell r="C2204">
            <v>1</v>
          </cell>
        </row>
        <row r="2205">
          <cell r="B2205">
            <v>40554</v>
          </cell>
          <cell r="C2205">
            <v>1</v>
          </cell>
        </row>
        <row r="2206">
          <cell r="B2206">
            <v>40555</v>
          </cell>
          <cell r="C2206">
            <v>1</v>
          </cell>
        </row>
        <row r="2207">
          <cell r="B2207">
            <v>40556</v>
          </cell>
          <cell r="C2207">
            <v>1</v>
          </cell>
        </row>
        <row r="2208">
          <cell r="B2208">
            <v>40557</v>
          </cell>
          <cell r="C2208">
            <v>1</v>
          </cell>
        </row>
        <row r="2209">
          <cell r="B2209">
            <v>40558</v>
          </cell>
          <cell r="C2209">
            <v>1</v>
          </cell>
        </row>
        <row r="2210">
          <cell r="B2210">
            <v>40559</v>
          </cell>
          <cell r="C2210">
            <v>1</v>
          </cell>
        </row>
        <row r="2211">
          <cell r="B2211">
            <v>40560</v>
          </cell>
          <cell r="C2211">
            <v>1</v>
          </cell>
        </row>
        <row r="2212">
          <cell r="B2212">
            <v>40561</v>
          </cell>
          <cell r="C2212">
            <v>1</v>
          </cell>
        </row>
        <row r="2213">
          <cell r="B2213">
            <v>40562</v>
          </cell>
          <cell r="C2213">
            <v>1</v>
          </cell>
        </row>
        <row r="2214">
          <cell r="B2214">
            <v>40563</v>
          </cell>
          <cell r="C2214">
            <v>1</v>
          </cell>
        </row>
        <row r="2215">
          <cell r="B2215">
            <v>40564</v>
          </cell>
          <cell r="C2215">
            <v>1</v>
          </cell>
        </row>
        <row r="2216">
          <cell r="B2216">
            <v>40565</v>
          </cell>
          <cell r="C2216">
            <v>1</v>
          </cell>
        </row>
        <row r="2217">
          <cell r="B2217">
            <v>40566</v>
          </cell>
          <cell r="C2217">
            <v>1</v>
          </cell>
        </row>
        <row r="2218">
          <cell r="B2218">
            <v>40567</v>
          </cell>
          <cell r="C2218">
            <v>1</v>
          </cell>
        </row>
        <row r="2219">
          <cell r="B2219">
            <v>40568</v>
          </cell>
          <cell r="C2219">
            <v>1</v>
          </cell>
        </row>
        <row r="2220">
          <cell r="B2220">
            <v>40569</v>
          </cell>
          <cell r="C2220">
            <v>1</v>
          </cell>
        </row>
        <row r="2221">
          <cell r="B2221">
            <v>40570</v>
          </cell>
          <cell r="C2221">
            <v>1</v>
          </cell>
        </row>
        <row r="2222">
          <cell r="B2222">
            <v>40571</v>
          </cell>
          <cell r="C2222">
            <v>1</v>
          </cell>
        </row>
        <row r="2223">
          <cell r="B2223">
            <v>40572</v>
          </cell>
          <cell r="C2223">
            <v>1</v>
          </cell>
        </row>
        <row r="2224">
          <cell r="B2224">
            <v>40573</v>
          </cell>
          <cell r="C2224">
            <v>1</v>
          </cell>
        </row>
        <row r="2225">
          <cell r="B2225">
            <v>40574</v>
          </cell>
          <cell r="C2225">
            <v>1</v>
          </cell>
        </row>
        <row r="2226">
          <cell r="B2226">
            <v>40575</v>
          </cell>
          <cell r="C2226">
            <v>2</v>
          </cell>
        </row>
        <row r="2227">
          <cell r="B2227">
            <v>40576</v>
          </cell>
          <cell r="C2227">
            <v>2</v>
          </cell>
        </row>
        <row r="2228">
          <cell r="B2228">
            <v>40577</v>
          </cell>
          <cell r="C2228">
            <v>2</v>
          </cell>
        </row>
        <row r="2229">
          <cell r="B2229">
            <v>40578</v>
          </cell>
          <cell r="C2229">
            <v>2</v>
          </cell>
        </row>
        <row r="2230">
          <cell r="B2230">
            <v>40579</v>
          </cell>
          <cell r="C2230">
            <v>2</v>
          </cell>
        </row>
        <row r="2231">
          <cell r="B2231">
            <v>40580</v>
          </cell>
          <cell r="C2231">
            <v>2</v>
          </cell>
        </row>
        <row r="2232">
          <cell r="B2232">
            <v>40581</v>
          </cell>
          <cell r="C2232">
            <v>2</v>
          </cell>
        </row>
        <row r="2233">
          <cell r="B2233">
            <v>40582</v>
          </cell>
          <cell r="C2233">
            <v>2</v>
          </cell>
        </row>
        <row r="2234">
          <cell r="B2234">
            <v>40583</v>
          </cell>
          <cell r="C2234">
            <v>2</v>
          </cell>
        </row>
        <row r="2235">
          <cell r="B2235">
            <v>40584</v>
          </cell>
          <cell r="C2235">
            <v>2</v>
          </cell>
        </row>
        <row r="2236">
          <cell r="B2236">
            <v>40585</v>
          </cell>
          <cell r="C2236">
            <v>2</v>
          </cell>
        </row>
        <row r="2237">
          <cell r="B2237">
            <v>40586</v>
          </cell>
          <cell r="C2237">
            <v>2</v>
          </cell>
        </row>
        <row r="2238">
          <cell r="B2238">
            <v>40587</v>
          </cell>
          <cell r="C2238">
            <v>2</v>
          </cell>
        </row>
        <row r="2239">
          <cell r="B2239">
            <v>40588</v>
          </cell>
          <cell r="C2239">
            <v>2</v>
          </cell>
        </row>
        <row r="2240">
          <cell r="B2240">
            <v>40589</v>
          </cell>
          <cell r="C2240">
            <v>2</v>
          </cell>
        </row>
        <row r="2241">
          <cell r="B2241">
            <v>40590</v>
          </cell>
          <cell r="C2241">
            <v>2</v>
          </cell>
        </row>
        <row r="2242">
          <cell r="B2242">
            <v>40591</v>
          </cell>
          <cell r="C2242">
            <v>2</v>
          </cell>
        </row>
        <row r="2243">
          <cell r="B2243">
            <v>40592</v>
          </cell>
          <cell r="C2243">
            <v>2</v>
          </cell>
        </row>
        <row r="2244">
          <cell r="B2244">
            <v>40593</v>
          </cell>
          <cell r="C2244">
            <v>2</v>
          </cell>
        </row>
        <row r="2245">
          <cell r="B2245">
            <v>40594</v>
          </cell>
          <cell r="C2245">
            <v>2</v>
          </cell>
        </row>
        <row r="2246">
          <cell r="B2246">
            <v>40595</v>
          </cell>
          <cell r="C2246">
            <v>2</v>
          </cell>
        </row>
        <row r="2247">
          <cell r="B2247">
            <v>40596</v>
          </cell>
          <cell r="C2247">
            <v>2</v>
          </cell>
        </row>
        <row r="2248">
          <cell r="B2248">
            <v>40597</v>
          </cell>
          <cell r="C2248">
            <v>2</v>
          </cell>
        </row>
        <row r="2249">
          <cell r="B2249">
            <v>40598</v>
          </cell>
          <cell r="C2249">
            <v>2</v>
          </cell>
        </row>
        <row r="2250">
          <cell r="B2250">
            <v>40599</v>
          </cell>
          <cell r="C2250">
            <v>2</v>
          </cell>
        </row>
        <row r="2251">
          <cell r="B2251">
            <v>40600</v>
          </cell>
          <cell r="C2251">
            <v>2</v>
          </cell>
        </row>
        <row r="2252">
          <cell r="B2252">
            <v>40601</v>
          </cell>
          <cell r="C2252">
            <v>2</v>
          </cell>
        </row>
        <row r="2253">
          <cell r="B2253">
            <v>40602</v>
          </cell>
          <cell r="C2253">
            <v>2</v>
          </cell>
        </row>
        <row r="2254">
          <cell r="B2254">
            <v>40603</v>
          </cell>
          <cell r="C2254">
            <v>3</v>
          </cell>
        </row>
        <row r="2255">
          <cell r="B2255">
            <v>40604</v>
          </cell>
          <cell r="C2255">
            <v>3</v>
          </cell>
        </row>
        <row r="2256">
          <cell r="B2256">
            <v>40605</v>
          </cell>
          <cell r="C2256">
            <v>3</v>
          </cell>
        </row>
        <row r="2257">
          <cell r="B2257">
            <v>40606</v>
          </cell>
          <cell r="C2257">
            <v>3</v>
          </cell>
        </row>
        <row r="2258">
          <cell r="B2258">
            <v>40607</v>
          </cell>
          <cell r="C2258">
            <v>3</v>
          </cell>
        </row>
        <row r="2259">
          <cell r="B2259">
            <v>40608</v>
          </cell>
          <cell r="C2259">
            <v>3</v>
          </cell>
        </row>
        <row r="2260">
          <cell r="B2260">
            <v>40609</v>
          </cell>
          <cell r="C2260">
            <v>3</v>
          </cell>
        </row>
        <row r="2261">
          <cell r="B2261">
            <v>40610</v>
          </cell>
          <cell r="C2261">
            <v>3</v>
          </cell>
        </row>
        <row r="2262">
          <cell r="B2262">
            <v>40611</v>
          </cell>
          <cell r="C2262">
            <v>3</v>
          </cell>
        </row>
        <row r="2263">
          <cell r="B2263">
            <v>40612</v>
          </cell>
          <cell r="C2263">
            <v>3</v>
          </cell>
        </row>
        <row r="2264">
          <cell r="B2264">
            <v>40613</v>
          </cell>
          <cell r="C2264">
            <v>3</v>
          </cell>
        </row>
        <row r="2265">
          <cell r="B2265">
            <v>40614</v>
          </cell>
          <cell r="C2265">
            <v>3</v>
          </cell>
        </row>
        <row r="2266">
          <cell r="B2266">
            <v>40615</v>
          </cell>
          <cell r="C2266">
            <v>3</v>
          </cell>
        </row>
        <row r="2267">
          <cell r="B2267">
            <v>40616</v>
          </cell>
          <cell r="C2267">
            <v>3</v>
          </cell>
        </row>
        <row r="2268">
          <cell r="B2268">
            <v>40617</v>
          </cell>
          <cell r="C2268">
            <v>3</v>
          </cell>
        </row>
        <row r="2269">
          <cell r="B2269">
            <v>40618</v>
          </cell>
          <cell r="C2269">
            <v>3</v>
          </cell>
        </row>
        <row r="2270">
          <cell r="B2270">
            <v>40619</v>
          </cell>
          <cell r="C2270">
            <v>3</v>
          </cell>
        </row>
        <row r="2271">
          <cell r="B2271">
            <v>40620</v>
          </cell>
          <cell r="C2271">
            <v>3</v>
          </cell>
        </row>
        <row r="2272">
          <cell r="B2272">
            <v>40621</v>
          </cell>
          <cell r="C2272">
            <v>3</v>
          </cell>
        </row>
        <row r="2273">
          <cell r="B2273">
            <v>40622</v>
          </cell>
          <cell r="C2273">
            <v>3</v>
          </cell>
        </row>
        <row r="2274">
          <cell r="B2274">
            <v>40623</v>
          </cell>
          <cell r="C2274">
            <v>3</v>
          </cell>
        </row>
        <row r="2275">
          <cell r="B2275">
            <v>40624</v>
          </cell>
          <cell r="C2275">
            <v>3</v>
          </cell>
        </row>
        <row r="2276">
          <cell r="B2276">
            <v>40625</v>
          </cell>
          <cell r="C2276">
            <v>3</v>
          </cell>
        </row>
        <row r="2277">
          <cell r="B2277">
            <v>40626</v>
          </cell>
          <cell r="C2277">
            <v>3</v>
          </cell>
        </row>
        <row r="2278">
          <cell r="B2278">
            <v>40627</v>
          </cell>
          <cell r="C2278">
            <v>3</v>
          </cell>
        </row>
        <row r="2279">
          <cell r="B2279">
            <v>40628</v>
          </cell>
          <cell r="C2279">
            <v>3</v>
          </cell>
        </row>
        <row r="2280">
          <cell r="B2280">
            <v>40629</v>
          </cell>
          <cell r="C2280">
            <v>3</v>
          </cell>
        </row>
        <row r="2281">
          <cell r="B2281">
            <v>40630</v>
          </cell>
          <cell r="C2281">
            <v>3</v>
          </cell>
        </row>
        <row r="2282">
          <cell r="B2282">
            <v>40631</v>
          </cell>
          <cell r="C2282">
            <v>3</v>
          </cell>
        </row>
        <row r="2283">
          <cell r="B2283">
            <v>40632</v>
          </cell>
          <cell r="C2283">
            <v>3</v>
          </cell>
        </row>
        <row r="2284">
          <cell r="B2284">
            <v>40633</v>
          </cell>
          <cell r="C2284">
            <v>3</v>
          </cell>
        </row>
        <row r="2285">
          <cell r="B2285">
            <v>40634</v>
          </cell>
          <cell r="C2285">
            <v>4</v>
          </cell>
        </row>
        <row r="2286">
          <cell r="B2286">
            <v>40635</v>
          </cell>
          <cell r="C2286">
            <v>4</v>
          </cell>
        </row>
        <row r="2287">
          <cell r="B2287">
            <v>40636</v>
          </cell>
          <cell r="C2287">
            <v>4</v>
          </cell>
        </row>
        <row r="2288">
          <cell r="B2288">
            <v>40637</v>
          </cell>
          <cell r="C2288">
            <v>4</v>
          </cell>
        </row>
        <row r="2289">
          <cell r="B2289">
            <v>40638</v>
          </cell>
          <cell r="C2289">
            <v>4</v>
          </cell>
        </row>
        <row r="2290">
          <cell r="B2290">
            <v>40639</v>
          </cell>
          <cell r="C2290">
            <v>4</v>
          </cell>
        </row>
        <row r="2291">
          <cell r="B2291">
            <v>40640</v>
          </cell>
          <cell r="C2291">
            <v>4</v>
          </cell>
        </row>
        <row r="2292">
          <cell r="B2292">
            <v>40641</v>
          </cell>
          <cell r="C2292">
            <v>4</v>
          </cell>
        </row>
        <row r="2293">
          <cell r="B2293">
            <v>40642</v>
          </cell>
          <cell r="C2293">
            <v>4</v>
          </cell>
        </row>
        <row r="2294">
          <cell r="B2294">
            <v>40643</v>
          </cell>
          <cell r="C2294">
            <v>4</v>
          </cell>
        </row>
        <row r="2295">
          <cell r="B2295">
            <v>40644</v>
          </cell>
          <cell r="C2295">
            <v>4</v>
          </cell>
        </row>
        <row r="2296">
          <cell r="B2296">
            <v>40645</v>
          </cell>
          <cell r="C2296">
            <v>4</v>
          </cell>
        </row>
        <row r="2297">
          <cell r="B2297">
            <v>40646</v>
          </cell>
          <cell r="C2297">
            <v>4</v>
          </cell>
        </row>
        <row r="2298">
          <cell r="B2298">
            <v>40647</v>
          </cell>
          <cell r="C2298">
            <v>4</v>
          </cell>
        </row>
        <row r="2299">
          <cell r="B2299">
            <v>40648</v>
          </cell>
          <cell r="C2299">
            <v>4</v>
          </cell>
        </row>
        <row r="2300">
          <cell r="B2300">
            <v>40649</v>
          </cell>
          <cell r="C2300">
            <v>4</v>
          </cell>
        </row>
        <row r="2301">
          <cell r="B2301">
            <v>40650</v>
          </cell>
          <cell r="C2301">
            <v>4</v>
          </cell>
        </row>
        <row r="2302">
          <cell r="B2302">
            <v>40651</v>
          </cell>
          <cell r="C2302">
            <v>4</v>
          </cell>
        </row>
        <row r="2303">
          <cell r="B2303">
            <v>40652</v>
          </cell>
          <cell r="C2303">
            <v>4</v>
          </cell>
        </row>
        <row r="2304">
          <cell r="B2304">
            <v>40653</v>
          </cell>
          <cell r="C2304">
            <v>4</v>
          </cell>
        </row>
        <row r="2305">
          <cell r="B2305">
            <v>40654</v>
          </cell>
          <cell r="C2305">
            <v>4</v>
          </cell>
        </row>
        <row r="2306">
          <cell r="B2306">
            <v>40655</v>
          </cell>
          <cell r="C2306">
            <v>4</v>
          </cell>
        </row>
        <row r="2307">
          <cell r="B2307">
            <v>40656</v>
          </cell>
          <cell r="C2307">
            <v>4</v>
          </cell>
        </row>
        <row r="2308">
          <cell r="B2308">
            <v>40657</v>
          </cell>
          <cell r="C2308">
            <v>4</v>
          </cell>
        </row>
        <row r="2309">
          <cell r="B2309">
            <v>40658</v>
          </cell>
          <cell r="C2309">
            <v>4</v>
          </cell>
        </row>
        <row r="2310">
          <cell r="B2310">
            <v>40659</v>
          </cell>
          <cell r="C2310">
            <v>4</v>
          </cell>
        </row>
        <row r="2311">
          <cell r="B2311">
            <v>40660</v>
          </cell>
          <cell r="C2311">
            <v>4</v>
          </cell>
        </row>
        <row r="2312">
          <cell r="B2312">
            <v>40661</v>
          </cell>
          <cell r="C2312">
            <v>4</v>
          </cell>
        </row>
        <row r="2313">
          <cell r="B2313">
            <v>40662</v>
          </cell>
          <cell r="C2313">
            <v>4</v>
          </cell>
        </row>
        <row r="2314">
          <cell r="B2314">
            <v>40663</v>
          </cell>
          <cell r="C2314">
            <v>4</v>
          </cell>
        </row>
        <row r="2315">
          <cell r="B2315">
            <v>40664</v>
          </cell>
          <cell r="C2315">
            <v>5</v>
          </cell>
        </row>
        <row r="2316">
          <cell r="B2316">
            <v>40665</v>
          </cell>
          <cell r="C2316">
            <v>5</v>
          </cell>
        </row>
        <row r="2317">
          <cell r="B2317">
            <v>40666</v>
          </cell>
          <cell r="C2317">
            <v>5</v>
          </cell>
        </row>
        <row r="2318">
          <cell r="B2318">
            <v>40667</v>
          </cell>
          <cell r="C2318">
            <v>5</v>
          </cell>
        </row>
        <row r="2319">
          <cell r="B2319">
            <v>40668</v>
          </cell>
          <cell r="C2319">
            <v>5</v>
          </cell>
        </row>
        <row r="2320">
          <cell r="B2320">
            <v>40669</v>
          </cell>
          <cell r="C2320">
            <v>5</v>
          </cell>
        </row>
        <row r="2321">
          <cell r="B2321">
            <v>40670</v>
          </cell>
          <cell r="C2321">
            <v>5</v>
          </cell>
        </row>
        <row r="2322">
          <cell r="B2322">
            <v>40671</v>
          </cell>
          <cell r="C2322">
            <v>5</v>
          </cell>
        </row>
        <row r="2323">
          <cell r="B2323">
            <v>40672</v>
          </cell>
          <cell r="C2323">
            <v>5</v>
          </cell>
        </row>
        <row r="2324">
          <cell r="B2324">
            <v>40673</v>
          </cell>
          <cell r="C2324">
            <v>5</v>
          </cell>
        </row>
        <row r="2325">
          <cell r="B2325">
            <v>40674</v>
          </cell>
          <cell r="C2325">
            <v>5</v>
          </cell>
        </row>
        <row r="2326">
          <cell r="B2326">
            <v>40675</v>
          </cell>
          <cell r="C2326">
            <v>5</v>
          </cell>
        </row>
        <row r="2327">
          <cell r="B2327">
            <v>40676</v>
          </cell>
          <cell r="C2327">
            <v>5</v>
          </cell>
        </row>
        <row r="2328">
          <cell r="B2328">
            <v>40677</v>
          </cell>
          <cell r="C2328">
            <v>5</v>
          </cell>
        </row>
        <row r="2329">
          <cell r="B2329">
            <v>40678</v>
          </cell>
          <cell r="C2329">
            <v>5</v>
          </cell>
        </row>
        <row r="2330">
          <cell r="B2330">
            <v>40679</v>
          </cell>
          <cell r="C2330">
            <v>5</v>
          </cell>
        </row>
        <row r="2331">
          <cell r="B2331">
            <v>40680</v>
          </cell>
          <cell r="C2331">
            <v>5</v>
          </cell>
        </row>
        <row r="2332">
          <cell r="B2332">
            <v>40681</v>
          </cell>
          <cell r="C2332">
            <v>5</v>
          </cell>
        </row>
        <row r="2333">
          <cell r="B2333">
            <v>40682</v>
          </cell>
          <cell r="C2333">
            <v>5</v>
          </cell>
        </row>
        <row r="2334">
          <cell r="B2334">
            <v>40683</v>
          </cell>
          <cell r="C2334">
            <v>5</v>
          </cell>
        </row>
        <row r="2335">
          <cell r="B2335">
            <v>40684</v>
          </cell>
          <cell r="C2335">
            <v>5</v>
          </cell>
        </row>
        <row r="2336">
          <cell r="B2336">
            <v>40685</v>
          </cell>
          <cell r="C2336">
            <v>5</v>
          </cell>
        </row>
        <row r="2337">
          <cell r="B2337">
            <v>40686</v>
          </cell>
          <cell r="C2337">
            <v>5</v>
          </cell>
        </row>
        <row r="2338">
          <cell r="B2338">
            <v>40687</v>
          </cell>
          <cell r="C2338">
            <v>5</v>
          </cell>
        </row>
        <row r="2339">
          <cell r="B2339">
            <v>40688</v>
          </cell>
          <cell r="C2339">
            <v>5</v>
          </cell>
        </row>
        <row r="2340">
          <cell r="B2340">
            <v>40689</v>
          </cell>
          <cell r="C2340">
            <v>5</v>
          </cell>
        </row>
        <row r="2341">
          <cell r="B2341">
            <v>40690</v>
          </cell>
          <cell r="C2341">
            <v>5</v>
          </cell>
        </row>
        <row r="2342">
          <cell r="B2342">
            <v>40691</v>
          </cell>
          <cell r="C2342">
            <v>5</v>
          </cell>
        </row>
        <row r="2343">
          <cell r="B2343">
            <v>40692</v>
          </cell>
          <cell r="C2343">
            <v>5</v>
          </cell>
        </row>
        <row r="2344">
          <cell r="B2344">
            <v>40693</v>
          </cell>
          <cell r="C2344">
            <v>5</v>
          </cell>
        </row>
        <row r="2345">
          <cell r="B2345">
            <v>40694</v>
          </cell>
          <cell r="C2345">
            <v>5</v>
          </cell>
        </row>
        <row r="2346">
          <cell r="B2346">
            <v>40695</v>
          </cell>
          <cell r="C2346">
            <v>6</v>
          </cell>
        </row>
        <row r="2347">
          <cell r="B2347">
            <v>40696</v>
          </cell>
          <cell r="C2347">
            <v>6</v>
          </cell>
        </row>
        <row r="2348">
          <cell r="B2348">
            <v>40697</v>
          </cell>
          <cell r="C2348">
            <v>6</v>
          </cell>
        </row>
        <row r="2349">
          <cell r="B2349">
            <v>40698</v>
          </cell>
          <cell r="C2349">
            <v>6</v>
          </cell>
        </row>
        <row r="2350">
          <cell r="B2350">
            <v>40699</v>
          </cell>
          <cell r="C2350">
            <v>6</v>
          </cell>
        </row>
        <row r="2351">
          <cell r="B2351">
            <v>40700</v>
          </cell>
          <cell r="C2351">
            <v>6</v>
          </cell>
        </row>
        <row r="2352">
          <cell r="B2352">
            <v>40701</v>
          </cell>
          <cell r="C2352">
            <v>6</v>
          </cell>
        </row>
        <row r="2353">
          <cell r="B2353">
            <v>40702</v>
          </cell>
          <cell r="C2353">
            <v>6</v>
          </cell>
        </row>
        <row r="2354">
          <cell r="B2354">
            <v>40703</v>
          </cell>
          <cell r="C2354">
            <v>6</v>
          </cell>
        </row>
        <row r="2355">
          <cell r="B2355">
            <v>40704</v>
          </cell>
          <cell r="C2355">
            <v>6</v>
          </cell>
        </row>
        <row r="2356">
          <cell r="B2356">
            <v>40705</v>
          </cell>
          <cell r="C2356">
            <v>6</v>
          </cell>
        </row>
        <row r="2357">
          <cell r="B2357">
            <v>40706</v>
          </cell>
          <cell r="C2357">
            <v>6</v>
          </cell>
        </row>
        <row r="2358">
          <cell r="B2358">
            <v>40707</v>
          </cell>
          <cell r="C2358">
            <v>6</v>
          </cell>
        </row>
        <row r="2359">
          <cell r="B2359">
            <v>40708</v>
          </cell>
          <cell r="C2359">
            <v>6</v>
          </cell>
        </row>
        <row r="2360">
          <cell r="B2360">
            <v>40709</v>
          </cell>
          <cell r="C2360">
            <v>6</v>
          </cell>
        </row>
        <row r="2361">
          <cell r="B2361">
            <v>40710</v>
          </cell>
          <cell r="C2361">
            <v>6</v>
          </cell>
        </row>
        <row r="2362">
          <cell r="B2362">
            <v>40711</v>
          </cell>
          <cell r="C2362">
            <v>6</v>
          </cell>
        </row>
        <row r="2363">
          <cell r="B2363">
            <v>40712</v>
          </cell>
          <cell r="C2363">
            <v>6</v>
          </cell>
        </row>
        <row r="2364">
          <cell r="B2364">
            <v>40713</v>
          </cell>
          <cell r="C2364">
            <v>6</v>
          </cell>
        </row>
        <row r="2365">
          <cell r="B2365">
            <v>40714</v>
          </cell>
          <cell r="C2365">
            <v>6</v>
          </cell>
        </row>
        <row r="2366">
          <cell r="B2366">
            <v>40715</v>
          </cell>
          <cell r="C2366">
            <v>6</v>
          </cell>
        </row>
        <row r="2367">
          <cell r="B2367">
            <v>40716</v>
          </cell>
          <cell r="C2367">
            <v>6</v>
          </cell>
        </row>
        <row r="2368">
          <cell r="B2368">
            <v>40717</v>
          </cell>
          <cell r="C2368">
            <v>6</v>
          </cell>
        </row>
        <row r="2369">
          <cell r="B2369">
            <v>40718</v>
          </cell>
          <cell r="C2369">
            <v>6</v>
          </cell>
        </row>
        <row r="2370">
          <cell r="B2370">
            <v>40719</v>
          </cell>
          <cell r="C2370">
            <v>6</v>
          </cell>
        </row>
        <row r="2371">
          <cell r="B2371">
            <v>40720</v>
          </cell>
          <cell r="C2371">
            <v>6</v>
          </cell>
        </row>
        <row r="2372">
          <cell r="B2372">
            <v>40721</v>
          </cell>
          <cell r="C2372">
            <v>6</v>
          </cell>
        </row>
        <row r="2373">
          <cell r="B2373">
            <v>40722</v>
          </cell>
          <cell r="C2373">
            <v>6</v>
          </cell>
        </row>
        <row r="2374">
          <cell r="B2374">
            <v>40723</v>
          </cell>
          <cell r="C2374">
            <v>6</v>
          </cell>
        </row>
        <row r="2375">
          <cell r="B2375">
            <v>40724</v>
          </cell>
          <cell r="C2375">
            <v>6</v>
          </cell>
        </row>
        <row r="2376">
          <cell r="B2376">
            <v>40725</v>
          </cell>
          <cell r="C2376">
            <v>7</v>
          </cell>
        </row>
        <row r="2377">
          <cell r="B2377">
            <v>40726</v>
          </cell>
          <cell r="C2377">
            <v>7</v>
          </cell>
        </row>
        <row r="2378">
          <cell r="B2378">
            <v>40727</v>
          </cell>
          <cell r="C2378">
            <v>7</v>
          </cell>
        </row>
        <row r="2379">
          <cell r="B2379">
            <v>40728</v>
          </cell>
          <cell r="C2379">
            <v>7</v>
          </cell>
        </row>
        <row r="2380">
          <cell r="B2380">
            <v>40729</v>
          </cell>
          <cell r="C2380">
            <v>7</v>
          </cell>
        </row>
        <row r="2381">
          <cell r="B2381">
            <v>40730</v>
          </cell>
          <cell r="C2381">
            <v>7</v>
          </cell>
        </row>
        <row r="2382">
          <cell r="B2382">
            <v>40731</v>
          </cell>
          <cell r="C2382">
            <v>7</v>
          </cell>
        </row>
        <row r="2383">
          <cell r="B2383">
            <v>40732</v>
          </cell>
          <cell r="C2383">
            <v>7</v>
          </cell>
        </row>
        <row r="2384">
          <cell r="B2384">
            <v>40733</v>
          </cell>
          <cell r="C2384">
            <v>7</v>
          </cell>
        </row>
        <row r="2385">
          <cell r="B2385">
            <v>40734</v>
          </cell>
          <cell r="C2385">
            <v>7</v>
          </cell>
        </row>
        <row r="2386">
          <cell r="B2386">
            <v>40735</v>
          </cell>
          <cell r="C2386">
            <v>7</v>
          </cell>
        </row>
        <row r="2387">
          <cell r="B2387">
            <v>40736</v>
          </cell>
          <cell r="C2387">
            <v>7</v>
          </cell>
        </row>
        <row r="2388">
          <cell r="B2388">
            <v>40737</v>
          </cell>
          <cell r="C2388">
            <v>7</v>
          </cell>
        </row>
        <row r="2389">
          <cell r="B2389">
            <v>40738</v>
          </cell>
          <cell r="C2389">
            <v>7</v>
          </cell>
        </row>
        <row r="2390">
          <cell r="B2390">
            <v>40739</v>
          </cell>
          <cell r="C2390">
            <v>7</v>
          </cell>
        </row>
        <row r="2391">
          <cell r="B2391">
            <v>40740</v>
          </cell>
          <cell r="C2391">
            <v>7</v>
          </cell>
        </row>
        <row r="2392">
          <cell r="B2392">
            <v>40741</v>
          </cell>
          <cell r="C2392">
            <v>7</v>
          </cell>
        </row>
        <row r="2393">
          <cell r="B2393">
            <v>40742</v>
          </cell>
          <cell r="C2393">
            <v>7</v>
          </cell>
        </row>
        <row r="2394">
          <cell r="B2394">
            <v>40743</v>
          </cell>
          <cell r="C2394">
            <v>7</v>
          </cell>
        </row>
        <row r="2395">
          <cell r="B2395">
            <v>40744</v>
          </cell>
          <cell r="C2395">
            <v>7</v>
          </cell>
        </row>
        <row r="2396">
          <cell r="B2396">
            <v>40745</v>
          </cell>
          <cell r="C2396">
            <v>7</v>
          </cell>
        </row>
        <row r="2397">
          <cell r="B2397">
            <v>40746</v>
          </cell>
          <cell r="C2397">
            <v>7</v>
          </cell>
        </row>
        <row r="2398">
          <cell r="B2398">
            <v>40747</v>
          </cell>
          <cell r="C2398">
            <v>7</v>
          </cell>
        </row>
        <row r="2399">
          <cell r="B2399">
            <v>40748</v>
          </cell>
          <cell r="C2399">
            <v>7</v>
          </cell>
        </row>
        <row r="2400">
          <cell r="B2400">
            <v>40749</v>
          </cell>
          <cell r="C2400">
            <v>7</v>
          </cell>
        </row>
        <row r="2401">
          <cell r="B2401">
            <v>40750</v>
          </cell>
          <cell r="C2401">
            <v>7</v>
          </cell>
        </row>
        <row r="2402">
          <cell r="B2402">
            <v>40751</v>
          </cell>
          <cell r="C2402">
            <v>7</v>
          </cell>
        </row>
        <row r="2403">
          <cell r="B2403">
            <v>40752</v>
          </cell>
          <cell r="C2403">
            <v>7</v>
          </cell>
        </row>
        <row r="2404">
          <cell r="B2404">
            <v>40753</v>
          </cell>
          <cell r="C2404">
            <v>7</v>
          </cell>
        </row>
        <row r="2405">
          <cell r="B2405">
            <v>40754</v>
          </cell>
          <cell r="C2405">
            <v>7</v>
          </cell>
        </row>
        <row r="2406">
          <cell r="B2406">
            <v>40755</v>
          </cell>
          <cell r="C2406">
            <v>7</v>
          </cell>
        </row>
        <row r="2407">
          <cell r="B2407">
            <v>40756</v>
          </cell>
          <cell r="C2407">
            <v>8</v>
          </cell>
        </row>
        <row r="2408">
          <cell r="B2408">
            <v>40757</v>
          </cell>
          <cell r="C2408">
            <v>8</v>
          </cell>
        </row>
        <row r="2409">
          <cell r="B2409">
            <v>40758</v>
          </cell>
          <cell r="C2409">
            <v>8</v>
          </cell>
        </row>
        <row r="2410">
          <cell r="B2410">
            <v>40759</v>
          </cell>
          <cell r="C2410">
            <v>8</v>
          </cell>
        </row>
        <row r="2411">
          <cell r="B2411">
            <v>40760</v>
          </cell>
          <cell r="C2411">
            <v>8</v>
          </cell>
        </row>
        <row r="2412">
          <cell r="B2412">
            <v>40761</v>
          </cell>
          <cell r="C2412">
            <v>8</v>
          </cell>
        </row>
        <row r="2413">
          <cell r="B2413">
            <v>40762</v>
          </cell>
          <cell r="C2413">
            <v>8</v>
          </cell>
        </row>
        <row r="2414">
          <cell r="B2414">
            <v>40763</v>
          </cell>
          <cell r="C2414">
            <v>8</v>
          </cell>
        </row>
        <row r="2415">
          <cell r="B2415">
            <v>40764</v>
          </cell>
          <cell r="C2415">
            <v>8</v>
          </cell>
        </row>
        <row r="2416">
          <cell r="B2416">
            <v>40765</v>
          </cell>
          <cell r="C2416">
            <v>8</v>
          </cell>
        </row>
        <row r="2417">
          <cell r="B2417">
            <v>40766</v>
          </cell>
          <cell r="C2417">
            <v>8</v>
          </cell>
        </row>
        <row r="2418">
          <cell r="B2418">
            <v>40767</v>
          </cell>
          <cell r="C2418">
            <v>8</v>
          </cell>
        </row>
        <row r="2419">
          <cell r="B2419">
            <v>40768</v>
          </cell>
          <cell r="C2419">
            <v>8</v>
          </cell>
        </row>
        <row r="2420">
          <cell r="B2420">
            <v>40769</v>
          </cell>
          <cell r="C2420">
            <v>8</v>
          </cell>
        </row>
        <row r="2421">
          <cell r="B2421">
            <v>40770</v>
          </cell>
          <cell r="C2421">
            <v>8</v>
          </cell>
        </row>
        <row r="2422">
          <cell r="B2422">
            <v>40771</v>
          </cell>
          <cell r="C2422">
            <v>8</v>
          </cell>
        </row>
        <row r="2423">
          <cell r="B2423">
            <v>40772</v>
          </cell>
          <cell r="C2423">
            <v>8</v>
          </cell>
        </row>
        <row r="2424">
          <cell r="B2424">
            <v>40773</v>
          </cell>
          <cell r="C2424">
            <v>8</v>
          </cell>
        </row>
        <row r="2425">
          <cell r="B2425">
            <v>40774</v>
          </cell>
          <cell r="C2425">
            <v>8</v>
          </cell>
        </row>
        <row r="2426">
          <cell r="B2426">
            <v>40775</v>
          </cell>
          <cell r="C2426">
            <v>8</v>
          </cell>
        </row>
        <row r="2427">
          <cell r="B2427">
            <v>40776</v>
          </cell>
          <cell r="C2427">
            <v>8</v>
          </cell>
        </row>
        <row r="2428">
          <cell r="B2428">
            <v>40777</v>
          </cell>
          <cell r="C2428">
            <v>8</v>
          </cell>
        </row>
        <row r="2429">
          <cell r="B2429">
            <v>40778</v>
          </cell>
          <cell r="C2429">
            <v>8</v>
          </cell>
        </row>
        <row r="2430">
          <cell r="B2430">
            <v>40779</v>
          </cell>
          <cell r="C2430">
            <v>8</v>
          </cell>
        </row>
        <row r="2431">
          <cell r="B2431">
            <v>40780</v>
          </cell>
          <cell r="C2431">
            <v>8</v>
          </cell>
        </row>
        <row r="2432">
          <cell r="B2432">
            <v>40781</v>
          </cell>
          <cell r="C2432">
            <v>8</v>
          </cell>
        </row>
        <row r="2433">
          <cell r="B2433">
            <v>40782</v>
          </cell>
          <cell r="C2433">
            <v>8</v>
          </cell>
        </row>
        <row r="2434">
          <cell r="B2434">
            <v>40783</v>
          </cell>
          <cell r="C2434">
            <v>8</v>
          </cell>
        </row>
        <row r="2435">
          <cell r="B2435">
            <v>40784</v>
          </cell>
          <cell r="C2435">
            <v>8</v>
          </cell>
        </row>
        <row r="2436">
          <cell r="B2436">
            <v>40785</v>
          </cell>
          <cell r="C2436">
            <v>8</v>
          </cell>
        </row>
        <row r="2437">
          <cell r="B2437">
            <v>40786</v>
          </cell>
          <cell r="C2437">
            <v>8</v>
          </cell>
        </row>
        <row r="2438">
          <cell r="B2438">
            <v>40787</v>
          </cell>
          <cell r="C2438">
            <v>9</v>
          </cell>
        </row>
        <row r="2439">
          <cell r="B2439">
            <v>40788</v>
          </cell>
          <cell r="C2439">
            <v>9</v>
          </cell>
        </row>
        <row r="2440">
          <cell r="B2440">
            <v>40789</v>
          </cell>
          <cell r="C2440">
            <v>9</v>
          </cell>
        </row>
        <row r="2441">
          <cell r="B2441">
            <v>40790</v>
          </cell>
          <cell r="C2441">
            <v>9</v>
          </cell>
        </row>
        <row r="2442">
          <cell r="B2442">
            <v>40791</v>
          </cell>
          <cell r="C2442">
            <v>9</v>
          </cell>
        </row>
        <row r="2443">
          <cell r="B2443">
            <v>40792</v>
          </cell>
          <cell r="C2443">
            <v>9</v>
          </cell>
        </row>
        <row r="2444">
          <cell r="B2444">
            <v>40793</v>
          </cell>
          <cell r="C2444">
            <v>9</v>
          </cell>
        </row>
        <row r="2445">
          <cell r="B2445">
            <v>40794</v>
          </cell>
          <cell r="C2445">
            <v>9</v>
          </cell>
        </row>
        <row r="2446">
          <cell r="B2446">
            <v>40795</v>
          </cell>
          <cell r="C2446">
            <v>9</v>
          </cell>
        </row>
        <row r="2447">
          <cell r="B2447">
            <v>40796</v>
          </cell>
          <cell r="C2447">
            <v>9</v>
          </cell>
        </row>
        <row r="2448">
          <cell r="B2448">
            <v>40797</v>
          </cell>
          <cell r="C2448">
            <v>9</v>
          </cell>
        </row>
        <row r="2449">
          <cell r="B2449">
            <v>40798</v>
          </cell>
          <cell r="C2449">
            <v>9</v>
          </cell>
        </row>
        <row r="2450">
          <cell r="B2450">
            <v>40799</v>
          </cell>
          <cell r="C2450">
            <v>9</v>
          </cell>
        </row>
        <row r="2451">
          <cell r="B2451">
            <v>40800</v>
          </cell>
          <cell r="C2451">
            <v>9</v>
          </cell>
        </row>
        <row r="2452">
          <cell r="B2452">
            <v>40801</v>
          </cell>
          <cell r="C2452">
            <v>9</v>
          </cell>
        </row>
        <row r="2453">
          <cell r="B2453">
            <v>40802</v>
          </cell>
          <cell r="C2453">
            <v>9</v>
          </cell>
        </row>
        <row r="2454">
          <cell r="B2454">
            <v>40803</v>
          </cell>
          <cell r="C2454">
            <v>9</v>
          </cell>
        </row>
        <row r="2455">
          <cell r="B2455">
            <v>40804</v>
          </cell>
          <cell r="C2455">
            <v>9</v>
          </cell>
        </row>
        <row r="2456">
          <cell r="B2456">
            <v>40805</v>
          </cell>
          <cell r="C2456">
            <v>9</v>
          </cell>
        </row>
        <row r="2457">
          <cell r="B2457">
            <v>40806</v>
          </cell>
          <cell r="C2457">
            <v>9</v>
          </cell>
        </row>
        <row r="2458">
          <cell r="B2458">
            <v>40807</v>
          </cell>
          <cell r="C2458">
            <v>9</v>
          </cell>
        </row>
        <row r="2459">
          <cell r="B2459">
            <v>40808</v>
          </cell>
          <cell r="C2459">
            <v>9</v>
          </cell>
        </row>
        <row r="2460">
          <cell r="B2460">
            <v>40809</v>
          </cell>
          <cell r="C2460">
            <v>9</v>
          </cell>
        </row>
        <row r="2461">
          <cell r="B2461">
            <v>40810</v>
          </cell>
          <cell r="C2461">
            <v>9</v>
          </cell>
        </row>
        <row r="2462">
          <cell r="B2462">
            <v>40811</v>
          </cell>
          <cell r="C2462">
            <v>9</v>
          </cell>
        </row>
        <row r="2463">
          <cell r="B2463">
            <v>40812</v>
          </cell>
          <cell r="C2463">
            <v>9</v>
          </cell>
        </row>
        <row r="2464">
          <cell r="B2464">
            <v>40813</v>
          </cell>
          <cell r="C2464">
            <v>9</v>
          </cell>
        </row>
        <row r="2465">
          <cell r="B2465">
            <v>40814</v>
          </cell>
          <cell r="C2465">
            <v>9</v>
          </cell>
        </row>
        <row r="2466">
          <cell r="B2466">
            <v>40815</v>
          </cell>
          <cell r="C2466">
            <v>9</v>
          </cell>
        </row>
        <row r="2467">
          <cell r="B2467">
            <v>40816</v>
          </cell>
          <cell r="C2467">
            <v>9</v>
          </cell>
        </row>
        <row r="2468">
          <cell r="B2468">
            <v>40817</v>
          </cell>
          <cell r="C2468">
            <v>10</v>
          </cell>
        </row>
        <row r="2469">
          <cell r="B2469">
            <v>40818</v>
          </cell>
          <cell r="C2469">
            <v>10</v>
          </cell>
        </row>
        <row r="2470">
          <cell r="B2470">
            <v>40819</v>
          </cell>
          <cell r="C2470">
            <v>10</v>
          </cell>
        </row>
        <row r="2471">
          <cell r="B2471">
            <v>40820</v>
          </cell>
          <cell r="C2471">
            <v>10</v>
          </cell>
        </row>
        <row r="2472">
          <cell r="B2472">
            <v>40821</v>
          </cell>
          <cell r="C2472">
            <v>10</v>
          </cell>
        </row>
        <row r="2473">
          <cell r="B2473">
            <v>40822</v>
          </cell>
          <cell r="C2473">
            <v>10</v>
          </cell>
        </row>
        <row r="2474">
          <cell r="B2474">
            <v>40823</v>
          </cell>
          <cell r="C2474">
            <v>10</v>
          </cell>
        </row>
        <row r="2475">
          <cell r="B2475">
            <v>40824</v>
          </cell>
          <cell r="C2475">
            <v>10</v>
          </cell>
        </row>
        <row r="2476">
          <cell r="B2476">
            <v>40825</v>
          </cell>
          <cell r="C2476">
            <v>10</v>
          </cell>
        </row>
        <row r="2477">
          <cell r="B2477">
            <v>40826</v>
          </cell>
          <cell r="C2477">
            <v>10</v>
          </cell>
        </row>
        <row r="2478">
          <cell r="B2478">
            <v>40827</v>
          </cell>
          <cell r="C2478">
            <v>10</v>
          </cell>
        </row>
        <row r="2479">
          <cell r="B2479">
            <v>40828</v>
          </cell>
          <cell r="C2479">
            <v>10</v>
          </cell>
        </row>
        <row r="2480">
          <cell r="B2480">
            <v>40829</v>
          </cell>
          <cell r="C2480">
            <v>10</v>
          </cell>
        </row>
        <row r="2481">
          <cell r="B2481">
            <v>40830</v>
          </cell>
          <cell r="C2481">
            <v>10</v>
          </cell>
        </row>
        <row r="2482">
          <cell r="B2482">
            <v>40831</v>
          </cell>
          <cell r="C2482">
            <v>10</v>
          </cell>
        </row>
        <row r="2483">
          <cell r="B2483">
            <v>40832</v>
          </cell>
          <cell r="C2483">
            <v>10</v>
          </cell>
        </row>
        <row r="2484">
          <cell r="B2484">
            <v>40833</v>
          </cell>
          <cell r="C2484">
            <v>10</v>
          </cell>
        </row>
        <row r="2485">
          <cell r="B2485">
            <v>40834</v>
          </cell>
          <cell r="C2485">
            <v>10</v>
          </cell>
        </row>
        <row r="2486">
          <cell r="B2486">
            <v>40835</v>
          </cell>
          <cell r="C2486">
            <v>10</v>
          </cell>
        </row>
        <row r="2487">
          <cell r="B2487">
            <v>40836</v>
          </cell>
          <cell r="C2487">
            <v>10</v>
          </cell>
        </row>
        <row r="2488">
          <cell r="B2488">
            <v>40837</v>
          </cell>
          <cell r="C2488">
            <v>10</v>
          </cell>
        </row>
        <row r="2489">
          <cell r="B2489">
            <v>40838</v>
          </cell>
          <cell r="C2489">
            <v>10</v>
          </cell>
        </row>
        <row r="2490">
          <cell r="B2490">
            <v>40839</v>
          </cell>
          <cell r="C2490">
            <v>10</v>
          </cell>
        </row>
        <row r="2491">
          <cell r="B2491">
            <v>40840</v>
          </cell>
          <cell r="C2491">
            <v>10</v>
          </cell>
        </row>
        <row r="2492">
          <cell r="B2492">
            <v>40841</v>
          </cell>
          <cell r="C2492">
            <v>10</v>
          </cell>
        </row>
        <row r="2493">
          <cell r="B2493">
            <v>40842</v>
          </cell>
          <cell r="C2493">
            <v>10</v>
          </cell>
        </row>
        <row r="2494">
          <cell r="B2494">
            <v>40843</v>
          </cell>
          <cell r="C2494">
            <v>10</v>
          </cell>
        </row>
        <row r="2495">
          <cell r="B2495">
            <v>40844</v>
          </cell>
          <cell r="C2495">
            <v>10</v>
          </cell>
        </row>
        <row r="2496">
          <cell r="B2496">
            <v>40845</v>
          </cell>
          <cell r="C2496">
            <v>10</v>
          </cell>
        </row>
        <row r="2497">
          <cell r="B2497">
            <v>40846</v>
          </cell>
          <cell r="C2497">
            <v>10</v>
          </cell>
        </row>
        <row r="2498">
          <cell r="B2498">
            <v>40847</v>
          </cell>
          <cell r="C2498">
            <v>10</v>
          </cell>
        </row>
        <row r="2499">
          <cell r="B2499">
            <v>40848</v>
          </cell>
          <cell r="C2499">
            <v>11</v>
          </cell>
        </row>
        <row r="2500">
          <cell r="B2500">
            <v>40849</v>
          </cell>
          <cell r="C2500">
            <v>11</v>
          </cell>
        </row>
        <row r="2501">
          <cell r="B2501">
            <v>40850</v>
          </cell>
          <cell r="C2501">
            <v>11</v>
          </cell>
        </row>
        <row r="2502">
          <cell r="B2502">
            <v>40851</v>
          </cell>
          <cell r="C2502">
            <v>11</v>
          </cell>
        </row>
        <row r="2503">
          <cell r="B2503">
            <v>40852</v>
          </cell>
          <cell r="C2503">
            <v>11</v>
          </cell>
        </row>
        <row r="2504">
          <cell r="B2504">
            <v>40853</v>
          </cell>
          <cell r="C2504">
            <v>11</v>
          </cell>
        </row>
        <row r="2505">
          <cell r="B2505">
            <v>40854</v>
          </cell>
          <cell r="C2505">
            <v>11</v>
          </cell>
        </row>
        <row r="2506">
          <cell r="B2506">
            <v>40855</v>
          </cell>
          <cell r="C2506">
            <v>11</v>
          </cell>
        </row>
        <row r="2507">
          <cell r="B2507">
            <v>40856</v>
          </cell>
          <cell r="C2507">
            <v>11</v>
          </cell>
        </row>
        <row r="2508">
          <cell r="B2508">
            <v>40857</v>
          </cell>
          <cell r="C2508">
            <v>11</v>
          </cell>
        </row>
        <row r="2509">
          <cell r="B2509">
            <v>40858</v>
          </cell>
          <cell r="C2509">
            <v>11</v>
          </cell>
        </row>
        <row r="2510">
          <cell r="B2510">
            <v>40859</v>
          </cell>
          <cell r="C2510">
            <v>11</v>
          </cell>
        </row>
        <row r="2511">
          <cell r="B2511">
            <v>40860</v>
          </cell>
          <cell r="C2511">
            <v>11</v>
          </cell>
        </row>
        <row r="2512">
          <cell r="B2512">
            <v>40861</v>
          </cell>
          <cell r="C2512">
            <v>11</v>
          </cell>
        </row>
        <row r="2513">
          <cell r="B2513">
            <v>40862</v>
          </cell>
          <cell r="C2513">
            <v>11</v>
          </cell>
        </row>
        <row r="2514">
          <cell r="B2514">
            <v>40863</v>
          </cell>
          <cell r="C2514">
            <v>11</v>
          </cell>
        </row>
        <row r="2515">
          <cell r="B2515">
            <v>40864</v>
          </cell>
          <cell r="C2515">
            <v>11</v>
          </cell>
        </row>
        <row r="2516">
          <cell r="B2516">
            <v>40865</v>
          </cell>
          <cell r="C2516">
            <v>11</v>
          </cell>
        </row>
        <row r="2517">
          <cell r="B2517">
            <v>40866</v>
          </cell>
          <cell r="C2517">
            <v>11</v>
          </cell>
        </row>
        <row r="2518">
          <cell r="B2518">
            <v>40867</v>
          </cell>
          <cell r="C2518">
            <v>11</v>
          </cell>
        </row>
        <row r="2519">
          <cell r="B2519">
            <v>40868</v>
          </cell>
          <cell r="C2519">
            <v>11</v>
          </cell>
        </row>
        <row r="2520">
          <cell r="B2520">
            <v>40869</v>
          </cell>
          <cell r="C2520">
            <v>11</v>
          </cell>
        </row>
        <row r="2521">
          <cell r="B2521">
            <v>40870</v>
          </cell>
          <cell r="C2521">
            <v>11</v>
          </cell>
        </row>
        <row r="2522">
          <cell r="B2522">
            <v>40871</v>
          </cell>
          <cell r="C2522">
            <v>11</v>
          </cell>
        </row>
        <row r="2523">
          <cell r="B2523">
            <v>40872</v>
          </cell>
          <cell r="C2523">
            <v>11</v>
          </cell>
        </row>
        <row r="2524">
          <cell r="B2524">
            <v>40873</v>
          </cell>
          <cell r="C2524">
            <v>11</v>
          </cell>
        </row>
        <row r="2525">
          <cell r="B2525">
            <v>40874</v>
          </cell>
          <cell r="C2525">
            <v>11</v>
          </cell>
        </row>
        <row r="2526">
          <cell r="B2526">
            <v>40875</v>
          </cell>
          <cell r="C2526">
            <v>11</v>
          </cell>
        </row>
        <row r="2527">
          <cell r="B2527">
            <v>40876</v>
          </cell>
          <cell r="C2527">
            <v>11</v>
          </cell>
        </row>
        <row r="2528">
          <cell r="B2528">
            <v>40877</v>
          </cell>
          <cell r="C2528">
            <v>11</v>
          </cell>
        </row>
        <row r="2529">
          <cell r="B2529">
            <v>40878</v>
          </cell>
          <cell r="C2529">
            <v>12</v>
          </cell>
        </row>
        <row r="2530">
          <cell r="B2530">
            <v>40879</v>
          </cell>
          <cell r="C2530">
            <v>12</v>
          </cell>
        </row>
        <row r="2531">
          <cell r="B2531">
            <v>40880</v>
          </cell>
          <cell r="C2531">
            <v>12</v>
          </cell>
        </row>
        <row r="2532">
          <cell r="B2532">
            <v>40881</v>
          </cell>
          <cell r="C2532">
            <v>12</v>
          </cell>
        </row>
        <row r="2533">
          <cell r="B2533">
            <v>40882</v>
          </cell>
          <cell r="C2533">
            <v>12</v>
          </cell>
        </row>
        <row r="2534">
          <cell r="B2534">
            <v>40883</v>
          </cell>
          <cell r="C2534">
            <v>12</v>
          </cell>
        </row>
        <row r="2535">
          <cell r="B2535">
            <v>40884</v>
          </cell>
          <cell r="C2535">
            <v>12</v>
          </cell>
        </row>
        <row r="2536">
          <cell r="B2536">
            <v>40885</v>
          </cell>
          <cell r="C2536">
            <v>12</v>
          </cell>
        </row>
        <row r="2537">
          <cell r="B2537">
            <v>40886</v>
          </cell>
          <cell r="C2537">
            <v>12</v>
          </cell>
        </row>
        <row r="2538">
          <cell r="B2538">
            <v>40887</v>
          </cell>
          <cell r="C2538">
            <v>12</v>
          </cell>
        </row>
        <row r="2539">
          <cell r="B2539">
            <v>40888</v>
          </cell>
          <cell r="C2539">
            <v>12</v>
          </cell>
        </row>
        <row r="2540">
          <cell r="B2540">
            <v>40889</v>
          </cell>
          <cell r="C2540">
            <v>12</v>
          </cell>
        </row>
        <row r="2541">
          <cell r="B2541">
            <v>40890</v>
          </cell>
          <cell r="C2541">
            <v>12</v>
          </cell>
        </row>
        <row r="2542">
          <cell r="B2542">
            <v>40891</v>
          </cell>
          <cell r="C2542">
            <v>12</v>
          </cell>
        </row>
        <row r="2543">
          <cell r="B2543">
            <v>40892</v>
          </cell>
          <cell r="C2543">
            <v>12</v>
          </cell>
        </row>
        <row r="2544">
          <cell r="B2544">
            <v>40893</v>
          </cell>
          <cell r="C2544">
            <v>12</v>
          </cell>
        </row>
        <row r="2545">
          <cell r="B2545">
            <v>40894</v>
          </cell>
          <cell r="C2545">
            <v>12</v>
          </cell>
        </row>
        <row r="2546">
          <cell r="B2546">
            <v>40895</v>
          </cell>
          <cell r="C2546">
            <v>12</v>
          </cell>
        </row>
        <row r="2547">
          <cell r="B2547">
            <v>40896</v>
          </cell>
          <cell r="C2547">
            <v>12</v>
          </cell>
        </row>
        <row r="2548">
          <cell r="B2548">
            <v>40897</v>
          </cell>
          <cell r="C2548">
            <v>12</v>
          </cell>
        </row>
        <row r="2549">
          <cell r="B2549">
            <v>40898</v>
          </cell>
          <cell r="C2549">
            <v>12</v>
          </cell>
        </row>
        <row r="2550">
          <cell r="B2550">
            <v>40899</v>
          </cell>
          <cell r="C2550">
            <v>12</v>
          </cell>
        </row>
        <row r="2551">
          <cell r="B2551">
            <v>40900</v>
          </cell>
          <cell r="C2551">
            <v>12</v>
          </cell>
        </row>
        <row r="2552">
          <cell r="B2552">
            <v>40901</v>
          </cell>
          <cell r="C2552">
            <v>12</v>
          </cell>
        </row>
        <row r="2553">
          <cell r="B2553">
            <v>40902</v>
          </cell>
          <cell r="C2553">
            <v>12</v>
          </cell>
        </row>
        <row r="2554">
          <cell r="B2554">
            <v>40903</v>
          </cell>
          <cell r="C2554">
            <v>12</v>
          </cell>
        </row>
        <row r="2555">
          <cell r="B2555">
            <v>40904</v>
          </cell>
          <cell r="C2555">
            <v>12</v>
          </cell>
        </row>
        <row r="2556">
          <cell r="B2556">
            <v>40905</v>
          </cell>
          <cell r="C2556">
            <v>12</v>
          </cell>
        </row>
        <row r="2557">
          <cell r="B2557">
            <v>40906</v>
          </cell>
          <cell r="C2557">
            <v>12</v>
          </cell>
        </row>
        <row r="2558">
          <cell r="B2558">
            <v>40907</v>
          </cell>
          <cell r="C2558">
            <v>12</v>
          </cell>
        </row>
        <row r="2559">
          <cell r="B2559">
            <v>40908</v>
          </cell>
          <cell r="C2559">
            <v>12</v>
          </cell>
        </row>
        <row r="2560">
          <cell r="B2560">
            <v>40909</v>
          </cell>
          <cell r="C2560">
            <v>1</v>
          </cell>
        </row>
        <row r="2561">
          <cell r="B2561">
            <v>40910</v>
          </cell>
          <cell r="C2561">
            <v>1</v>
          </cell>
        </row>
        <row r="2562">
          <cell r="B2562">
            <v>40911</v>
          </cell>
          <cell r="C2562">
            <v>1</v>
          </cell>
        </row>
        <row r="2563">
          <cell r="B2563">
            <v>40912</v>
          </cell>
          <cell r="C2563">
            <v>1</v>
          </cell>
        </row>
        <row r="2564">
          <cell r="B2564">
            <v>40913</v>
          </cell>
          <cell r="C2564">
            <v>1</v>
          </cell>
        </row>
        <row r="2565">
          <cell r="B2565">
            <v>40914</v>
          </cell>
          <cell r="C2565">
            <v>1</v>
          </cell>
        </row>
        <row r="2566">
          <cell r="B2566">
            <v>40915</v>
          </cell>
          <cell r="C2566">
            <v>1</v>
          </cell>
        </row>
        <row r="2567">
          <cell r="B2567">
            <v>40916</v>
          </cell>
          <cell r="C2567">
            <v>1</v>
          </cell>
        </row>
        <row r="2568">
          <cell r="B2568">
            <v>40917</v>
          </cell>
          <cell r="C2568">
            <v>1</v>
          </cell>
        </row>
        <row r="2569">
          <cell r="B2569">
            <v>40918</v>
          </cell>
          <cell r="C2569">
            <v>1</v>
          </cell>
        </row>
        <row r="2570">
          <cell r="B2570">
            <v>40919</v>
          </cell>
          <cell r="C2570">
            <v>1</v>
          </cell>
        </row>
        <row r="2571">
          <cell r="B2571">
            <v>40920</v>
          </cell>
          <cell r="C2571">
            <v>1</v>
          </cell>
        </row>
        <row r="2572">
          <cell r="B2572">
            <v>40921</v>
          </cell>
          <cell r="C2572">
            <v>1</v>
          </cell>
        </row>
        <row r="2573">
          <cell r="B2573">
            <v>40922</v>
          </cell>
          <cell r="C2573">
            <v>1</v>
          </cell>
        </row>
        <row r="2574">
          <cell r="B2574">
            <v>40923</v>
          </cell>
          <cell r="C2574">
            <v>1</v>
          </cell>
        </row>
        <row r="2575">
          <cell r="B2575">
            <v>40924</v>
          </cell>
          <cell r="C2575">
            <v>1</v>
          </cell>
        </row>
        <row r="2576">
          <cell r="B2576">
            <v>40925</v>
          </cell>
          <cell r="C2576">
            <v>1</v>
          </cell>
        </row>
        <row r="2577">
          <cell r="B2577">
            <v>40926</v>
          </cell>
          <cell r="C2577">
            <v>1</v>
          </cell>
        </row>
        <row r="2578">
          <cell r="B2578">
            <v>40927</v>
          </cell>
          <cell r="C2578">
            <v>1</v>
          </cell>
        </row>
        <row r="2579">
          <cell r="B2579">
            <v>40928</v>
          </cell>
          <cell r="C2579">
            <v>1</v>
          </cell>
        </row>
        <row r="2580">
          <cell r="B2580">
            <v>40929</v>
          </cell>
          <cell r="C2580">
            <v>1</v>
          </cell>
        </row>
        <row r="2581">
          <cell r="B2581">
            <v>40930</v>
          </cell>
          <cell r="C2581">
            <v>1</v>
          </cell>
        </row>
        <row r="2582">
          <cell r="B2582">
            <v>40931</v>
          </cell>
          <cell r="C2582">
            <v>1</v>
          </cell>
        </row>
        <row r="2583">
          <cell r="B2583">
            <v>40932</v>
          </cell>
          <cell r="C2583">
            <v>1</v>
          </cell>
        </row>
        <row r="2584">
          <cell r="B2584">
            <v>40933</v>
          </cell>
          <cell r="C2584">
            <v>1</v>
          </cell>
        </row>
        <row r="2585">
          <cell r="B2585">
            <v>40934</v>
          </cell>
          <cell r="C2585">
            <v>1</v>
          </cell>
        </row>
        <row r="2586">
          <cell r="B2586">
            <v>40935</v>
          </cell>
          <cell r="C2586">
            <v>1</v>
          </cell>
        </row>
        <row r="2587">
          <cell r="B2587">
            <v>40936</v>
          </cell>
          <cell r="C2587">
            <v>1</v>
          </cell>
        </row>
        <row r="2588">
          <cell r="B2588">
            <v>40937</v>
          </cell>
          <cell r="C2588">
            <v>1</v>
          </cell>
        </row>
        <row r="2589">
          <cell r="B2589">
            <v>40938</v>
          </cell>
          <cell r="C2589">
            <v>1</v>
          </cell>
        </row>
        <row r="2590">
          <cell r="B2590">
            <v>40939</v>
          </cell>
          <cell r="C2590">
            <v>1</v>
          </cell>
        </row>
        <row r="2591">
          <cell r="B2591">
            <v>40940</v>
          </cell>
          <cell r="C2591">
            <v>2</v>
          </cell>
        </row>
        <row r="2592">
          <cell r="B2592">
            <v>40941</v>
          </cell>
          <cell r="C2592">
            <v>2</v>
          </cell>
        </row>
        <row r="2593">
          <cell r="B2593">
            <v>40942</v>
          </cell>
          <cell r="C2593">
            <v>2</v>
          </cell>
        </row>
        <row r="2594">
          <cell r="B2594">
            <v>40943</v>
          </cell>
          <cell r="C2594">
            <v>2</v>
          </cell>
        </row>
        <row r="2595">
          <cell r="B2595">
            <v>40944</v>
          </cell>
          <cell r="C2595">
            <v>2</v>
          </cell>
        </row>
        <row r="2596">
          <cell r="B2596">
            <v>40945</v>
          </cell>
          <cell r="C2596">
            <v>2</v>
          </cell>
        </row>
        <row r="2597">
          <cell r="B2597">
            <v>40946</v>
          </cell>
          <cell r="C2597">
            <v>2</v>
          </cell>
        </row>
        <row r="2598">
          <cell r="B2598">
            <v>40947</v>
          </cell>
          <cell r="C2598">
            <v>2</v>
          </cell>
        </row>
        <row r="2599">
          <cell r="B2599">
            <v>40948</v>
          </cell>
          <cell r="C2599">
            <v>2</v>
          </cell>
        </row>
        <row r="2600">
          <cell r="B2600">
            <v>40949</v>
          </cell>
          <cell r="C2600">
            <v>2</v>
          </cell>
        </row>
        <row r="2601">
          <cell r="B2601">
            <v>40950</v>
          </cell>
          <cell r="C2601">
            <v>2</v>
          </cell>
        </row>
        <row r="2602">
          <cell r="B2602">
            <v>40951</v>
          </cell>
          <cell r="C2602">
            <v>2</v>
          </cell>
        </row>
        <row r="2603">
          <cell r="B2603">
            <v>40952</v>
          </cell>
          <cell r="C2603">
            <v>2</v>
          </cell>
        </row>
        <row r="2604">
          <cell r="B2604">
            <v>40953</v>
          </cell>
          <cell r="C2604">
            <v>2</v>
          </cell>
        </row>
        <row r="2605">
          <cell r="B2605">
            <v>40954</v>
          </cell>
          <cell r="C2605">
            <v>2</v>
          </cell>
        </row>
        <row r="2606">
          <cell r="B2606">
            <v>40955</v>
          </cell>
          <cell r="C2606">
            <v>2</v>
          </cell>
        </row>
        <row r="2607">
          <cell r="B2607">
            <v>40956</v>
          </cell>
          <cell r="C2607">
            <v>2</v>
          </cell>
        </row>
        <row r="2608">
          <cell r="B2608">
            <v>40957</v>
          </cell>
          <cell r="C2608">
            <v>2</v>
          </cell>
        </row>
        <row r="2609">
          <cell r="B2609">
            <v>40958</v>
          </cell>
          <cell r="C2609">
            <v>2</v>
          </cell>
        </row>
        <row r="2610">
          <cell r="B2610">
            <v>40959</v>
          </cell>
          <cell r="C2610">
            <v>2</v>
          </cell>
        </row>
        <row r="2611">
          <cell r="B2611">
            <v>40960</v>
          </cell>
          <cell r="C2611">
            <v>2</v>
          </cell>
        </row>
        <row r="2612">
          <cell r="B2612">
            <v>40961</v>
          </cell>
          <cell r="C2612">
            <v>2</v>
          </cell>
        </row>
        <row r="2613">
          <cell r="B2613">
            <v>40962</v>
          </cell>
          <cell r="C2613">
            <v>2</v>
          </cell>
        </row>
        <row r="2614">
          <cell r="B2614">
            <v>40963</v>
          </cell>
          <cell r="C2614">
            <v>2</v>
          </cell>
        </row>
        <row r="2615">
          <cell r="B2615">
            <v>40964</v>
          </cell>
          <cell r="C2615">
            <v>2</v>
          </cell>
        </row>
        <row r="2616">
          <cell r="B2616">
            <v>40965</v>
          </cell>
          <cell r="C2616">
            <v>2</v>
          </cell>
        </row>
        <row r="2617">
          <cell r="B2617">
            <v>40966</v>
          </cell>
          <cell r="C2617">
            <v>2</v>
          </cell>
        </row>
        <row r="2618">
          <cell r="B2618">
            <v>40967</v>
          </cell>
          <cell r="C2618">
            <v>2</v>
          </cell>
        </row>
        <row r="2619">
          <cell r="B2619">
            <v>40968</v>
          </cell>
          <cell r="C2619">
            <v>2</v>
          </cell>
        </row>
        <row r="2620">
          <cell r="B2620">
            <v>40969</v>
          </cell>
          <cell r="C2620">
            <v>3</v>
          </cell>
        </row>
        <row r="2621">
          <cell r="B2621">
            <v>40970</v>
          </cell>
          <cell r="C2621">
            <v>3</v>
          </cell>
        </row>
        <row r="2622">
          <cell r="B2622">
            <v>40971</v>
          </cell>
          <cell r="C2622">
            <v>3</v>
          </cell>
        </row>
        <row r="2623">
          <cell r="B2623">
            <v>40972</v>
          </cell>
          <cell r="C2623">
            <v>3</v>
          </cell>
        </row>
        <row r="2624">
          <cell r="B2624">
            <v>40973</v>
          </cell>
          <cell r="C2624">
            <v>3</v>
          </cell>
        </row>
        <row r="2625">
          <cell r="B2625">
            <v>40974</v>
          </cell>
          <cell r="C2625">
            <v>3</v>
          </cell>
        </row>
        <row r="2626">
          <cell r="B2626">
            <v>40975</v>
          </cell>
          <cell r="C2626">
            <v>3</v>
          </cell>
        </row>
        <row r="2627">
          <cell r="B2627">
            <v>40976</v>
          </cell>
          <cell r="C2627">
            <v>3</v>
          </cell>
        </row>
        <row r="2628">
          <cell r="B2628">
            <v>40977</v>
          </cell>
          <cell r="C2628">
            <v>3</v>
          </cell>
        </row>
        <row r="2629">
          <cell r="B2629">
            <v>40978</v>
          </cell>
          <cell r="C2629">
            <v>3</v>
          </cell>
        </row>
        <row r="2630">
          <cell r="B2630">
            <v>40979</v>
          </cell>
          <cell r="C2630">
            <v>3</v>
          </cell>
        </row>
        <row r="2631">
          <cell r="B2631">
            <v>40980</v>
          </cell>
          <cell r="C2631">
            <v>3</v>
          </cell>
        </row>
        <row r="2632">
          <cell r="B2632">
            <v>40981</v>
          </cell>
          <cell r="C2632">
            <v>3</v>
          </cell>
        </row>
        <row r="2633">
          <cell r="B2633">
            <v>40982</v>
          </cell>
          <cell r="C2633">
            <v>3</v>
          </cell>
        </row>
        <row r="2634">
          <cell r="B2634">
            <v>40983</v>
          </cell>
          <cell r="C2634">
            <v>3</v>
          </cell>
        </row>
        <row r="2635">
          <cell r="B2635">
            <v>40984</v>
          </cell>
          <cell r="C2635">
            <v>3</v>
          </cell>
        </row>
        <row r="2636">
          <cell r="B2636">
            <v>40985</v>
          </cell>
          <cell r="C2636">
            <v>3</v>
          </cell>
        </row>
        <row r="2637">
          <cell r="B2637">
            <v>40986</v>
          </cell>
          <cell r="C2637">
            <v>3</v>
          </cell>
        </row>
        <row r="2638">
          <cell r="B2638">
            <v>40987</v>
          </cell>
          <cell r="C2638">
            <v>3</v>
          </cell>
        </row>
        <row r="2639">
          <cell r="B2639">
            <v>40988</v>
          </cell>
          <cell r="C2639">
            <v>3</v>
          </cell>
        </row>
        <row r="2640">
          <cell r="B2640">
            <v>40989</v>
          </cell>
          <cell r="C2640">
            <v>3</v>
          </cell>
        </row>
        <row r="2641">
          <cell r="B2641">
            <v>40990</v>
          </cell>
          <cell r="C2641">
            <v>3</v>
          </cell>
        </row>
        <row r="2642">
          <cell r="B2642">
            <v>40991</v>
          </cell>
          <cell r="C2642">
            <v>3</v>
          </cell>
        </row>
        <row r="2643">
          <cell r="B2643">
            <v>40992</v>
          </cell>
          <cell r="C2643">
            <v>3</v>
          </cell>
        </row>
        <row r="2644">
          <cell r="B2644">
            <v>40993</v>
          </cell>
          <cell r="C2644">
            <v>3</v>
          </cell>
        </row>
        <row r="2645">
          <cell r="B2645">
            <v>40994</v>
          </cell>
          <cell r="C2645">
            <v>3</v>
          </cell>
        </row>
        <row r="2646">
          <cell r="B2646">
            <v>40995</v>
          </cell>
          <cell r="C2646">
            <v>3</v>
          </cell>
        </row>
        <row r="2647">
          <cell r="B2647">
            <v>40996</v>
          </cell>
          <cell r="C2647">
            <v>3</v>
          </cell>
        </row>
        <row r="2648">
          <cell r="B2648">
            <v>40997</v>
          </cell>
          <cell r="C2648">
            <v>3</v>
          </cell>
        </row>
        <row r="2649">
          <cell r="B2649">
            <v>40998</v>
          </cell>
          <cell r="C2649">
            <v>3</v>
          </cell>
        </row>
        <row r="2650">
          <cell r="B2650">
            <v>40999</v>
          </cell>
          <cell r="C2650">
            <v>3</v>
          </cell>
        </row>
        <row r="2651">
          <cell r="B2651">
            <v>41000</v>
          </cell>
          <cell r="C2651">
            <v>4</v>
          </cell>
        </row>
        <row r="2652">
          <cell r="B2652">
            <v>41001</v>
          </cell>
          <cell r="C2652">
            <v>4</v>
          </cell>
        </row>
        <row r="2653">
          <cell r="B2653">
            <v>41002</v>
          </cell>
          <cell r="C2653">
            <v>4</v>
          </cell>
        </row>
        <row r="2654">
          <cell r="B2654">
            <v>41003</v>
          </cell>
          <cell r="C2654">
            <v>4</v>
          </cell>
        </row>
        <row r="2655">
          <cell r="B2655">
            <v>41004</v>
          </cell>
          <cell r="C2655">
            <v>4</v>
          </cell>
        </row>
        <row r="2656">
          <cell r="B2656">
            <v>41005</v>
          </cell>
          <cell r="C2656">
            <v>4</v>
          </cell>
        </row>
        <row r="2657">
          <cell r="B2657">
            <v>41006</v>
          </cell>
          <cell r="C2657">
            <v>4</v>
          </cell>
        </row>
        <row r="2658">
          <cell r="B2658">
            <v>41007</v>
          </cell>
          <cell r="C2658">
            <v>4</v>
          </cell>
        </row>
        <row r="2659">
          <cell r="B2659">
            <v>41008</v>
          </cell>
          <cell r="C2659">
            <v>4</v>
          </cell>
        </row>
        <row r="2660">
          <cell r="B2660">
            <v>41009</v>
          </cell>
          <cell r="C2660">
            <v>4</v>
          </cell>
        </row>
        <row r="2661">
          <cell r="B2661">
            <v>41010</v>
          </cell>
          <cell r="C2661">
            <v>4</v>
          </cell>
        </row>
        <row r="2662">
          <cell r="B2662">
            <v>41011</v>
          </cell>
          <cell r="C2662">
            <v>4</v>
          </cell>
        </row>
        <row r="2663">
          <cell r="B2663">
            <v>41012</v>
          </cell>
          <cell r="C2663">
            <v>4</v>
          </cell>
        </row>
        <row r="2664">
          <cell r="B2664">
            <v>41013</v>
          </cell>
          <cell r="C2664">
            <v>4</v>
          </cell>
        </row>
        <row r="2665">
          <cell r="B2665">
            <v>41014</v>
          </cell>
          <cell r="C2665">
            <v>4</v>
          </cell>
        </row>
        <row r="2666">
          <cell r="B2666">
            <v>41015</v>
          </cell>
          <cell r="C2666">
            <v>4</v>
          </cell>
        </row>
        <row r="2667">
          <cell r="B2667">
            <v>41016</v>
          </cell>
          <cell r="C2667">
            <v>4</v>
          </cell>
        </row>
        <row r="2668">
          <cell r="B2668">
            <v>41017</v>
          </cell>
          <cell r="C2668">
            <v>4</v>
          </cell>
        </row>
        <row r="2669">
          <cell r="B2669">
            <v>41018</v>
          </cell>
          <cell r="C2669">
            <v>4</v>
          </cell>
        </row>
        <row r="2670">
          <cell r="B2670">
            <v>41019</v>
          </cell>
          <cell r="C2670">
            <v>4</v>
          </cell>
        </row>
        <row r="2671">
          <cell r="B2671">
            <v>41020</v>
          </cell>
          <cell r="C2671">
            <v>4</v>
          </cell>
        </row>
        <row r="2672">
          <cell r="B2672">
            <v>41021</v>
          </cell>
          <cell r="C2672">
            <v>4</v>
          </cell>
        </row>
        <row r="2673">
          <cell r="B2673">
            <v>41022</v>
          </cell>
          <cell r="C2673">
            <v>4</v>
          </cell>
        </row>
        <row r="2674">
          <cell r="B2674">
            <v>41023</v>
          </cell>
          <cell r="C2674">
            <v>4</v>
          </cell>
        </row>
        <row r="2675">
          <cell r="B2675">
            <v>41024</v>
          </cell>
          <cell r="C2675">
            <v>4</v>
          </cell>
        </row>
        <row r="2676">
          <cell r="B2676">
            <v>41025</v>
          </cell>
          <cell r="C2676">
            <v>4</v>
          </cell>
        </row>
        <row r="2677">
          <cell r="B2677">
            <v>41026</v>
          </cell>
          <cell r="C2677">
            <v>4</v>
          </cell>
        </row>
        <row r="2678">
          <cell r="B2678">
            <v>41027</v>
          </cell>
          <cell r="C2678">
            <v>4</v>
          </cell>
        </row>
        <row r="2679">
          <cell r="B2679">
            <v>41028</v>
          </cell>
          <cell r="C2679">
            <v>4</v>
          </cell>
        </row>
        <row r="2680">
          <cell r="B2680">
            <v>41029</v>
          </cell>
          <cell r="C2680">
            <v>4</v>
          </cell>
        </row>
        <row r="2681">
          <cell r="B2681">
            <v>41030</v>
          </cell>
          <cell r="C2681">
            <v>5</v>
          </cell>
        </row>
        <row r="2682">
          <cell r="B2682">
            <v>41031</v>
          </cell>
          <cell r="C2682">
            <v>5</v>
          </cell>
        </row>
        <row r="2683">
          <cell r="B2683">
            <v>41032</v>
          </cell>
          <cell r="C2683">
            <v>5</v>
          </cell>
        </row>
        <row r="2684">
          <cell r="B2684">
            <v>41033</v>
          </cell>
          <cell r="C2684">
            <v>5</v>
          </cell>
        </row>
        <row r="2685">
          <cell r="B2685">
            <v>41034</v>
          </cell>
          <cell r="C2685">
            <v>5</v>
          </cell>
        </row>
        <row r="2686">
          <cell r="B2686">
            <v>41035</v>
          </cell>
          <cell r="C2686">
            <v>5</v>
          </cell>
        </row>
        <row r="2687">
          <cell r="B2687">
            <v>41036</v>
          </cell>
          <cell r="C2687">
            <v>5</v>
          </cell>
        </row>
        <row r="2688">
          <cell r="B2688">
            <v>41037</v>
          </cell>
          <cell r="C2688">
            <v>5</v>
          </cell>
        </row>
        <row r="2689">
          <cell r="B2689">
            <v>41038</v>
          </cell>
          <cell r="C2689">
            <v>5</v>
          </cell>
        </row>
        <row r="2690">
          <cell r="B2690">
            <v>41039</v>
          </cell>
          <cell r="C2690">
            <v>5</v>
          </cell>
        </row>
        <row r="2691">
          <cell r="B2691">
            <v>41040</v>
          </cell>
          <cell r="C2691">
            <v>5</v>
          </cell>
        </row>
        <row r="2692">
          <cell r="B2692">
            <v>41041</v>
          </cell>
          <cell r="C2692">
            <v>5</v>
          </cell>
        </row>
        <row r="2693">
          <cell r="B2693">
            <v>41042</v>
          </cell>
          <cell r="C2693">
            <v>5</v>
          </cell>
        </row>
        <row r="2694">
          <cell r="B2694">
            <v>41043</v>
          </cell>
          <cell r="C2694">
            <v>5</v>
          </cell>
        </row>
        <row r="2695">
          <cell r="B2695">
            <v>41044</v>
          </cell>
          <cell r="C2695">
            <v>5</v>
          </cell>
        </row>
        <row r="2696">
          <cell r="B2696">
            <v>41045</v>
          </cell>
          <cell r="C2696">
            <v>5</v>
          </cell>
        </row>
        <row r="2697">
          <cell r="B2697">
            <v>41046</v>
          </cell>
          <cell r="C2697">
            <v>5</v>
          </cell>
        </row>
        <row r="2698">
          <cell r="B2698">
            <v>41047</v>
          </cell>
          <cell r="C2698">
            <v>5</v>
          </cell>
        </row>
        <row r="2699">
          <cell r="B2699">
            <v>41048</v>
          </cell>
          <cell r="C2699">
            <v>5</v>
          </cell>
        </row>
        <row r="2700">
          <cell r="B2700">
            <v>41049</v>
          </cell>
          <cell r="C2700">
            <v>5</v>
          </cell>
        </row>
        <row r="2701">
          <cell r="B2701">
            <v>41050</v>
          </cell>
          <cell r="C2701">
            <v>5</v>
          </cell>
        </row>
        <row r="2702">
          <cell r="B2702">
            <v>41051</v>
          </cell>
          <cell r="C2702">
            <v>5</v>
          </cell>
        </row>
        <row r="2703">
          <cell r="B2703">
            <v>41052</v>
          </cell>
          <cell r="C2703">
            <v>5</v>
          </cell>
        </row>
        <row r="2704">
          <cell r="B2704">
            <v>41053</v>
          </cell>
          <cell r="C2704">
            <v>5</v>
          </cell>
        </row>
        <row r="2705">
          <cell r="B2705">
            <v>41054</v>
          </cell>
          <cell r="C2705">
            <v>5</v>
          </cell>
        </row>
        <row r="2706">
          <cell r="B2706">
            <v>41055</v>
          </cell>
          <cell r="C2706">
            <v>5</v>
          </cell>
        </row>
        <row r="2707">
          <cell r="B2707">
            <v>41056</v>
          </cell>
          <cell r="C2707">
            <v>5</v>
          </cell>
        </row>
        <row r="2708">
          <cell r="B2708">
            <v>41057</v>
          </cell>
          <cell r="C2708">
            <v>5</v>
          </cell>
        </row>
        <row r="2709">
          <cell r="B2709">
            <v>41058</v>
          </cell>
          <cell r="C2709">
            <v>5</v>
          </cell>
        </row>
        <row r="2710">
          <cell r="B2710">
            <v>41059</v>
          </cell>
          <cell r="C2710">
            <v>5</v>
          </cell>
        </row>
        <row r="2711">
          <cell r="B2711">
            <v>41060</v>
          </cell>
          <cell r="C2711">
            <v>5</v>
          </cell>
        </row>
        <row r="2712">
          <cell r="B2712">
            <v>41061</v>
          </cell>
          <cell r="C2712">
            <v>6</v>
          </cell>
        </row>
        <row r="2713">
          <cell r="B2713">
            <v>41062</v>
          </cell>
          <cell r="C2713">
            <v>6</v>
          </cell>
        </row>
        <row r="2714">
          <cell r="B2714">
            <v>41063</v>
          </cell>
          <cell r="C2714">
            <v>6</v>
          </cell>
        </row>
        <row r="2715">
          <cell r="B2715">
            <v>41064</v>
          </cell>
          <cell r="C2715">
            <v>6</v>
          </cell>
        </row>
        <row r="2716">
          <cell r="B2716">
            <v>41065</v>
          </cell>
          <cell r="C2716">
            <v>6</v>
          </cell>
        </row>
        <row r="2717">
          <cell r="B2717">
            <v>41066</v>
          </cell>
          <cell r="C2717">
            <v>6</v>
          </cell>
        </row>
        <row r="2718">
          <cell r="B2718">
            <v>41067</v>
          </cell>
          <cell r="C2718">
            <v>6</v>
          </cell>
        </row>
        <row r="2719">
          <cell r="B2719">
            <v>41068</v>
          </cell>
          <cell r="C2719">
            <v>6</v>
          </cell>
        </row>
        <row r="2720">
          <cell r="B2720">
            <v>41069</v>
          </cell>
          <cell r="C2720">
            <v>6</v>
          </cell>
        </row>
        <row r="2721">
          <cell r="B2721">
            <v>41070</v>
          </cell>
          <cell r="C2721">
            <v>6</v>
          </cell>
        </row>
        <row r="2722">
          <cell r="B2722">
            <v>41071</v>
          </cell>
          <cell r="C2722">
            <v>6</v>
          </cell>
        </row>
        <row r="2723">
          <cell r="B2723">
            <v>41072</v>
          </cell>
          <cell r="C2723">
            <v>6</v>
          </cell>
        </row>
        <row r="2724">
          <cell r="B2724">
            <v>41073</v>
          </cell>
          <cell r="C2724">
            <v>6</v>
          </cell>
        </row>
        <row r="2725">
          <cell r="B2725">
            <v>41074</v>
          </cell>
          <cell r="C2725">
            <v>6</v>
          </cell>
        </row>
        <row r="2726">
          <cell r="B2726">
            <v>41075</v>
          </cell>
          <cell r="C2726">
            <v>6</v>
          </cell>
        </row>
        <row r="2727">
          <cell r="B2727">
            <v>41076</v>
          </cell>
          <cell r="C2727">
            <v>6</v>
          </cell>
        </row>
        <row r="2728">
          <cell r="B2728">
            <v>41077</v>
          </cell>
          <cell r="C2728">
            <v>6</v>
          </cell>
        </row>
        <row r="2729">
          <cell r="B2729">
            <v>41078</v>
          </cell>
          <cell r="C2729">
            <v>6</v>
          </cell>
        </row>
        <row r="2730">
          <cell r="B2730">
            <v>41079</v>
          </cell>
          <cell r="C2730">
            <v>6</v>
          </cell>
        </row>
        <row r="2731">
          <cell r="B2731">
            <v>41080</v>
          </cell>
          <cell r="C2731">
            <v>6</v>
          </cell>
        </row>
        <row r="2732">
          <cell r="B2732">
            <v>41081</v>
          </cell>
          <cell r="C2732">
            <v>6</v>
          </cell>
        </row>
        <row r="2733">
          <cell r="B2733">
            <v>41082</v>
          </cell>
          <cell r="C2733">
            <v>6</v>
          </cell>
        </row>
        <row r="2734">
          <cell r="B2734">
            <v>41083</v>
          </cell>
          <cell r="C2734">
            <v>6</v>
          </cell>
        </row>
        <row r="2735">
          <cell r="B2735">
            <v>41084</v>
          </cell>
          <cell r="C2735">
            <v>6</v>
          </cell>
        </row>
        <row r="2736">
          <cell r="B2736">
            <v>41085</v>
          </cell>
          <cell r="C2736">
            <v>6</v>
          </cell>
        </row>
        <row r="2737">
          <cell r="B2737">
            <v>41086</v>
          </cell>
          <cell r="C2737">
            <v>6</v>
          </cell>
        </row>
        <row r="2738">
          <cell r="B2738">
            <v>41087</v>
          </cell>
          <cell r="C2738">
            <v>6</v>
          </cell>
        </row>
        <row r="2739">
          <cell r="B2739">
            <v>41088</v>
          </cell>
          <cell r="C2739">
            <v>6</v>
          </cell>
        </row>
        <row r="2740">
          <cell r="B2740">
            <v>41089</v>
          </cell>
          <cell r="C2740">
            <v>6</v>
          </cell>
        </row>
        <row r="2741">
          <cell r="B2741">
            <v>41090</v>
          </cell>
          <cell r="C2741">
            <v>6</v>
          </cell>
        </row>
        <row r="2742">
          <cell r="B2742">
            <v>41091</v>
          </cell>
          <cell r="C2742">
            <v>7</v>
          </cell>
        </row>
        <row r="2743">
          <cell r="B2743">
            <v>41092</v>
          </cell>
          <cell r="C2743">
            <v>7</v>
          </cell>
        </row>
        <row r="2744">
          <cell r="B2744">
            <v>41093</v>
          </cell>
          <cell r="C2744">
            <v>7</v>
          </cell>
        </row>
        <row r="2745">
          <cell r="B2745">
            <v>41094</v>
          </cell>
          <cell r="C2745">
            <v>7</v>
          </cell>
        </row>
        <row r="2746">
          <cell r="B2746">
            <v>41095</v>
          </cell>
          <cell r="C2746">
            <v>7</v>
          </cell>
        </row>
        <row r="2747">
          <cell r="B2747">
            <v>41096</v>
          </cell>
          <cell r="C2747">
            <v>7</v>
          </cell>
        </row>
        <row r="2748">
          <cell r="B2748">
            <v>41097</v>
          </cell>
          <cell r="C2748">
            <v>7</v>
          </cell>
        </row>
        <row r="2749">
          <cell r="B2749">
            <v>41098</v>
          </cell>
          <cell r="C2749">
            <v>7</v>
          </cell>
        </row>
        <row r="2750">
          <cell r="B2750">
            <v>41099</v>
          </cell>
          <cell r="C2750">
            <v>7</v>
          </cell>
        </row>
        <row r="2751">
          <cell r="B2751">
            <v>41100</v>
          </cell>
          <cell r="C2751">
            <v>7</v>
          </cell>
        </row>
        <row r="2752">
          <cell r="B2752">
            <v>41101</v>
          </cell>
          <cell r="C2752">
            <v>7</v>
          </cell>
        </row>
        <row r="2753">
          <cell r="B2753">
            <v>41102</v>
          </cell>
          <cell r="C2753">
            <v>7</v>
          </cell>
        </row>
        <row r="2754">
          <cell r="B2754">
            <v>41103</v>
          </cell>
          <cell r="C2754">
            <v>7</v>
          </cell>
        </row>
        <row r="2755">
          <cell r="B2755">
            <v>41104</v>
          </cell>
          <cell r="C2755">
            <v>7</v>
          </cell>
        </row>
        <row r="2756">
          <cell r="B2756">
            <v>41105</v>
          </cell>
          <cell r="C2756">
            <v>7</v>
          </cell>
        </row>
        <row r="2757">
          <cell r="B2757">
            <v>41106</v>
          </cell>
          <cell r="C2757">
            <v>7</v>
          </cell>
        </row>
        <row r="2758">
          <cell r="B2758">
            <v>41107</v>
          </cell>
          <cell r="C2758">
            <v>7</v>
          </cell>
        </row>
        <row r="2759">
          <cell r="B2759">
            <v>41108</v>
          </cell>
          <cell r="C2759">
            <v>7</v>
          </cell>
        </row>
        <row r="2760">
          <cell r="B2760">
            <v>41109</v>
          </cell>
          <cell r="C2760">
            <v>7</v>
          </cell>
        </row>
        <row r="2761">
          <cell r="B2761">
            <v>41110</v>
          </cell>
          <cell r="C2761">
            <v>7</v>
          </cell>
        </row>
        <row r="2762">
          <cell r="B2762">
            <v>41111</v>
          </cell>
          <cell r="C2762">
            <v>7</v>
          </cell>
        </row>
        <row r="2763">
          <cell r="B2763">
            <v>41112</v>
          </cell>
          <cell r="C2763">
            <v>7</v>
          </cell>
        </row>
        <row r="2764">
          <cell r="B2764">
            <v>41113</v>
          </cell>
          <cell r="C2764">
            <v>7</v>
          </cell>
        </row>
        <row r="2765">
          <cell r="B2765">
            <v>41114</v>
          </cell>
          <cell r="C2765">
            <v>7</v>
          </cell>
        </row>
        <row r="2766">
          <cell r="B2766">
            <v>41115</v>
          </cell>
          <cell r="C2766">
            <v>7</v>
          </cell>
        </row>
        <row r="2767">
          <cell r="B2767">
            <v>41116</v>
          </cell>
          <cell r="C2767">
            <v>7</v>
          </cell>
        </row>
        <row r="2768">
          <cell r="B2768">
            <v>41117</v>
          </cell>
          <cell r="C2768">
            <v>7</v>
          </cell>
        </row>
        <row r="2769">
          <cell r="B2769">
            <v>41118</v>
          </cell>
          <cell r="C2769">
            <v>7</v>
          </cell>
        </row>
        <row r="2770">
          <cell r="B2770">
            <v>41119</v>
          </cell>
          <cell r="C2770">
            <v>7</v>
          </cell>
        </row>
        <row r="2771">
          <cell r="B2771">
            <v>41120</v>
          </cell>
          <cell r="C2771">
            <v>7</v>
          </cell>
        </row>
        <row r="2772">
          <cell r="B2772">
            <v>41121</v>
          </cell>
          <cell r="C2772">
            <v>7</v>
          </cell>
        </row>
        <row r="2773">
          <cell r="B2773">
            <v>41122</v>
          </cell>
          <cell r="C2773">
            <v>8</v>
          </cell>
        </row>
        <row r="2774">
          <cell r="B2774">
            <v>41123</v>
          </cell>
          <cell r="C2774">
            <v>8</v>
          </cell>
        </row>
        <row r="2775">
          <cell r="B2775">
            <v>41124</v>
          </cell>
          <cell r="C2775">
            <v>8</v>
          </cell>
        </row>
        <row r="2776">
          <cell r="B2776">
            <v>41125</v>
          </cell>
          <cell r="C2776">
            <v>8</v>
          </cell>
        </row>
        <row r="2777">
          <cell r="B2777">
            <v>41126</v>
          </cell>
          <cell r="C2777">
            <v>8</v>
          </cell>
        </row>
        <row r="2778">
          <cell r="B2778">
            <v>41127</v>
          </cell>
          <cell r="C2778">
            <v>8</v>
          </cell>
        </row>
        <row r="2779">
          <cell r="B2779">
            <v>41128</v>
          </cell>
          <cell r="C2779">
            <v>8</v>
          </cell>
        </row>
        <row r="2780">
          <cell r="B2780">
            <v>41129</v>
          </cell>
          <cell r="C2780">
            <v>8</v>
          </cell>
        </row>
        <row r="2781">
          <cell r="B2781">
            <v>41130</v>
          </cell>
          <cell r="C2781">
            <v>8</v>
          </cell>
        </row>
        <row r="2782">
          <cell r="B2782">
            <v>41131</v>
          </cell>
          <cell r="C2782">
            <v>8</v>
          </cell>
        </row>
        <row r="2783">
          <cell r="B2783">
            <v>41132</v>
          </cell>
          <cell r="C2783">
            <v>8</v>
          </cell>
        </row>
        <row r="2784">
          <cell r="B2784">
            <v>41133</v>
          </cell>
          <cell r="C2784">
            <v>8</v>
          </cell>
        </row>
        <row r="2785">
          <cell r="B2785">
            <v>41134</v>
          </cell>
          <cell r="C2785">
            <v>8</v>
          </cell>
        </row>
        <row r="2786">
          <cell r="B2786">
            <v>41135</v>
          </cell>
          <cell r="C2786">
            <v>8</v>
          </cell>
        </row>
        <row r="2787">
          <cell r="B2787">
            <v>41136</v>
          </cell>
          <cell r="C2787">
            <v>8</v>
          </cell>
        </row>
        <row r="2788">
          <cell r="B2788">
            <v>41137</v>
          </cell>
          <cell r="C2788">
            <v>8</v>
          </cell>
        </row>
        <row r="2789">
          <cell r="B2789">
            <v>41138</v>
          </cell>
          <cell r="C2789">
            <v>8</v>
          </cell>
        </row>
        <row r="2790">
          <cell r="B2790">
            <v>41139</v>
          </cell>
          <cell r="C2790">
            <v>8</v>
          </cell>
        </row>
        <row r="2791">
          <cell r="B2791">
            <v>41140</v>
          </cell>
          <cell r="C2791">
            <v>8</v>
          </cell>
        </row>
        <row r="2792">
          <cell r="B2792">
            <v>41141</v>
          </cell>
          <cell r="C2792">
            <v>8</v>
          </cell>
        </row>
        <row r="2793">
          <cell r="B2793">
            <v>41142</v>
          </cell>
          <cell r="C2793">
            <v>8</v>
          </cell>
        </row>
        <row r="2794">
          <cell r="B2794">
            <v>41143</v>
          </cell>
          <cell r="C2794">
            <v>8</v>
          </cell>
        </row>
        <row r="2795">
          <cell r="B2795">
            <v>41144</v>
          </cell>
          <cell r="C2795">
            <v>8</v>
          </cell>
        </row>
        <row r="2796">
          <cell r="B2796">
            <v>41145</v>
          </cell>
          <cell r="C2796">
            <v>8</v>
          </cell>
        </row>
        <row r="2797">
          <cell r="B2797">
            <v>41146</v>
          </cell>
          <cell r="C2797">
            <v>8</v>
          </cell>
        </row>
        <row r="2798">
          <cell r="B2798">
            <v>41147</v>
          </cell>
          <cell r="C2798">
            <v>8</v>
          </cell>
        </row>
        <row r="2799">
          <cell r="B2799">
            <v>41148</v>
          </cell>
          <cell r="C2799">
            <v>8</v>
          </cell>
        </row>
        <row r="2800">
          <cell r="B2800">
            <v>41149</v>
          </cell>
          <cell r="C2800">
            <v>8</v>
          </cell>
        </row>
        <row r="2801">
          <cell r="B2801">
            <v>41150</v>
          </cell>
          <cell r="C2801">
            <v>8</v>
          </cell>
        </row>
        <row r="2802">
          <cell r="B2802">
            <v>41151</v>
          </cell>
          <cell r="C2802">
            <v>8</v>
          </cell>
        </row>
        <row r="2803">
          <cell r="B2803">
            <v>41152</v>
          </cell>
          <cell r="C2803">
            <v>8</v>
          </cell>
        </row>
        <row r="2804">
          <cell r="B2804">
            <v>41153</v>
          </cell>
          <cell r="C2804">
            <v>9</v>
          </cell>
        </row>
        <row r="2805">
          <cell r="B2805">
            <v>41154</v>
          </cell>
          <cell r="C2805">
            <v>9</v>
          </cell>
        </row>
        <row r="2806">
          <cell r="B2806">
            <v>41155</v>
          </cell>
          <cell r="C2806">
            <v>9</v>
          </cell>
        </row>
        <row r="2807">
          <cell r="B2807">
            <v>41156</v>
          </cell>
          <cell r="C2807">
            <v>9</v>
          </cell>
        </row>
        <row r="2808">
          <cell r="B2808">
            <v>41157</v>
          </cell>
          <cell r="C2808">
            <v>9</v>
          </cell>
        </row>
        <row r="2809">
          <cell r="B2809">
            <v>41158</v>
          </cell>
          <cell r="C2809">
            <v>9</v>
          </cell>
        </row>
        <row r="2810">
          <cell r="B2810">
            <v>41159</v>
          </cell>
          <cell r="C2810">
            <v>9</v>
          </cell>
        </row>
        <row r="2811">
          <cell r="B2811">
            <v>41160</v>
          </cell>
          <cell r="C2811">
            <v>9</v>
          </cell>
        </row>
        <row r="2812">
          <cell r="B2812">
            <v>41161</v>
          </cell>
          <cell r="C2812">
            <v>9</v>
          </cell>
        </row>
        <row r="2813">
          <cell r="B2813">
            <v>41162</v>
          </cell>
          <cell r="C2813">
            <v>9</v>
          </cell>
        </row>
        <row r="2814">
          <cell r="B2814">
            <v>41163</v>
          </cell>
          <cell r="C2814">
            <v>9</v>
          </cell>
        </row>
        <row r="2815">
          <cell r="B2815">
            <v>41164</v>
          </cell>
          <cell r="C2815">
            <v>9</v>
          </cell>
        </row>
        <row r="2816">
          <cell r="B2816">
            <v>41165</v>
          </cell>
          <cell r="C2816">
            <v>9</v>
          </cell>
        </row>
        <row r="2817">
          <cell r="B2817">
            <v>41166</v>
          </cell>
          <cell r="C2817">
            <v>9</v>
          </cell>
        </row>
        <row r="2818">
          <cell r="B2818">
            <v>41167</v>
          </cell>
          <cell r="C2818">
            <v>9</v>
          </cell>
        </row>
        <row r="2819">
          <cell r="B2819">
            <v>41168</v>
          </cell>
          <cell r="C2819">
            <v>9</v>
          </cell>
        </row>
        <row r="2820">
          <cell r="B2820">
            <v>41169</v>
          </cell>
          <cell r="C2820">
            <v>9</v>
          </cell>
        </row>
        <row r="2821">
          <cell r="B2821">
            <v>41170</v>
          </cell>
          <cell r="C2821">
            <v>9</v>
          </cell>
        </row>
        <row r="2822">
          <cell r="B2822">
            <v>41171</v>
          </cell>
          <cell r="C2822">
            <v>9</v>
          </cell>
        </row>
        <row r="2823">
          <cell r="B2823">
            <v>41172</v>
          </cell>
          <cell r="C2823">
            <v>9</v>
          </cell>
        </row>
        <row r="2824">
          <cell r="B2824">
            <v>41173</v>
          </cell>
          <cell r="C2824">
            <v>9</v>
          </cell>
        </row>
        <row r="2825">
          <cell r="B2825">
            <v>41174</v>
          </cell>
          <cell r="C2825">
            <v>9</v>
          </cell>
        </row>
        <row r="2826">
          <cell r="B2826">
            <v>41175</v>
          </cell>
          <cell r="C2826">
            <v>9</v>
          </cell>
        </row>
        <row r="2827">
          <cell r="B2827">
            <v>41176</v>
          </cell>
          <cell r="C2827">
            <v>9</v>
          </cell>
        </row>
        <row r="2828">
          <cell r="B2828">
            <v>41177</v>
          </cell>
          <cell r="C2828">
            <v>9</v>
          </cell>
        </row>
        <row r="2829">
          <cell r="B2829">
            <v>41178</v>
          </cell>
          <cell r="C2829">
            <v>9</v>
          </cell>
        </row>
        <row r="2830">
          <cell r="B2830">
            <v>41179</v>
          </cell>
          <cell r="C2830">
            <v>9</v>
          </cell>
        </row>
        <row r="2831">
          <cell r="B2831">
            <v>41180</v>
          </cell>
          <cell r="C2831">
            <v>9</v>
          </cell>
        </row>
        <row r="2832">
          <cell r="B2832">
            <v>41181</v>
          </cell>
          <cell r="C2832">
            <v>9</v>
          </cell>
        </row>
        <row r="2833">
          <cell r="B2833">
            <v>41182</v>
          </cell>
          <cell r="C2833">
            <v>9</v>
          </cell>
        </row>
        <row r="2834">
          <cell r="B2834">
            <v>41183</v>
          </cell>
          <cell r="C2834">
            <v>10</v>
          </cell>
        </row>
        <row r="2835">
          <cell r="B2835">
            <v>41184</v>
          </cell>
          <cell r="C2835">
            <v>10</v>
          </cell>
        </row>
        <row r="2836">
          <cell r="B2836">
            <v>41185</v>
          </cell>
          <cell r="C2836">
            <v>10</v>
          </cell>
        </row>
        <row r="2837">
          <cell r="B2837">
            <v>41186</v>
          </cell>
          <cell r="C2837">
            <v>10</v>
          </cell>
        </row>
        <row r="2838">
          <cell r="B2838">
            <v>41187</v>
          </cell>
          <cell r="C2838">
            <v>10</v>
          </cell>
        </row>
        <row r="2839">
          <cell r="B2839">
            <v>41188</v>
          </cell>
          <cell r="C2839">
            <v>10</v>
          </cell>
        </row>
        <row r="2840">
          <cell r="B2840">
            <v>41189</v>
          </cell>
          <cell r="C2840">
            <v>10</v>
          </cell>
        </row>
        <row r="2841">
          <cell r="B2841">
            <v>41190</v>
          </cell>
          <cell r="C2841">
            <v>10</v>
          </cell>
        </row>
        <row r="2842">
          <cell r="B2842">
            <v>41191</v>
          </cell>
          <cell r="C2842">
            <v>10</v>
          </cell>
        </row>
        <row r="2843">
          <cell r="B2843">
            <v>41192</v>
          </cell>
          <cell r="C2843">
            <v>10</v>
          </cell>
        </row>
        <row r="2844">
          <cell r="B2844">
            <v>41193</v>
          </cell>
          <cell r="C2844">
            <v>10</v>
          </cell>
        </row>
        <row r="2845">
          <cell r="B2845">
            <v>41194</v>
          </cell>
          <cell r="C2845">
            <v>10</v>
          </cell>
        </row>
        <row r="2846">
          <cell r="B2846">
            <v>41195</v>
          </cell>
          <cell r="C2846">
            <v>10</v>
          </cell>
        </row>
        <row r="2847">
          <cell r="B2847">
            <v>41196</v>
          </cell>
          <cell r="C2847">
            <v>10</v>
          </cell>
        </row>
        <row r="2848">
          <cell r="B2848">
            <v>41197</v>
          </cell>
          <cell r="C2848">
            <v>10</v>
          </cell>
        </row>
        <row r="2849">
          <cell r="B2849">
            <v>41198</v>
          </cell>
          <cell r="C2849">
            <v>10</v>
          </cell>
        </row>
        <row r="2850">
          <cell r="B2850">
            <v>41199</v>
          </cell>
          <cell r="C2850">
            <v>10</v>
          </cell>
        </row>
        <row r="2851">
          <cell r="B2851">
            <v>41200</v>
          </cell>
          <cell r="C2851">
            <v>10</v>
          </cell>
        </row>
        <row r="2852">
          <cell r="B2852">
            <v>41201</v>
          </cell>
          <cell r="C2852">
            <v>10</v>
          </cell>
        </row>
        <row r="2853">
          <cell r="B2853">
            <v>41202</v>
          </cell>
          <cell r="C2853">
            <v>10</v>
          </cell>
        </row>
        <row r="2854">
          <cell r="B2854">
            <v>41203</v>
          </cell>
          <cell r="C2854">
            <v>10</v>
          </cell>
        </row>
        <row r="2855">
          <cell r="B2855">
            <v>41204</v>
          </cell>
          <cell r="C2855">
            <v>10</v>
          </cell>
        </row>
        <row r="2856">
          <cell r="B2856">
            <v>41205</v>
          </cell>
          <cell r="C2856">
            <v>10</v>
          </cell>
        </row>
        <row r="2857">
          <cell r="B2857">
            <v>41206</v>
          </cell>
          <cell r="C2857">
            <v>10</v>
          </cell>
        </row>
        <row r="2858">
          <cell r="B2858">
            <v>41207</v>
          </cell>
          <cell r="C2858">
            <v>10</v>
          </cell>
        </row>
        <row r="2859">
          <cell r="B2859">
            <v>41208</v>
          </cell>
          <cell r="C2859">
            <v>10</v>
          </cell>
        </row>
        <row r="2860">
          <cell r="B2860">
            <v>41209</v>
          </cell>
          <cell r="C2860">
            <v>10</v>
          </cell>
        </row>
        <row r="2861">
          <cell r="B2861">
            <v>41210</v>
          </cell>
          <cell r="C2861">
            <v>10</v>
          </cell>
        </row>
        <row r="2862">
          <cell r="B2862">
            <v>41211</v>
          </cell>
          <cell r="C2862">
            <v>10</v>
          </cell>
        </row>
        <row r="2863">
          <cell r="B2863">
            <v>41212</v>
          </cell>
          <cell r="C2863">
            <v>10</v>
          </cell>
        </row>
        <row r="2864">
          <cell r="B2864">
            <v>41213</v>
          </cell>
          <cell r="C2864">
            <v>10</v>
          </cell>
        </row>
        <row r="2865">
          <cell r="B2865">
            <v>41214</v>
          </cell>
          <cell r="C2865">
            <v>11</v>
          </cell>
        </row>
        <row r="2866">
          <cell r="B2866">
            <v>41215</v>
          </cell>
          <cell r="C2866">
            <v>11</v>
          </cell>
        </row>
        <row r="2867">
          <cell r="B2867">
            <v>41216</v>
          </cell>
          <cell r="C2867">
            <v>11</v>
          </cell>
        </row>
        <row r="2868">
          <cell r="B2868">
            <v>41217</v>
          </cell>
          <cell r="C2868">
            <v>11</v>
          </cell>
        </row>
        <row r="2869">
          <cell r="B2869">
            <v>41218</v>
          </cell>
          <cell r="C2869">
            <v>11</v>
          </cell>
        </row>
        <row r="2870">
          <cell r="B2870">
            <v>41219</v>
          </cell>
          <cell r="C2870">
            <v>11</v>
          </cell>
        </row>
        <row r="2871">
          <cell r="B2871">
            <v>41220</v>
          </cell>
          <cell r="C2871">
            <v>11</v>
          </cell>
        </row>
        <row r="2872">
          <cell r="B2872">
            <v>41221</v>
          </cell>
          <cell r="C2872">
            <v>11</v>
          </cell>
        </row>
        <row r="2873">
          <cell r="B2873">
            <v>41222</v>
          </cell>
          <cell r="C2873">
            <v>11</v>
          </cell>
        </row>
        <row r="2874">
          <cell r="B2874">
            <v>41223</v>
          </cell>
          <cell r="C2874">
            <v>11</v>
          </cell>
        </row>
        <row r="2875">
          <cell r="B2875">
            <v>41224</v>
          </cell>
          <cell r="C2875">
            <v>11</v>
          </cell>
        </row>
        <row r="2876">
          <cell r="B2876">
            <v>41225</v>
          </cell>
          <cell r="C2876">
            <v>11</v>
          </cell>
        </row>
        <row r="2877">
          <cell r="B2877">
            <v>41226</v>
          </cell>
          <cell r="C2877">
            <v>11</v>
          </cell>
        </row>
        <row r="2878">
          <cell r="B2878">
            <v>41227</v>
          </cell>
          <cell r="C2878">
            <v>11</v>
          </cell>
        </row>
        <row r="2879">
          <cell r="B2879">
            <v>41228</v>
          </cell>
          <cell r="C2879">
            <v>11</v>
          </cell>
        </row>
        <row r="2880">
          <cell r="B2880">
            <v>41229</v>
          </cell>
          <cell r="C2880">
            <v>11</v>
          </cell>
        </row>
        <row r="2881">
          <cell r="B2881">
            <v>41230</v>
          </cell>
          <cell r="C2881">
            <v>11</v>
          </cell>
        </row>
        <row r="2882">
          <cell r="B2882">
            <v>41231</v>
          </cell>
          <cell r="C2882">
            <v>11</v>
          </cell>
        </row>
        <row r="2883">
          <cell r="B2883">
            <v>41232</v>
          </cell>
          <cell r="C2883">
            <v>11</v>
          </cell>
        </row>
        <row r="2884">
          <cell r="B2884">
            <v>41233</v>
          </cell>
          <cell r="C2884">
            <v>11</v>
          </cell>
        </row>
        <row r="2885">
          <cell r="B2885">
            <v>41234</v>
          </cell>
          <cell r="C2885">
            <v>11</v>
          </cell>
        </row>
        <row r="2886">
          <cell r="B2886">
            <v>41235</v>
          </cell>
          <cell r="C2886">
            <v>11</v>
          </cell>
        </row>
        <row r="2887">
          <cell r="B2887">
            <v>41236</v>
          </cell>
          <cell r="C2887">
            <v>11</v>
          </cell>
        </row>
        <row r="2888">
          <cell r="B2888">
            <v>41237</v>
          </cell>
          <cell r="C2888">
            <v>11</v>
          </cell>
        </row>
        <row r="2889">
          <cell r="B2889">
            <v>41238</v>
          </cell>
          <cell r="C2889">
            <v>11</v>
          </cell>
        </row>
        <row r="2890">
          <cell r="B2890">
            <v>41239</v>
          </cell>
          <cell r="C2890">
            <v>11</v>
          </cell>
        </row>
        <row r="2891">
          <cell r="B2891">
            <v>41240</v>
          </cell>
          <cell r="C2891">
            <v>11</v>
          </cell>
        </row>
        <row r="2892">
          <cell r="B2892">
            <v>41241</v>
          </cell>
          <cell r="C2892">
            <v>11</v>
          </cell>
        </row>
        <row r="2893">
          <cell r="B2893">
            <v>41242</v>
          </cell>
          <cell r="C2893">
            <v>11</v>
          </cell>
        </row>
        <row r="2894">
          <cell r="B2894">
            <v>41243</v>
          </cell>
          <cell r="C2894">
            <v>11</v>
          </cell>
        </row>
        <row r="2895">
          <cell r="B2895">
            <v>41244</v>
          </cell>
          <cell r="C2895">
            <v>12</v>
          </cell>
        </row>
        <row r="2896">
          <cell r="B2896">
            <v>41245</v>
          </cell>
          <cell r="C2896">
            <v>12</v>
          </cell>
        </row>
        <row r="2897">
          <cell r="B2897">
            <v>41246</v>
          </cell>
          <cell r="C2897">
            <v>12</v>
          </cell>
        </row>
        <row r="2898">
          <cell r="B2898">
            <v>41247</v>
          </cell>
          <cell r="C2898">
            <v>12</v>
          </cell>
        </row>
        <row r="2899">
          <cell r="B2899">
            <v>41248</v>
          </cell>
          <cell r="C2899">
            <v>12</v>
          </cell>
        </row>
        <row r="2900">
          <cell r="B2900">
            <v>41249</v>
          </cell>
          <cell r="C2900">
            <v>12</v>
          </cell>
        </row>
        <row r="2901">
          <cell r="B2901">
            <v>41250</v>
          </cell>
          <cell r="C2901">
            <v>12</v>
          </cell>
        </row>
        <row r="2902">
          <cell r="B2902">
            <v>41251</v>
          </cell>
          <cell r="C2902">
            <v>12</v>
          </cell>
        </row>
        <row r="2903">
          <cell r="B2903">
            <v>41252</v>
          </cell>
          <cell r="C2903">
            <v>12</v>
          </cell>
        </row>
        <row r="2904">
          <cell r="B2904">
            <v>41253</v>
          </cell>
          <cell r="C2904">
            <v>12</v>
          </cell>
        </row>
        <row r="2905">
          <cell r="B2905">
            <v>41254</v>
          </cell>
          <cell r="C2905">
            <v>12</v>
          </cell>
        </row>
        <row r="2906">
          <cell r="B2906">
            <v>41255</v>
          </cell>
          <cell r="C2906">
            <v>12</v>
          </cell>
        </row>
        <row r="2907">
          <cell r="B2907">
            <v>41256</v>
          </cell>
          <cell r="C2907">
            <v>12</v>
          </cell>
        </row>
        <row r="2908">
          <cell r="B2908">
            <v>41257</v>
          </cell>
          <cell r="C2908">
            <v>12</v>
          </cell>
        </row>
        <row r="2909">
          <cell r="B2909">
            <v>41258</v>
          </cell>
          <cell r="C2909">
            <v>12</v>
          </cell>
        </row>
        <row r="2910">
          <cell r="B2910">
            <v>41259</v>
          </cell>
          <cell r="C2910">
            <v>12</v>
          </cell>
        </row>
        <row r="2911">
          <cell r="B2911">
            <v>41260</v>
          </cell>
          <cell r="C2911">
            <v>12</v>
          </cell>
        </row>
        <row r="2912">
          <cell r="B2912">
            <v>41261</v>
          </cell>
          <cell r="C2912">
            <v>12</v>
          </cell>
        </row>
        <row r="2913">
          <cell r="B2913">
            <v>41262</v>
          </cell>
          <cell r="C2913">
            <v>12</v>
          </cell>
        </row>
        <row r="2914">
          <cell r="B2914">
            <v>41263</v>
          </cell>
          <cell r="C2914">
            <v>12</v>
          </cell>
        </row>
        <row r="2915">
          <cell r="B2915">
            <v>41264</v>
          </cell>
          <cell r="C2915">
            <v>12</v>
          </cell>
        </row>
        <row r="2916">
          <cell r="B2916">
            <v>41265</v>
          </cell>
          <cell r="C2916">
            <v>12</v>
          </cell>
        </row>
        <row r="2917">
          <cell r="B2917">
            <v>41266</v>
          </cell>
          <cell r="C2917">
            <v>12</v>
          </cell>
        </row>
        <row r="2918">
          <cell r="B2918">
            <v>41267</v>
          </cell>
          <cell r="C2918">
            <v>12</v>
          </cell>
        </row>
        <row r="2919">
          <cell r="B2919">
            <v>41268</v>
          </cell>
          <cell r="C2919">
            <v>12</v>
          </cell>
        </row>
        <row r="2920">
          <cell r="B2920">
            <v>41269</v>
          </cell>
          <cell r="C2920">
            <v>12</v>
          </cell>
        </row>
        <row r="2921">
          <cell r="B2921">
            <v>41270</v>
          </cell>
          <cell r="C2921">
            <v>12</v>
          </cell>
        </row>
        <row r="2922">
          <cell r="B2922">
            <v>41271</v>
          </cell>
          <cell r="C2922">
            <v>12</v>
          </cell>
        </row>
        <row r="2923">
          <cell r="B2923">
            <v>41272</v>
          </cell>
          <cell r="C2923">
            <v>12</v>
          </cell>
        </row>
        <row r="2924">
          <cell r="B2924">
            <v>41273</v>
          </cell>
          <cell r="C2924">
            <v>12</v>
          </cell>
        </row>
        <row r="2925">
          <cell r="B2925">
            <v>41274</v>
          </cell>
          <cell r="C2925">
            <v>12</v>
          </cell>
        </row>
        <row r="2926">
          <cell r="B2926">
            <v>41275</v>
          </cell>
          <cell r="C2926">
            <v>1</v>
          </cell>
        </row>
        <row r="2927">
          <cell r="B2927">
            <v>41276</v>
          </cell>
          <cell r="C2927">
            <v>1</v>
          </cell>
        </row>
        <row r="2928">
          <cell r="B2928">
            <v>41277</v>
          </cell>
          <cell r="C2928">
            <v>1</v>
          </cell>
        </row>
        <row r="2929">
          <cell r="B2929">
            <v>41278</v>
          </cell>
          <cell r="C2929">
            <v>1</v>
          </cell>
        </row>
        <row r="2930">
          <cell r="B2930">
            <v>41279</v>
          </cell>
          <cell r="C2930">
            <v>1</v>
          </cell>
        </row>
        <row r="2931">
          <cell r="B2931">
            <v>41280</v>
          </cell>
          <cell r="C2931">
            <v>1</v>
          </cell>
        </row>
        <row r="2932">
          <cell r="B2932">
            <v>41281</v>
          </cell>
          <cell r="C2932">
            <v>1</v>
          </cell>
        </row>
        <row r="2933">
          <cell r="B2933">
            <v>41282</v>
          </cell>
          <cell r="C2933">
            <v>1</v>
          </cell>
        </row>
        <row r="2934">
          <cell r="B2934">
            <v>41283</v>
          </cell>
          <cell r="C2934">
            <v>1</v>
          </cell>
        </row>
        <row r="2935">
          <cell r="B2935">
            <v>41284</v>
          </cell>
          <cell r="C2935">
            <v>1</v>
          </cell>
        </row>
        <row r="2936">
          <cell r="B2936">
            <v>41285</v>
          </cell>
          <cell r="C2936">
            <v>1</v>
          </cell>
        </row>
        <row r="2937">
          <cell r="B2937">
            <v>41286</v>
          </cell>
          <cell r="C2937">
            <v>1</v>
          </cell>
        </row>
        <row r="2938">
          <cell r="B2938">
            <v>41287</v>
          </cell>
          <cell r="C2938">
            <v>1</v>
          </cell>
        </row>
        <row r="2939">
          <cell r="B2939">
            <v>41288</v>
          </cell>
          <cell r="C2939">
            <v>1</v>
          </cell>
        </row>
        <row r="2940">
          <cell r="B2940">
            <v>41289</v>
          </cell>
          <cell r="C2940">
            <v>1</v>
          </cell>
        </row>
        <row r="2941">
          <cell r="B2941">
            <v>41290</v>
          </cell>
          <cell r="C2941">
            <v>1</v>
          </cell>
        </row>
        <row r="2942">
          <cell r="B2942">
            <v>41291</v>
          </cell>
          <cell r="C2942">
            <v>1</v>
          </cell>
        </row>
        <row r="2943">
          <cell r="B2943">
            <v>41292</v>
          </cell>
          <cell r="C2943">
            <v>1</v>
          </cell>
        </row>
        <row r="2944">
          <cell r="B2944">
            <v>41293</v>
          </cell>
          <cell r="C2944">
            <v>1</v>
          </cell>
        </row>
        <row r="2945">
          <cell r="B2945">
            <v>41294</v>
          </cell>
          <cell r="C2945">
            <v>1</v>
          </cell>
        </row>
        <row r="2946">
          <cell r="B2946">
            <v>41295</v>
          </cell>
          <cell r="C2946">
            <v>1</v>
          </cell>
        </row>
        <row r="2947">
          <cell r="B2947">
            <v>41296</v>
          </cell>
          <cell r="C2947">
            <v>1</v>
          </cell>
        </row>
        <row r="2948">
          <cell r="B2948">
            <v>41297</v>
          </cell>
          <cell r="C2948">
            <v>1</v>
          </cell>
        </row>
        <row r="2949">
          <cell r="B2949">
            <v>41298</v>
          </cell>
          <cell r="C2949">
            <v>1</v>
          </cell>
        </row>
        <row r="2950">
          <cell r="B2950">
            <v>41299</v>
          </cell>
          <cell r="C2950">
            <v>1</v>
          </cell>
        </row>
        <row r="2951">
          <cell r="B2951">
            <v>41300</v>
          </cell>
          <cell r="C2951">
            <v>1</v>
          </cell>
        </row>
        <row r="2952">
          <cell r="B2952">
            <v>41301</v>
          </cell>
          <cell r="C2952">
            <v>1</v>
          </cell>
        </row>
        <row r="2953">
          <cell r="B2953">
            <v>41302</v>
          </cell>
          <cell r="C2953">
            <v>1</v>
          </cell>
        </row>
        <row r="2954">
          <cell r="B2954">
            <v>41303</v>
          </cell>
          <cell r="C2954">
            <v>1</v>
          </cell>
        </row>
        <row r="2955">
          <cell r="B2955">
            <v>41304</v>
          </cell>
          <cell r="C2955">
            <v>1</v>
          </cell>
        </row>
        <row r="2956">
          <cell r="B2956">
            <v>41305</v>
          </cell>
          <cell r="C2956">
            <v>1</v>
          </cell>
        </row>
        <row r="2957">
          <cell r="B2957">
            <v>41306</v>
          </cell>
          <cell r="C2957">
            <v>2</v>
          </cell>
        </row>
        <row r="2958">
          <cell r="B2958">
            <v>41307</v>
          </cell>
          <cell r="C2958">
            <v>2</v>
          </cell>
        </row>
        <row r="2959">
          <cell r="B2959">
            <v>41308</v>
          </cell>
          <cell r="C2959">
            <v>2</v>
          </cell>
        </row>
        <row r="2960">
          <cell r="B2960">
            <v>41309</v>
          </cell>
          <cell r="C2960">
            <v>2</v>
          </cell>
        </row>
        <row r="2961">
          <cell r="B2961">
            <v>41310</v>
          </cell>
          <cell r="C2961">
            <v>2</v>
          </cell>
        </row>
        <row r="2962">
          <cell r="B2962">
            <v>41311</v>
          </cell>
          <cell r="C2962">
            <v>2</v>
          </cell>
        </row>
        <row r="2963">
          <cell r="B2963">
            <v>41312</v>
          </cell>
          <cell r="C2963">
            <v>2</v>
          </cell>
        </row>
        <row r="2964">
          <cell r="B2964">
            <v>41313</v>
          </cell>
          <cell r="C2964">
            <v>2</v>
          </cell>
        </row>
        <row r="2965">
          <cell r="B2965">
            <v>41314</v>
          </cell>
          <cell r="C2965">
            <v>2</v>
          </cell>
        </row>
        <row r="2966">
          <cell r="B2966">
            <v>41315</v>
          </cell>
          <cell r="C2966">
            <v>2</v>
          </cell>
        </row>
        <row r="2967">
          <cell r="B2967">
            <v>41316</v>
          </cell>
          <cell r="C2967">
            <v>2</v>
          </cell>
        </row>
        <row r="2968">
          <cell r="B2968">
            <v>41317</v>
          </cell>
          <cell r="C2968">
            <v>2</v>
          </cell>
        </row>
        <row r="2969">
          <cell r="B2969">
            <v>41318</v>
          </cell>
          <cell r="C2969">
            <v>2</v>
          </cell>
        </row>
        <row r="2970">
          <cell r="B2970">
            <v>41319</v>
          </cell>
          <cell r="C2970">
            <v>2</v>
          </cell>
        </row>
        <row r="2971">
          <cell r="B2971">
            <v>41320</v>
          </cell>
          <cell r="C2971">
            <v>2</v>
          </cell>
        </row>
        <row r="2972">
          <cell r="B2972">
            <v>41321</v>
          </cell>
          <cell r="C2972">
            <v>2</v>
          </cell>
        </row>
        <row r="2973">
          <cell r="B2973">
            <v>41322</v>
          </cell>
          <cell r="C2973">
            <v>2</v>
          </cell>
        </row>
        <row r="2974">
          <cell r="B2974">
            <v>41323</v>
          </cell>
          <cell r="C2974">
            <v>2</v>
          </cell>
        </row>
        <row r="2975">
          <cell r="B2975">
            <v>41324</v>
          </cell>
          <cell r="C2975">
            <v>2</v>
          </cell>
        </row>
        <row r="2976">
          <cell r="B2976">
            <v>41325</v>
          </cell>
          <cell r="C2976">
            <v>2</v>
          </cell>
        </row>
        <row r="2977">
          <cell r="B2977">
            <v>41326</v>
          </cell>
          <cell r="C2977">
            <v>2</v>
          </cell>
        </row>
        <row r="2978">
          <cell r="B2978">
            <v>41327</v>
          </cell>
          <cell r="C2978">
            <v>2</v>
          </cell>
        </row>
        <row r="2979">
          <cell r="B2979">
            <v>41328</v>
          </cell>
          <cell r="C2979">
            <v>2</v>
          </cell>
        </row>
        <row r="2980">
          <cell r="B2980">
            <v>41329</v>
          </cell>
          <cell r="C2980">
            <v>2</v>
          </cell>
        </row>
        <row r="2981">
          <cell r="B2981">
            <v>41330</v>
          </cell>
          <cell r="C2981">
            <v>2</v>
          </cell>
        </row>
        <row r="2982">
          <cell r="B2982">
            <v>41331</v>
          </cell>
          <cell r="C2982">
            <v>2</v>
          </cell>
        </row>
        <row r="2983">
          <cell r="B2983">
            <v>41332</v>
          </cell>
          <cell r="C2983">
            <v>2</v>
          </cell>
        </row>
        <row r="2984">
          <cell r="B2984">
            <v>41333</v>
          </cell>
          <cell r="C2984">
            <v>2</v>
          </cell>
        </row>
        <row r="2985">
          <cell r="B2985">
            <v>41334</v>
          </cell>
          <cell r="C2985">
            <v>3</v>
          </cell>
        </row>
        <row r="2986">
          <cell r="B2986">
            <v>41335</v>
          </cell>
          <cell r="C2986">
            <v>3</v>
          </cell>
        </row>
        <row r="2987">
          <cell r="B2987">
            <v>41336</v>
          </cell>
          <cell r="C2987">
            <v>3</v>
          </cell>
        </row>
        <row r="2988">
          <cell r="B2988">
            <v>41337</v>
          </cell>
          <cell r="C2988">
            <v>3</v>
          </cell>
        </row>
        <row r="2989">
          <cell r="B2989">
            <v>41338</v>
          </cell>
          <cell r="C2989">
            <v>3</v>
          </cell>
        </row>
        <row r="2990">
          <cell r="B2990">
            <v>41339</v>
          </cell>
          <cell r="C2990">
            <v>3</v>
          </cell>
        </row>
        <row r="2991">
          <cell r="B2991">
            <v>41340</v>
          </cell>
          <cell r="C2991">
            <v>3</v>
          </cell>
        </row>
        <row r="2992">
          <cell r="B2992">
            <v>41341</v>
          </cell>
          <cell r="C2992">
            <v>3</v>
          </cell>
        </row>
        <row r="2993">
          <cell r="B2993">
            <v>41342</v>
          </cell>
          <cell r="C2993">
            <v>3</v>
          </cell>
        </row>
        <row r="2994">
          <cell r="B2994">
            <v>41343</v>
          </cell>
          <cell r="C2994">
            <v>3</v>
          </cell>
        </row>
        <row r="2995">
          <cell r="B2995">
            <v>41344</v>
          </cell>
          <cell r="C2995">
            <v>3</v>
          </cell>
        </row>
        <row r="2996">
          <cell r="B2996">
            <v>41345</v>
          </cell>
          <cell r="C2996">
            <v>3</v>
          </cell>
        </row>
        <row r="2997">
          <cell r="B2997">
            <v>41346</v>
          </cell>
          <cell r="C2997">
            <v>3</v>
          </cell>
        </row>
        <row r="2998">
          <cell r="B2998">
            <v>41347</v>
          </cell>
          <cell r="C2998">
            <v>3</v>
          </cell>
        </row>
        <row r="2999">
          <cell r="B2999">
            <v>41348</v>
          </cell>
          <cell r="C2999">
            <v>3</v>
          </cell>
        </row>
        <row r="3000">
          <cell r="B3000">
            <v>41349</v>
          </cell>
          <cell r="C3000">
            <v>3</v>
          </cell>
        </row>
        <row r="3001">
          <cell r="B3001">
            <v>41350</v>
          </cell>
          <cell r="C3001">
            <v>3</v>
          </cell>
        </row>
        <row r="3002">
          <cell r="B3002">
            <v>41351</v>
          </cell>
          <cell r="C3002">
            <v>3</v>
          </cell>
        </row>
        <row r="3003">
          <cell r="B3003">
            <v>41352</v>
          </cell>
          <cell r="C3003">
            <v>3</v>
          </cell>
        </row>
        <row r="3004">
          <cell r="B3004">
            <v>41353</v>
          </cell>
          <cell r="C3004">
            <v>3</v>
          </cell>
        </row>
        <row r="3005">
          <cell r="B3005">
            <v>41354</v>
          </cell>
          <cell r="C3005">
            <v>3</v>
          </cell>
        </row>
        <row r="3006">
          <cell r="B3006">
            <v>41355</v>
          </cell>
          <cell r="C3006">
            <v>3</v>
          </cell>
        </row>
        <row r="3007">
          <cell r="B3007">
            <v>41356</v>
          </cell>
          <cell r="C3007">
            <v>3</v>
          </cell>
        </row>
        <row r="3008">
          <cell r="B3008">
            <v>41357</v>
          </cell>
          <cell r="C3008">
            <v>3</v>
          </cell>
        </row>
        <row r="3009">
          <cell r="B3009">
            <v>41358</v>
          </cell>
          <cell r="C3009">
            <v>3</v>
          </cell>
        </row>
        <row r="3010">
          <cell r="B3010">
            <v>41359</v>
          </cell>
          <cell r="C3010">
            <v>3</v>
          </cell>
        </row>
        <row r="3011">
          <cell r="B3011">
            <v>41360</v>
          </cell>
          <cell r="C3011">
            <v>3</v>
          </cell>
        </row>
        <row r="3012">
          <cell r="B3012">
            <v>41361</v>
          </cell>
          <cell r="C3012">
            <v>3</v>
          </cell>
        </row>
        <row r="3013">
          <cell r="B3013">
            <v>41362</v>
          </cell>
          <cell r="C3013">
            <v>3</v>
          </cell>
        </row>
        <row r="3014">
          <cell r="B3014">
            <v>41363</v>
          </cell>
          <cell r="C3014">
            <v>3</v>
          </cell>
        </row>
        <row r="3015">
          <cell r="B3015">
            <v>41364</v>
          </cell>
          <cell r="C3015">
            <v>3</v>
          </cell>
        </row>
        <row r="3016">
          <cell r="B3016">
            <v>41365</v>
          </cell>
          <cell r="C3016">
            <v>4</v>
          </cell>
        </row>
        <row r="3017">
          <cell r="B3017">
            <v>41366</v>
          </cell>
          <cell r="C3017">
            <v>4</v>
          </cell>
        </row>
        <row r="3018">
          <cell r="B3018">
            <v>41367</v>
          </cell>
          <cell r="C3018">
            <v>4</v>
          </cell>
        </row>
        <row r="3019">
          <cell r="B3019">
            <v>41368</v>
          </cell>
          <cell r="C3019">
            <v>4</v>
          </cell>
        </row>
        <row r="3020">
          <cell r="B3020">
            <v>41369</v>
          </cell>
          <cell r="C3020">
            <v>4</v>
          </cell>
        </row>
        <row r="3021">
          <cell r="B3021">
            <v>41370</v>
          </cell>
          <cell r="C3021">
            <v>4</v>
          </cell>
        </row>
        <row r="3022">
          <cell r="B3022">
            <v>41371</v>
          </cell>
          <cell r="C3022">
            <v>4</v>
          </cell>
        </row>
        <row r="3023">
          <cell r="B3023">
            <v>41372</v>
          </cell>
          <cell r="C3023">
            <v>4</v>
          </cell>
        </row>
        <row r="3024">
          <cell r="B3024">
            <v>41373</v>
          </cell>
          <cell r="C3024">
            <v>4</v>
          </cell>
        </row>
        <row r="3025">
          <cell r="B3025">
            <v>41374</v>
          </cell>
          <cell r="C3025">
            <v>4</v>
          </cell>
        </row>
        <row r="3026">
          <cell r="B3026">
            <v>41375</v>
          </cell>
          <cell r="C3026">
            <v>4</v>
          </cell>
        </row>
        <row r="3027">
          <cell r="B3027">
            <v>41376</v>
          </cell>
          <cell r="C3027">
            <v>4</v>
          </cell>
        </row>
        <row r="3028">
          <cell r="B3028">
            <v>41377</v>
          </cell>
          <cell r="C3028">
            <v>4</v>
          </cell>
        </row>
        <row r="3029">
          <cell r="B3029">
            <v>41378</v>
          </cell>
          <cell r="C3029">
            <v>4</v>
          </cell>
        </row>
        <row r="3030">
          <cell r="B3030">
            <v>41379</v>
          </cell>
          <cell r="C3030">
            <v>4</v>
          </cell>
        </row>
        <row r="3031">
          <cell r="B3031">
            <v>41380</v>
          </cell>
          <cell r="C3031">
            <v>4</v>
          </cell>
        </row>
        <row r="3032">
          <cell r="B3032">
            <v>41381</v>
          </cell>
          <cell r="C3032">
            <v>4</v>
          </cell>
        </row>
        <row r="3033">
          <cell r="B3033">
            <v>41382</v>
          </cell>
          <cell r="C3033">
            <v>4</v>
          </cell>
        </row>
        <row r="3034">
          <cell r="B3034">
            <v>41383</v>
          </cell>
          <cell r="C3034">
            <v>4</v>
          </cell>
        </row>
        <row r="3035">
          <cell r="B3035">
            <v>41384</v>
          </cell>
          <cell r="C3035">
            <v>4</v>
          </cell>
        </row>
        <row r="3036">
          <cell r="B3036">
            <v>41385</v>
          </cell>
          <cell r="C3036">
            <v>4</v>
          </cell>
        </row>
        <row r="3037">
          <cell r="B3037">
            <v>41386</v>
          </cell>
          <cell r="C3037">
            <v>4</v>
          </cell>
        </row>
        <row r="3038">
          <cell r="B3038">
            <v>41387</v>
          </cell>
          <cell r="C3038">
            <v>4</v>
          </cell>
        </row>
        <row r="3039">
          <cell r="B3039">
            <v>41388</v>
          </cell>
          <cell r="C3039">
            <v>4</v>
          </cell>
        </row>
        <row r="3040">
          <cell r="B3040">
            <v>41389</v>
          </cell>
          <cell r="C3040">
            <v>4</v>
          </cell>
        </row>
        <row r="3041">
          <cell r="B3041">
            <v>41390</v>
          </cell>
          <cell r="C3041">
            <v>4</v>
          </cell>
        </row>
        <row r="3042">
          <cell r="B3042">
            <v>41391</v>
          </cell>
          <cell r="C3042">
            <v>4</v>
          </cell>
        </row>
        <row r="3043">
          <cell r="B3043">
            <v>41392</v>
          </cell>
          <cell r="C3043">
            <v>4</v>
          </cell>
        </row>
        <row r="3044">
          <cell r="B3044">
            <v>41393</v>
          </cell>
          <cell r="C3044">
            <v>4</v>
          </cell>
        </row>
        <row r="3045">
          <cell r="B3045">
            <v>41394</v>
          </cell>
          <cell r="C3045">
            <v>4</v>
          </cell>
        </row>
        <row r="3046">
          <cell r="B3046">
            <v>41395</v>
          </cell>
          <cell r="C3046">
            <v>5</v>
          </cell>
        </row>
        <row r="3047">
          <cell r="B3047">
            <v>41396</v>
          </cell>
          <cell r="C3047">
            <v>5</v>
          </cell>
        </row>
        <row r="3048">
          <cell r="B3048">
            <v>41397</v>
          </cell>
          <cell r="C3048">
            <v>5</v>
          </cell>
        </row>
        <row r="3049">
          <cell r="B3049">
            <v>41398</v>
          </cell>
          <cell r="C3049">
            <v>5</v>
          </cell>
        </row>
        <row r="3050">
          <cell r="B3050">
            <v>41399</v>
          </cell>
          <cell r="C3050">
            <v>5</v>
          </cell>
        </row>
        <row r="3051">
          <cell r="B3051">
            <v>41400</v>
          </cell>
          <cell r="C3051">
            <v>5</v>
          </cell>
        </row>
        <row r="3052">
          <cell r="B3052">
            <v>41401</v>
          </cell>
          <cell r="C3052">
            <v>5</v>
          </cell>
        </row>
        <row r="3053">
          <cell r="B3053">
            <v>41402</v>
          </cell>
          <cell r="C3053">
            <v>5</v>
          </cell>
        </row>
        <row r="3054">
          <cell r="B3054">
            <v>41403</v>
          </cell>
          <cell r="C3054">
            <v>5</v>
          </cell>
        </row>
        <row r="3055">
          <cell r="B3055">
            <v>41404</v>
          </cell>
          <cell r="C3055">
            <v>5</v>
          </cell>
        </row>
        <row r="3056">
          <cell r="B3056">
            <v>41405</v>
          </cell>
          <cell r="C3056">
            <v>5</v>
          </cell>
        </row>
        <row r="3057">
          <cell r="B3057">
            <v>41406</v>
          </cell>
          <cell r="C3057">
            <v>5</v>
          </cell>
        </row>
        <row r="3058">
          <cell r="B3058">
            <v>41407</v>
          </cell>
          <cell r="C3058">
            <v>5</v>
          </cell>
        </row>
        <row r="3059">
          <cell r="B3059">
            <v>41408</v>
          </cell>
          <cell r="C3059">
            <v>5</v>
          </cell>
        </row>
        <row r="3060">
          <cell r="B3060">
            <v>41409</v>
          </cell>
          <cell r="C3060">
            <v>5</v>
          </cell>
        </row>
        <row r="3061">
          <cell r="B3061">
            <v>41410</v>
          </cell>
          <cell r="C3061">
            <v>5</v>
          </cell>
        </row>
        <row r="3062">
          <cell r="B3062">
            <v>41411</v>
          </cell>
          <cell r="C3062">
            <v>5</v>
          </cell>
        </row>
        <row r="3063">
          <cell r="B3063">
            <v>41412</v>
          </cell>
          <cell r="C3063">
            <v>5</v>
          </cell>
        </row>
        <row r="3064">
          <cell r="B3064">
            <v>41413</v>
          </cell>
          <cell r="C3064">
            <v>5</v>
          </cell>
        </row>
        <row r="3065">
          <cell r="B3065">
            <v>41414</v>
          </cell>
          <cell r="C3065">
            <v>5</v>
          </cell>
        </row>
        <row r="3066">
          <cell r="B3066">
            <v>41415</v>
          </cell>
          <cell r="C3066">
            <v>5</v>
          </cell>
        </row>
        <row r="3067">
          <cell r="B3067">
            <v>41416</v>
          </cell>
          <cell r="C3067">
            <v>5</v>
          </cell>
        </row>
        <row r="3068">
          <cell r="B3068">
            <v>41417</v>
          </cell>
          <cell r="C3068">
            <v>5</v>
          </cell>
        </row>
        <row r="3069">
          <cell r="B3069">
            <v>41418</v>
          </cell>
          <cell r="C3069">
            <v>5</v>
          </cell>
        </row>
        <row r="3070">
          <cell r="B3070">
            <v>41419</v>
          </cell>
          <cell r="C3070">
            <v>5</v>
          </cell>
        </row>
        <row r="3071">
          <cell r="B3071">
            <v>41420</v>
          </cell>
          <cell r="C3071">
            <v>5</v>
          </cell>
        </row>
        <row r="3072">
          <cell r="B3072">
            <v>41421</v>
          </cell>
          <cell r="C3072">
            <v>5</v>
          </cell>
        </row>
        <row r="3073">
          <cell r="B3073">
            <v>41422</v>
          </cell>
          <cell r="C3073">
            <v>5</v>
          </cell>
        </row>
        <row r="3074">
          <cell r="B3074">
            <v>41423</v>
          </cell>
          <cell r="C3074">
            <v>5</v>
          </cell>
        </row>
        <row r="3075">
          <cell r="B3075">
            <v>41424</v>
          </cell>
          <cell r="C3075">
            <v>5</v>
          </cell>
        </row>
        <row r="3076">
          <cell r="B3076">
            <v>41425</v>
          </cell>
          <cell r="C3076">
            <v>5</v>
          </cell>
        </row>
        <row r="3077">
          <cell r="B3077">
            <v>41426</v>
          </cell>
          <cell r="C3077">
            <v>6</v>
          </cell>
        </row>
        <row r="3078">
          <cell r="B3078">
            <v>41427</v>
          </cell>
          <cell r="C3078">
            <v>6</v>
          </cell>
        </row>
        <row r="3079">
          <cell r="B3079">
            <v>41428</v>
          </cell>
          <cell r="C3079">
            <v>6</v>
          </cell>
        </row>
        <row r="3080">
          <cell r="B3080">
            <v>41429</v>
          </cell>
          <cell r="C3080">
            <v>6</v>
          </cell>
        </row>
        <row r="3081">
          <cell r="B3081">
            <v>41430</v>
          </cell>
          <cell r="C3081">
            <v>6</v>
          </cell>
        </row>
        <row r="3082">
          <cell r="B3082">
            <v>41431</v>
          </cell>
          <cell r="C3082">
            <v>6</v>
          </cell>
        </row>
        <row r="3083">
          <cell r="B3083">
            <v>41432</v>
          </cell>
          <cell r="C3083">
            <v>6</v>
          </cell>
        </row>
        <row r="3084">
          <cell r="B3084">
            <v>41433</v>
          </cell>
          <cell r="C3084">
            <v>6</v>
          </cell>
        </row>
        <row r="3085">
          <cell r="B3085">
            <v>41434</v>
          </cell>
          <cell r="C3085">
            <v>6</v>
          </cell>
        </row>
        <row r="3086">
          <cell r="B3086">
            <v>41435</v>
          </cell>
          <cell r="C3086">
            <v>6</v>
          </cell>
        </row>
        <row r="3087">
          <cell r="B3087">
            <v>41436</v>
          </cell>
          <cell r="C3087">
            <v>6</v>
          </cell>
        </row>
        <row r="3088">
          <cell r="B3088">
            <v>41437</v>
          </cell>
          <cell r="C3088">
            <v>6</v>
          </cell>
        </row>
        <row r="3089">
          <cell r="B3089">
            <v>41438</v>
          </cell>
          <cell r="C3089">
            <v>6</v>
          </cell>
        </row>
        <row r="3090">
          <cell r="B3090">
            <v>41439</v>
          </cell>
          <cell r="C3090">
            <v>6</v>
          </cell>
        </row>
        <row r="3091">
          <cell r="B3091">
            <v>41440</v>
          </cell>
          <cell r="C3091">
            <v>6</v>
          </cell>
        </row>
        <row r="3092">
          <cell r="B3092">
            <v>41441</v>
          </cell>
          <cell r="C3092">
            <v>6</v>
          </cell>
        </row>
        <row r="3093">
          <cell r="B3093">
            <v>41442</v>
          </cell>
          <cell r="C3093">
            <v>6</v>
          </cell>
        </row>
        <row r="3094">
          <cell r="B3094">
            <v>41443</v>
          </cell>
          <cell r="C3094">
            <v>6</v>
          </cell>
        </row>
        <row r="3095">
          <cell r="B3095">
            <v>41444</v>
          </cell>
          <cell r="C3095">
            <v>6</v>
          </cell>
        </row>
        <row r="3096">
          <cell r="B3096">
            <v>41445</v>
          </cell>
          <cell r="C3096">
            <v>6</v>
          </cell>
        </row>
        <row r="3097">
          <cell r="B3097">
            <v>41446</v>
          </cell>
          <cell r="C3097">
            <v>6</v>
          </cell>
        </row>
        <row r="3098">
          <cell r="B3098">
            <v>41447</v>
          </cell>
          <cell r="C3098">
            <v>6</v>
          </cell>
        </row>
        <row r="3099">
          <cell r="B3099">
            <v>41448</v>
          </cell>
          <cell r="C3099">
            <v>6</v>
          </cell>
        </row>
        <row r="3100">
          <cell r="B3100">
            <v>41449</v>
          </cell>
          <cell r="C3100">
            <v>6</v>
          </cell>
        </row>
        <row r="3101">
          <cell r="B3101">
            <v>41450</v>
          </cell>
          <cell r="C3101">
            <v>6</v>
          </cell>
        </row>
        <row r="3102">
          <cell r="B3102">
            <v>41451</v>
          </cell>
          <cell r="C3102">
            <v>6</v>
          </cell>
        </row>
        <row r="3103">
          <cell r="B3103">
            <v>41452</v>
          </cell>
          <cell r="C3103">
            <v>6</v>
          </cell>
        </row>
        <row r="3104">
          <cell r="B3104">
            <v>41453</v>
          </cell>
          <cell r="C3104">
            <v>6</v>
          </cell>
        </row>
        <row r="3105">
          <cell r="B3105">
            <v>41454</v>
          </cell>
          <cell r="C3105">
            <v>6</v>
          </cell>
        </row>
        <row r="3106">
          <cell r="B3106">
            <v>41455</v>
          </cell>
          <cell r="C3106">
            <v>6</v>
          </cell>
        </row>
        <row r="3107">
          <cell r="B3107">
            <v>41456</v>
          </cell>
          <cell r="C3107">
            <v>7</v>
          </cell>
        </row>
        <row r="3108">
          <cell r="B3108">
            <v>41457</v>
          </cell>
          <cell r="C3108">
            <v>7</v>
          </cell>
        </row>
        <row r="3109">
          <cell r="B3109">
            <v>41458</v>
          </cell>
          <cell r="C3109">
            <v>7</v>
          </cell>
        </row>
        <row r="3110">
          <cell r="B3110">
            <v>41459</v>
          </cell>
          <cell r="C3110">
            <v>7</v>
          </cell>
        </row>
        <row r="3111">
          <cell r="B3111">
            <v>41460</v>
          </cell>
          <cell r="C3111">
            <v>7</v>
          </cell>
        </row>
        <row r="3112">
          <cell r="B3112">
            <v>41461</v>
          </cell>
          <cell r="C3112">
            <v>7</v>
          </cell>
        </row>
        <row r="3113">
          <cell r="B3113">
            <v>41462</v>
          </cell>
          <cell r="C3113">
            <v>7</v>
          </cell>
        </row>
        <row r="3114">
          <cell r="B3114">
            <v>41463</v>
          </cell>
          <cell r="C3114">
            <v>7</v>
          </cell>
        </row>
        <row r="3115">
          <cell r="B3115">
            <v>41464</v>
          </cell>
          <cell r="C3115">
            <v>7</v>
          </cell>
        </row>
        <row r="3116">
          <cell r="B3116">
            <v>41465</v>
          </cell>
          <cell r="C3116">
            <v>7</v>
          </cell>
        </row>
        <row r="3117">
          <cell r="B3117">
            <v>41466</v>
          </cell>
          <cell r="C3117">
            <v>7</v>
          </cell>
        </row>
        <row r="3118">
          <cell r="B3118">
            <v>41467</v>
          </cell>
          <cell r="C3118">
            <v>7</v>
          </cell>
        </row>
        <row r="3119">
          <cell r="B3119">
            <v>41468</v>
          </cell>
          <cell r="C3119">
            <v>7</v>
          </cell>
        </row>
        <row r="3120">
          <cell r="B3120">
            <v>41469</v>
          </cell>
          <cell r="C3120">
            <v>7</v>
          </cell>
        </row>
        <row r="3121">
          <cell r="B3121">
            <v>41470</v>
          </cell>
          <cell r="C3121">
            <v>7</v>
          </cell>
        </row>
        <row r="3122">
          <cell r="B3122">
            <v>41471</v>
          </cell>
          <cell r="C3122">
            <v>7</v>
          </cell>
        </row>
        <row r="3123">
          <cell r="B3123">
            <v>41472</v>
          </cell>
          <cell r="C3123">
            <v>7</v>
          </cell>
        </row>
        <row r="3124">
          <cell r="B3124">
            <v>41473</v>
          </cell>
          <cell r="C3124">
            <v>7</v>
          </cell>
        </row>
        <row r="3125">
          <cell r="B3125">
            <v>41474</v>
          </cell>
          <cell r="C3125">
            <v>7</v>
          </cell>
        </row>
        <row r="3126">
          <cell r="B3126">
            <v>41475</v>
          </cell>
          <cell r="C3126">
            <v>7</v>
          </cell>
        </row>
        <row r="3127">
          <cell r="B3127">
            <v>41476</v>
          </cell>
          <cell r="C3127">
            <v>7</v>
          </cell>
        </row>
        <row r="3128">
          <cell r="B3128">
            <v>41477</v>
          </cell>
          <cell r="C3128">
            <v>7</v>
          </cell>
        </row>
        <row r="3129">
          <cell r="B3129">
            <v>41478</v>
          </cell>
          <cell r="C3129">
            <v>7</v>
          </cell>
        </row>
        <row r="3130">
          <cell r="B3130">
            <v>41479</v>
          </cell>
          <cell r="C3130">
            <v>7</v>
          </cell>
        </row>
        <row r="3131">
          <cell r="B3131">
            <v>41480</v>
          </cell>
          <cell r="C3131">
            <v>7</v>
          </cell>
        </row>
        <row r="3132">
          <cell r="B3132">
            <v>41481</v>
          </cell>
          <cell r="C3132">
            <v>7</v>
          </cell>
        </row>
        <row r="3133">
          <cell r="B3133">
            <v>41482</v>
          </cell>
          <cell r="C3133">
            <v>7</v>
          </cell>
        </row>
        <row r="3134">
          <cell r="B3134">
            <v>41483</v>
          </cell>
          <cell r="C3134">
            <v>7</v>
          </cell>
        </row>
        <row r="3135">
          <cell r="B3135">
            <v>41484</v>
          </cell>
          <cell r="C3135">
            <v>7</v>
          </cell>
        </row>
        <row r="3136">
          <cell r="B3136">
            <v>41485</v>
          </cell>
          <cell r="C3136">
            <v>7</v>
          </cell>
        </row>
        <row r="3137">
          <cell r="B3137">
            <v>41486</v>
          </cell>
          <cell r="C3137">
            <v>7</v>
          </cell>
        </row>
        <row r="3138">
          <cell r="B3138">
            <v>41487</v>
          </cell>
          <cell r="C3138">
            <v>8</v>
          </cell>
        </row>
        <row r="3139">
          <cell r="B3139">
            <v>41488</v>
          </cell>
          <cell r="C3139">
            <v>8</v>
          </cell>
        </row>
        <row r="3140">
          <cell r="B3140">
            <v>41489</v>
          </cell>
          <cell r="C3140">
            <v>8</v>
          </cell>
        </row>
        <row r="3141">
          <cell r="B3141">
            <v>41490</v>
          </cell>
          <cell r="C3141">
            <v>8</v>
          </cell>
        </row>
        <row r="3142">
          <cell r="B3142">
            <v>41491</v>
          </cell>
          <cell r="C3142">
            <v>8</v>
          </cell>
        </row>
        <row r="3143">
          <cell r="B3143">
            <v>41492</v>
          </cell>
          <cell r="C3143">
            <v>8</v>
          </cell>
        </row>
        <row r="3144">
          <cell r="B3144">
            <v>41493</v>
          </cell>
          <cell r="C3144">
            <v>8</v>
          </cell>
        </row>
        <row r="3145">
          <cell r="B3145">
            <v>41494</v>
          </cell>
          <cell r="C3145">
            <v>8</v>
          </cell>
        </row>
        <row r="3146">
          <cell r="B3146">
            <v>41495</v>
          </cell>
          <cell r="C3146">
            <v>8</v>
          </cell>
        </row>
        <row r="3147">
          <cell r="B3147">
            <v>41496</v>
          </cell>
          <cell r="C3147">
            <v>8</v>
          </cell>
        </row>
        <row r="3148">
          <cell r="B3148">
            <v>41497</v>
          </cell>
          <cell r="C3148">
            <v>8</v>
          </cell>
        </row>
        <row r="3149">
          <cell r="B3149">
            <v>41498</v>
          </cell>
          <cell r="C3149">
            <v>8</v>
          </cell>
        </row>
        <row r="3150">
          <cell r="B3150">
            <v>41499</v>
          </cell>
          <cell r="C3150">
            <v>8</v>
          </cell>
        </row>
        <row r="3151">
          <cell r="B3151">
            <v>41500</v>
          </cell>
          <cell r="C3151">
            <v>8</v>
          </cell>
        </row>
        <row r="3152">
          <cell r="B3152">
            <v>41501</v>
          </cell>
          <cell r="C3152">
            <v>8</v>
          </cell>
        </row>
        <row r="3153">
          <cell r="B3153">
            <v>41502</v>
          </cell>
          <cell r="C3153">
            <v>8</v>
          </cell>
        </row>
        <row r="3154">
          <cell r="B3154">
            <v>41503</v>
          </cell>
          <cell r="C3154">
            <v>8</v>
          </cell>
        </row>
        <row r="3155">
          <cell r="B3155">
            <v>41504</v>
          </cell>
          <cell r="C3155">
            <v>8</v>
          </cell>
        </row>
        <row r="3156">
          <cell r="B3156">
            <v>41505</v>
          </cell>
          <cell r="C3156">
            <v>8</v>
          </cell>
        </row>
        <row r="3157">
          <cell r="B3157">
            <v>41506</v>
          </cell>
          <cell r="C3157">
            <v>8</v>
          </cell>
        </row>
        <row r="3158">
          <cell r="B3158">
            <v>41507</v>
          </cell>
          <cell r="C3158">
            <v>8</v>
          </cell>
        </row>
        <row r="3159">
          <cell r="B3159">
            <v>41508</v>
          </cell>
          <cell r="C3159">
            <v>8</v>
          </cell>
        </row>
        <row r="3160">
          <cell r="B3160">
            <v>41509</v>
          </cell>
          <cell r="C3160">
            <v>8</v>
          </cell>
        </row>
        <row r="3161">
          <cell r="B3161">
            <v>41510</v>
          </cell>
          <cell r="C3161">
            <v>8</v>
          </cell>
        </row>
        <row r="3162">
          <cell r="B3162">
            <v>41511</v>
          </cell>
          <cell r="C3162">
            <v>8</v>
          </cell>
        </row>
        <row r="3163">
          <cell r="B3163">
            <v>41512</v>
          </cell>
          <cell r="C3163">
            <v>8</v>
          </cell>
        </row>
        <row r="3164">
          <cell r="B3164">
            <v>41513</v>
          </cell>
          <cell r="C3164">
            <v>8</v>
          </cell>
        </row>
        <row r="3165">
          <cell r="B3165">
            <v>41514</v>
          </cell>
          <cell r="C3165">
            <v>8</v>
          </cell>
        </row>
        <row r="3166">
          <cell r="B3166">
            <v>41515</v>
          </cell>
          <cell r="C3166">
            <v>8</v>
          </cell>
        </row>
        <row r="3167">
          <cell r="B3167">
            <v>41516</v>
          </cell>
          <cell r="C3167">
            <v>8</v>
          </cell>
        </row>
        <row r="3168">
          <cell r="B3168">
            <v>41517</v>
          </cell>
          <cell r="C3168">
            <v>8</v>
          </cell>
        </row>
        <row r="3169">
          <cell r="B3169">
            <v>41518</v>
          </cell>
          <cell r="C3169">
            <v>9</v>
          </cell>
        </row>
        <row r="3170">
          <cell r="B3170">
            <v>41519</v>
          </cell>
          <cell r="C3170">
            <v>9</v>
          </cell>
        </row>
        <row r="3171">
          <cell r="B3171">
            <v>41520</v>
          </cell>
          <cell r="C3171">
            <v>9</v>
          </cell>
        </row>
        <row r="3172">
          <cell r="B3172">
            <v>41521</v>
          </cell>
          <cell r="C3172">
            <v>9</v>
          </cell>
        </row>
        <row r="3173">
          <cell r="B3173">
            <v>41522</v>
          </cell>
          <cell r="C3173">
            <v>9</v>
          </cell>
        </row>
        <row r="3174">
          <cell r="B3174">
            <v>41523</v>
          </cell>
          <cell r="C3174">
            <v>9</v>
          </cell>
        </row>
        <row r="3175">
          <cell r="B3175">
            <v>41524</v>
          </cell>
          <cell r="C3175">
            <v>9</v>
          </cell>
        </row>
        <row r="3176">
          <cell r="B3176">
            <v>41525</v>
          </cell>
          <cell r="C3176">
            <v>9</v>
          </cell>
        </row>
        <row r="3177">
          <cell r="B3177">
            <v>41526</v>
          </cell>
          <cell r="C3177">
            <v>9</v>
          </cell>
        </row>
        <row r="3178">
          <cell r="B3178">
            <v>41527</v>
          </cell>
          <cell r="C3178">
            <v>9</v>
          </cell>
        </row>
        <row r="3179">
          <cell r="B3179">
            <v>41528</v>
          </cell>
          <cell r="C3179">
            <v>9</v>
          </cell>
        </row>
        <row r="3180">
          <cell r="B3180">
            <v>41529</v>
          </cell>
          <cell r="C3180">
            <v>9</v>
          </cell>
        </row>
        <row r="3181">
          <cell r="B3181">
            <v>41530</v>
          </cell>
          <cell r="C3181">
            <v>9</v>
          </cell>
        </row>
        <row r="3182">
          <cell r="B3182">
            <v>41531</v>
          </cell>
          <cell r="C3182">
            <v>9</v>
          </cell>
        </row>
        <row r="3183">
          <cell r="B3183">
            <v>41532</v>
          </cell>
          <cell r="C3183">
            <v>9</v>
          </cell>
        </row>
        <row r="3184">
          <cell r="B3184">
            <v>41533</v>
          </cell>
          <cell r="C3184">
            <v>9</v>
          </cell>
        </row>
        <row r="3185">
          <cell r="B3185">
            <v>41534</v>
          </cell>
          <cell r="C3185">
            <v>9</v>
          </cell>
        </row>
        <row r="3186">
          <cell r="B3186">
            <v>41535</v>
          </cell>
          <cell r="C3186">
            <v>9</v>
          </cell>
        </row>
        <row r="3187">
          <cell r="B3187">
            <v>41536</v>
          </cell>
          <cell r="C3187">
            <v>9</v>
          </cell>
        </row>
        <row r="3188">
          <cell r="B3188">
            <v>41537</v>
          </cell>
          <cell r="C3188">
            <v>9</v>
          </cell>
        </row>
        <row r="3189">
          <cell r="B3189">
            <v>41538</v>
          </cell>
          <cell r="C3189">
            <v>9</v>
          </cell>
        </row>
        <row r="3190">
          <cell r="B3190">
            <v>41539</v>
          </cell>
          <cell r="C3190">
            <v>9</v>
          </cell>
        </row>
        <row r="3191">
          <cell r="B3191">
            <v>41540</v>
          </cell>
          <cell r="C3191">
            <v>9</v>
          </cell>
        </row>
        <row r="3192">
          <cell r="B3192">
            <v>41541</v>
          </cell>
          <cell r="C3192">
            <v>9</v>
          </cell>
        </row>
        <row r="3193">
          <cell r="B3193">
            <v>41542</v>
          </cell>
          <cell r="C3193">
            <v>9</v>
          </cell>
        </row>
        <row r="3194">
          <cell r="B3194">
            <v>41543</v>
          </cell>
          <cell r="C3194">
            <v>9</v>
          </cell>
        </row>
        <row r="3195">
          <cell r="B3195">
            <v>41544</v>
          </cell>
          <cell r="C3195">
            <v>9</v>
          </cell>
        </row>
        <row r="3196">
          <cell r="B3196">
            <v>41545</v>
          </cell>
          <cell r="C3196">
            <v>9</v>
          </cell>
        </row>
        <row r="3197">
          <cell r="B3197">
            <v>41546</v>
          </cell>
          <cell r="C3197">
            <v>9</v>
          </cell>
        </row>
        <row r="3198">
          <cell r="B3198">
            <v>41547</v>
          </cell>
          <cell r="C3198">
            <v>9</v>
          </cell>
        </row>
        <row r="3199">
          <cell r="B3199">
            <v>41548</v>
          </cell>
          <cell r="C3199">
            <v>10</v>
          </cell>
        </row>
        <row r="3200">
          <cell r="B3200">
            <v>41549</v>
          </cell>
          <cell r="C3200">
            <v>10</v>
          </cell>
        </row>
        <row r="3201">
          <cell r="B3201">
            <v>41550</v>
          </cell>
          <cell r="C3201">
            <v>10</v>
          </cell>
        </row>
        <row r="3202">
          <cell r="B3202">
            <v>41551</v>
          </cell>
          <cell r="C3202">
            <v>10</v>
          </cell>
        </row>
        <row r="3203">
          <cell r="B3203">
            <v>41552</v>
          </cell>
          <cell r="C3203">
            <v>10</v>
          </cell>
        </row>
        <row r="3204">
          <cell r="B3204">
            <v>41553</v>
          </cell>
          <cell r="C3204">
            <v>10</v>
          </cell>
        </row>
        <row r="3205">
          <cell r="B3205">
            <v>41554</v>
          </cell>
          <cell r="C3205">
            <v>10</v>
          </cell>
        </row>
        <row r="3206">
          <cell r="B3206">
            <v>41555</v>
          </cell>
          <cell r="C3206">
            <v>10</v>
          </cell>
        </row>
        <row r="3207">
          <cell r="B3207">
            <v>41556</v>
          </cell>
          <cell r="C3207">
            <v>10</v>
          </cell>
        </row>
        <row r="3208">
          <cell r="B3208">
            <v>41557</v>
          </cell>
          <cell r="C3208">
            <v>10</v>
          </cell>
        </row>
        <row r="3209">
          <cell r="B3209">
            <v>41558</v>
          </cell>
          <cell r="C3209">
            <v>10</v>
          </cell>
        </row>
        <row r="3210">
          <cell r="B3210">
            <v>41559</v>
          </cell>
          <cell r="C3210">
            <v>10</v>
          </cell>
        </row>
        <row r="3211">
          <cell r="B3211">
            <v>41560</v>
          </cell>
          <cell r="C3211">
            <v>10</v>
          </cell>
        </row>
        <row r="3212">
          <cell r="B3212">
            <v>41561</v>
          </cell>
          <cell r="C3212">
            <v>10</v>
          </cell>
        </row>
        <row r="3213">
          <cell r="B3213">
            <v>41562</v>
          </cell>
          <cell r="C3213">
            <v>10</v>
          </cell>
        </row>
        <row r="3214">
          <cell r="B3214">
            <v>41563</v>
          </cell>
          <cell r="C3214">
            <v>10</v>
          </cell>
        </row>
        <row r="3215">
          <cell r="B3215">
            <v>41564</v>
          </cell>
          <cell r="C3215">
            <v>10</v>
          </cell>
        </row>
        <row r="3216">
          <cell r="B3216">
            <v>41565</v>
          </cell>
          <cell r="C3216">
            <v>10</v>
          </cell>
        </row>
        <row r="3217">
          <cell r="B3217">
            <v>41566</v>
          </cell>
          <cell r="C3217">
            <v>10</v>
          </cell>
        </row>
        <row r="3218">
          <cell r="B3218">
            <v>41567</v>
          </cell>
          <cell r="C3218">
            <v>10</v>
          </cell>
        </row>
        <row r="3219">
          <cell r="B3219">
            <v>41568</v>
          </cell>
          <cell r="C3219">
            <v>10</v>
          </cell>
        </row>
        <row r="3220">
          <cell r="B3220">
            <v>41569</v>
          </cell>
          <cell r="C3220">
            <v>10</v>
          </cell>
        </row>
        <row r="3221">
          <cell r="B3221">
            <v>41570</v>
          </cell>
          <cell r="C3221">
            <v>10</v>
          </cell>
        </row>
        <row r="3222">
          <cell r="B3222">
            <v>41571</v>
          </cell>
          <cell r="C3222">
            <v>10</v>
          </cell>
        </row>
        <row r="3223">
          <cell r="B3223">
            <v>41572</v>
          </cell>
          <cell r="C3223">
            <v>10</v>
          </cell>
        </row>
        <row r="3224">
          <cell r="B3224">
            <v>41573</v>
          </cell>
          <cell r="C3224">
            <v>10</v>
          </cell>
        </row>
        <row r="3225">
          <cell r="B3225">
            <v>41574</v>
          </cell>
          <cell r="C3225">
            <v>10</v>
          </cell>
        </row>
        <row r="3226">
          <cell r="B3226">
            <v>41575</v>
          </cell>
          <cell r="C3226">
            <v>10</v>
          </cell>
        </row>
        <row r="3227">
          <cell r="B3227">
            <v>41576</v>
          </cell>
          <cell r="C3227">
            <v>10</v>
          </cell>
        </row>
        <row r="3228">
          <cell r="B3228">
            <v>41577</v>
          </cell>
          <cell r="C3228">
            <v>10</v>
          </cell>
        </row>
        <row r="3229">
          <cell r="B3229">
            <v>41578</v>
          </cell>
          <cell r="C3229">
            <v>10</v>
          </cell>
        </row>
        <row r="3230">
          <cell r="B3230">
            <v>41579</v>
          </cell>
          <cell r="C3230">
            <v>11</v>
          </cell>
        </row>
        <row r="3231">
          <cell r="B3231">
            <v>41580</v>
          </cell>
          <cell r="C3231">
            <v>11</v>
          </cell>
        </row>
        <row r="3232">
          <cell r="B3232">
            <v>41581</v>
          </cell>
          <cell r="C3232">
            <v>11</v>
          </cell>
        </row>
        <row r="3233">
          <cell r="B3233">
            <v>41582</v>
          </cell>
          <cell r="C3233">
            <v>11</v>
          </cell>
        </row>
        <row r="3234">
          <cell r="B3234">
            <v>41583</v>
          </cell>
          <cell r="C3234">
            <v>11</v>
          </cell>
        </row>
        <row r="3235">
          <cell r="B3235">
            <v>41584</v>
          </cell>
          <cell r="C3235">
            <v>11</v>
          </cell>
        </row>
        <row r="3236">
          <cell r="B3236">
            <v>41585</v>
          </cell>
          <cell r="C3236">
            <v>11</v>
          </cell>
        </row>
        <row r="3237">
          <cell r="B3237">
            <v>41586</v>
          </cell>
          <cell r="C3237">
            <v>11</v>
          </cell>
        </row>
        <row r="3238">
          <cell r="B3238">
            <v>41587</v>
          </cell>
          <cell r="C3238">
            <v>11</v>
          </cell>
        </row>
        <row r="3239">
          <cell r="B3239">
            <v>41588</v>
          </cell>
          <cell r="C3239">
            <v>11</v>
          </cell>
        </row>
        <row r="3240">
          <cell r="B3240">
            <v>41589</v>
          </cell>
          <cell r="C3240">
            <v>11</v>
          </cell>
        </row>
        <row r="3241">
          <cell r="B3241">
            <v>41590</v>
          </cell>
          <cell r="C3241">
            <v>11</v>
          </cell>
        </row>
        <row r="3242">
          <cell r="B3242">
            <v>41591</v>
          </cell>
          <cell r="C3242">
            <v>11</v>
          </cell>
        </row>
        <row r="3243">
          <cell r="B3243">
            <v>41592</v>
          </cell>
          <cell r="C3243">
            <v>11</v>
          </cell>
        </row>
        <row r="3244">
          <cell r="B3244">
            <v>41593</v>
          </cell>
          <cell r="C3244">
            <v>11</v>
          </cell>
        </row>
        <row r="3245">
          <cell r="B3245">
            <v>41594</v>
          </cell>
          <cell r="C3245">
            <v>11</v>
          </cell>
        </row>
        <row r="3246">
          <cell r="B3246">
            <v>41595</v>
          </cell>
          <cell r="C3246">
            <v>11</v>
          </cell>
        </row>
        <row r="3247">
          <cell r="B3247">
            <v>41596</v>
          </cell>
          <cell r="C3247">
            <v>11</v>
          </cell>
        </row>
        <row r="3248">
          <cell r="B3248">
            <v>41597</v>
          </cell>
          <cell r="C3248">
            <v>11</v>
          </cell>
        </row>
        <row r="3249">
          <cell r="B3249">
            <v>41598</v>
          </cell>
          <cell r="C3249">
            <v>11</v>
          </cell>
        </row>
        <row r="3250">
          <cell r="B3250">
            <v>41599</v>
          </cell>
          <cell r="C3250">
            <v>11</v>
          </cell>
        </row>
        <row r="3251">
          <cell r="B3251">
            <v>41600</v>
          </cell>
          <cell r="C3251">
            <v>11</v>
          </cell>
        </row>
        <row r="3252">
          <cell r="B3252">
            <v>41601</v>
          </cell>
          <cell r="C3252">
            <v>11</v>
          </cell>
        </row>
        <row r="3253">
          <cell r="B3253">
            <v>41602</v>
          </cell>
          <cell r="C3253">
            <v>11</v>
          </cell>
        </row>
        <row r="3254">
          <cell r="B3254">
            <v>41603</v>
          </cell>
          <cell r="C3254">
            <v>11</v>
          </cell>
        </row>
        <row r="3255">
          <cell r="B3255">
            <v>41604</v>
          </cell>
          <cell r="C3255">
            <v>11</v>
          </cell>
        </row>
        <row r="3256">
          <cell r="B3256">
            <v>41605</v>
          </cell>
          <cell r="C3256">
            <v>11</v>
          </cell>
        </row>
        <row r="3257">
          <cell r="B3257">
            <v>41606</v>
          </cell>
          <cell r="C3257">
            <v>11</v>
          </cell>
        </row>
        <row r="3258">
          <cell r="B3258">
            <v>41607</v>
          </cell>
          <cell r="C3258">
            <v>11</v>
          </cell>
        </row>
        <row r="3259">
          <cell r="B3259">
            <v>41608</v>
          </cell>
          <cell r="C3259">
            <v>11</v>
          </cell>
        </row>
        <row r="3260">
          <cell r="B3260">
            <v>41609</v>
          </cell>
          <cell r="C3260">
            <v>12</v>
          </cell>
        </row>
        <row r="3261">
          <cell r="B3261">
            <v>41610</v>
          </cell>
          <cell r="C3261">
            <v>12</v>
          </cell>
        </row>
        <row r="3262">
          <cell r="B3262">
            <v>41611</v>
          </cell>
          <cell r="C3262">
            <v>12</v>
          </cell>
        </row>
        <row r="3263">
          <cell r="B3263">
            <v>41612</v>
          </cell>
          <cell r="C3263">
            <v>12</v>
          </cell>
        </row>
        <row r="3264">
          <cell r="B3264">
            <v>41613</v>
          </cell>
          <cell r="C3264">
            <v>12</v>
          </cell>
        </row>
        <row r="3265">
          <cell r="B3265">
            <v>41614</v>
          </cell>
          <cell r="C3265">
            <v>12</v>
          </cell>
        </row>
        <row r="3266">
          <cell r="B3266">
            <v>41615</v>
          </cell>
          <cell r="C3266">
            <v>12</v>
          </cell>
        </row>
        <row r="3267">
          <cell r="B3267">
            <v>41616</v>
          </cell>
          <cell r="C3267">
            <v>12</v>
          </cell>
        </row>
        <row r="3268">
          <cell r="B3268">
            <v>41617</v>
          </cell>
          <cell r="C3268">
            <v>12</v>
          </cell>
        </row>
        <row r="3269">
          <cell r="B3269">
            <v>41618</v>
          </cell>
          <cell r="C3269">
            <v>12</v>
          </cell>
        </row>
        <row r="3270">
          <cell r="B3270">
            <v>41619</v>
          </cell>
          <cell r="C3270">
            <v>12</v>
          </cell>
        </row>
        <row r="3271">
          <cell r="B3271">
            <v>41620</v>
          </cell>
          <cell r="C3271">
            <v>12</v>
          </cell>
        </row>
        <row r="3272">
          <cell r="B3272">
            <v>41621</v>
          </cell>
          <cell r="C3272">
            <v>12</v>
          </cell>
        </row>
        <row r="3273">
          <cell r="B3273">
            <v>41622</v>
          </cell>
          <cell r="C3273">
            <v>12</v>
          </cell>
        </row>
        <row r="3274">
          <cell r="B3274">
            <v>41623</v>
          </cell>
          <cell r="C3274">
            <v>12</v>
          </cell>
        </row>
        <row r="3275">
          <cell r="B3275">
            <v>41624</v>
          </cell>
          <cell r="C3275">
            <v>12</v>
          </cell>
        </row>
        <row r="3276">
          <cell r="B3276">
            <v>41625</v>
          </cell>
          <cell r="C3276">
            <v>12</v>
          </cell>
        </row>
        <row r="3277">
          <cell r="B3277">
            <v>41626</v>
          </cell>
          <cell r="C3277">
            <v>12</v>
          </cell>
        </row>
        <row r="3278">
          <cell r="B3278">
            <v>41627</v>
          </cell>
          <cell r="C3278">
            <v>12</v>
          </cell>
        </row>
        <row r="3279">
          <cell r="B3279">
            <v>41628</v>
          </cell>
          <cell r="C3279">
            <v>12</v>
          </cell>
        </row>
        <row r="3280">
          <cell r="B3280">
            <v>41629</v>
          </cell>
          <cell r="C3280">
            <v>12</v>
          </cell>
        </row>
        <row r="3281">
          <cell r="B3281">
            <v>41630</v>
          </cell>
          <cell r="C3281">
            <v>12</v>
          </cell>
        </row>
        <row r="3282">
          <cell r="B3282">
            <v>41631</v>
          </cell>
          <cell r="C3282">
            <v>12</v>
          </cell>
        </row>
        <row r="3283">
          <cell r="B3283">
            <v>41632</v>
          </cell>
          <cell r="C3283">
            <v>12</v>
          </cell>
        </row>
        <row r="3284">
          <cell r="B3284">
            <v>41633</v>
          </cell>
          <cell r="C3284">
            <v>12</v>
          </cell>
        </row>
        <row r="3285">
          <cell r="B3285">
            <v>41634</v>
          </cell>
          <cell r="C3285">
            <v>12</v>
          </cell>
        </row>
        <row r="3286">
          <cell r="B3286">
            <v>41635</v>
          </cell>
          <cell r="C3286">
            <v>12</v>
          </cell>
        </row>
        <row r="3287">
          <cell r="B3287">
            <v>41636</v>
          </cell>
          <cell r="C3287">
            <v>12</v>
          </cell>
        </row>
        <row r="3288">
          <cell r="B3288">
            <v>41637</v>
          </cell>
          <cell r="C3288">
            <v>12</v>
          </cell>
        </row>
        <row r="3289">
          <cell r="B3289">
            <v>41638</v>
          </cell>
          <cell r="C3289">
            <v>12</v>
          </cell>
        </row>
        <row r="3290">
          <cell r="B3290">
            <v>41639</v>
          </cell>
          <cell r="C3290">
            <v>12</v>
          </cell>
        </row>
        <row r="3291">
          <cell r="B3291">
            <v>41640</v>
          </cell>
          <cell r="C3291">
            <v>1</v>
          </cell>
        </row>
        <row r="3292">
          <cell r="B3292">
            <v>41641</v>
          </cell>
          <cell r="C3292">
            <v>1</v>
          </cell>
        </row>
        <row r="3293">
          <cell r="B3293">
            <v>41642</v>
          </cell>
          <cell r="C3293">
            <v>1</v>
          </cell>
        </row>
        <row r="3294">
          <cell r="B3294">
            <v>41643</v>
          </cell>
          <cell r="C3294">
            <v>1</v>
          </cell>
        </row>
        <row r="3295">
          <cell r="B3295">
            <v>41644</v>
          </cell>
          <cell r="C3295">
            <v>1</v>
          </cell>
        </row>
        <row r="3296">
          <cell r="B3296">
            <v>41645</v>
          </cell>
          <cell r="C3296">
            <v>1</v>
          </cell>
        </row>
        <row r="3297">
          <cell r="B3297">
            <v>41646</v>
          </cell>
          <cell r="C3297">
            <v>1</v>
          </cell>
        </row>
        <row r="3298">
          <cell r="B3298">
            <v>41647</v>
          </cell>
          <cell r="C3298">
            <v>1</v>
          </cell>
        </row>
        <row r="3299">
          <cell r="B3299">
            <v>41648</v>
          </cell>
          <cell r="C3299">
            <v>1</v>
          </cell>
        </row>
        <row r="3300">
          <cell r="B3300">
            <v>41649</v>
          </cell>
          <cell r="C3300">
            <v>1</v>
          </cell>
        </row>
        <row r="3301">
          <cell r="B3301">
            <v>41650</v>
          </cell>
          <cell r="C3301">
            <v>1</v>
          </cell>
        </row>
        <row r="3302">
          <cell r="B3302">
            <v>41651</v>
          </cell>
          <cell r="C3302">
            <v>1</v>
          </cell>
        </row>
        <row r="3303">
          <cell r="B3303">
            <v>41652</v>
          </cell>
          <cell r="C3303">
            <v>1</v>
          </cell>
        </row>
        <row r="3304">
          <cell r="B3304">
            <v>41653</v>
          </cell>
          <cell r="C3304">
            <v>1</v>
          </cell>
        </row>
        <row r="3305">
          <cell r="B3305">
            <v>41654</v>
          </cell>
          <cell r="C3305">
            <v>1</v>
          </cell>
        </row>
        <row r="3306">
          <cell r="B3306">
            <v>41655</v>
          </cell>
          <cell r="C3306">
            <v>1</v>
          </cell>
        </row>
        <row r="3307">
          <cell r="B3307">
            <v>41656</v>
          </cell>
          <cell r="C3307">
            <v>1</v>
          </cell>
        </row>
        <row r="3308">
          <cell r="B3308">
            <v>41657</v>
          </cell>
          <cell r="C3308">
            <v>1</v>
          </cell>
        </row>
        <row r="3309">
          <cell r="B3309">
            <v>41658</v>
          </cell>
          <cell r="C3309">
            <v>1</v>
          </cell>
        </row>
        <row r="3310">
          <cell r="B3310">
            <v>41659</v>
          </cell>
          <cell r="C3310">
            <v>1</v>
          </cell>
        </row>
        <row r="3311">
          <cell r="B3311">
            <v>41660</v>
          </cell>
          <cell r="C3311">
            <v>1</v>
          </cell>
        </row>
        <row r="3312">
          <cell r="B3312">
            <v>41661</v>
          </cell>
          <cell r="C3312">
            <v>1</v>
          </cell>
        </row>
        <row r="3313">
          <cell r="B3313">
            <v>41662</v>
          </cell>
          <cell r="C3313">
            <v>1</v>
          </cell>
        </row>
        <row r="3314">
          <cell r="B3314">
            <v>41663</v>
          </cell>
          <cell r="C3314">
            <v>1</v>
          </cell>
        </row>
        <row r="3315">
          <cell r="B3315">
            <v>41664</v>
          </cell>
          <cell r="C3315">
            <v>1</v>
          </cell>
        </row>
        <row r="3316">
          <cell r="B3316">
            <v>41665</v>
          </cell>
          <cell r="C3316">
            <v>1</v>
          </cell>
        </row>
        <row r="3317">
          <cell r="B3317">
            <v>41666</v>
          </cell>
          <cell r="C3317">
            <v>1</v>
          </cell>
        </row>
        <row r="3318">
          <cell r="B3318">
            <v>41667</v>
          </cell>
          <cell r="C3318">
            <v>1</v>
          </cell>
        </row>
        <row r="3319">
          <cell r="B3319">
            <v>41668</v>
          </cell>
          <cell r="C3319">
            <v>1</v>
          </cell>
        </row>
        <row r="3320">
          <cell r="B3320">
            <v>41669</v>
          </cell>
          <cell r="C3320">
            <v>1</v>
          </cell>
        </row>
        <row r="3321">
          <cell r="B3321">
            <v>41670</v>
          </cell>
          <cell r="C3321">
            <v>1</v>
          </cell>
        </row>
        <row r="3322">
          <cell r="B3322">
            <v>41671</v>
          </cell>
          <cell r="C3322">
            <v>2</v>
          </cell>
        </row>
        <row r="3323">
          <cell r="B3323">
            <v>41672</v>
          </cell>
          <cell r="C3323">
            <v>2</v>
          </cell>
        </row>
        <row r="3324">
          <cell r="B3324">
            <v>41673</v>
          </cell>
          <cell r="C3324">
            <v>2</v>
          </cell>
        </row>
        <row r="3325">
          <cell r="B3325">
            <v>41674</v>
          </cell>
          <cell r="C3325">
            <v>2</v>
          </cell>
        </row>
        <row r="3326">
          <cell r="B3326">
            <v>41675</v>
          </cell>
          <cell r="C3326">
            <v>2</v>
          </cell>
        </row>
        <row r="3327">
          <cell r="B3327">
            <v>41676</v>
          </cell>
          <cell r="C3327">
            <v>2</v>
          </cell>
        </row>
        <row r="3328">
          <cell r="B3328">
            <v>41677</v>
          </cell>
          <cell r="C3328">
            <v>2</v>
          </cell>
        </row>
        <row r="3329">
          <cell r="B3329">
            <v>41678</v>
          </cell>
          <cell r="C3329">
            <v>2</v>
          </cell>
        </row>
        <row r="3330">
          <cell r="B3330">
            <v>41679</v>
          </cell>
          <cell r="C3330">
            <v>2</v>
          </cell>
        </row>
        <row r="3331">
          <cell r="B3331">
            <v>41680</v>
          </cell>
          <cell r="C3331">
            <v>2</v>
          </cell>
        </row>
        <row r="3332">
          <cell r="B3332">
            <v>41681</v>
          </cell>
          <cell r="C3332">
            <v>2</v>
          </cell>
        </row>
        <row r="3333">
          <cell r="B3333">
            <v>41682</v>
          </cell>
          <cell r="C3333">
            <v>2</v>
          </cell>
        </row>
        <row r="3334">
          <cell r="B3334">
            <v>41683</v>
          </cell>
          <cell r="C3334">
            <v>2</v>
          </cell>
        </row>
        <row r="3335">
          <cell r="B3335">
            <v>41684</v>
          </cell>
          <cell r="C3335">
            <v>2</v>
          </cell>
        </row>
        <row r="3336">
          <cell r="B3336">
            <v>41685</v>
          </cell>
          <cell r="C3336">
            <v>2</v>
          </cell>
        </row>
        <row r="3337">
          <cell r="B3337">
            <v>41686</v>
          </cell>
          <cell r="C3337">
            <v>2</v>
          </cell>
        </row>
        <row r="3338">
          <cell r="B3338">
            <v>41687</v>
          </cell>
          <cell r="C3338">
            <v>2</v>
          </cell>
        </row>
        <row r="3339">
          <cell r="B3339">
            <v>41688</v>
          </cell>
          <cell r="C3339">
            <v>2</v>
          </cell>
        </row>
        <row r="3340">
          <cell r="B3340">
            <v>41689</v>
          </cell>
          <cell r="C3340">
            <v>2</v>
          </cell>
        </row>
        <row r="3341">
          <cell r="B3341">
            <v>41690</v>
          </cell>
          <cell r="C3341">
            <v>2</v>
          </cell>
        </row>
        <row r="3342">
          <cell r="B3342">
            <v>41691</v>
          </cell>
          <cell r="C3342">
            <v>2</v>
          </cell>
        </row>
        <row r="3343">
          <cell r="B3343">
            <v>41692</v>
          </cell>
          <cell r="C3343">
            <v>2</v>
          </cell>
        </row>
        <row r="3344">
          <cell r="B3344">
            <v>41693</v>
          </cell>
          <cell r="C3344">
            <v>2</v>
          </cell>
        </row>
        <row r="3345">
          <cell r="B3345">
            <v>41694</v>
          </cell>
          <cell r="C3345">
            <v>2</v>
          </cell>
        </row>
        <row r="3346">
          <cell r="B3346">
            <v>41695</v>
          </cell>
          <cell r="C3346">
            <v>2</v>
          </cell>
        </row>
        <row r="3347">
          <cell r="B3347">
            <v>41696</v>
          </cell>
          <cell r="C3347">
            <v>2</v>
          </cell>
        </row>
        <row r="3348">
          <cell r="B3348">
            <v>41697</v>
          </cell>
          <cell r="C3348">
            <v>2</v>
          </cell>
        </row>
        <row r="3349">
          <cell r="B3349">
            <v>41698</v>
          </cell>
          <cell r="C3349">
            <v>2</v>
          </cell>
        </row>
        <row r="3350">
          <cell r="B3350">
            <v>41699</v>
          </cell>
          <cell r="C3350">
            <v>3</v>
          </cell>
        </row>
        <row r="3351">
          <cell r="B3351">
            <v>41700</v>
          </cell>
          <cell r="C3351">
            <v>3</v>
          </cell>
        </row>
        <row r="3352">
          <cell r="B3352">
            <v>41701</v>
          </cell>
          <cell r="C3352">
            <v>3</v>
          </cell>
        </row>
        <row r="3353">
          <cell r="B3353">
            <v>41702</v>
          </cell>
          <cell r="C3353">
            <v>3</v>
          </cell>
        </row>
        <row r="3354">
          <cell r="B3354">
            <v>41703</v>
          </cell>
          <cell r="C3354">
            <v>3</v>
          </cell>
        </row>
        <row r="3355">
          <cell r="B3355">
            <v>41704</v>
          </cell>
          <cell r="C3355">
            <v>3</v>
          </cell>
        </row>
        <row r="3356">
          <cell r="B3356">
            <v>41705</v>
          </cell>
          <cell r="C3356">
            <v>3</v>
          </cell>
        </row>
        <row r="3357">
          <cell r="B3357">
            <v>41706</v>
          </cell>
          <cell r="C3357">
            <v>3</v>
          </cell>
        </row>
        <row r="3358">
          <cell r="B3358">
            <v>41707</v>
          </cell>
          <cell r="C3358">
            <v>3</v>
          </cell>
        </row>
        <row r="3359">
          <cell r="B3359">
            <v>41708</v>
          </cell>
          <cell r="C3359">
            <v>3</v>
          </cell>
        </row>
        <row r="3360">
          <cell r="B3360">
            <v>41709</v>
          </cell>
          <cell r="C3360">
            <v>3</v>
          </cell>
        </row>
        <row r="3361">
          <cell r="B3361">
            <v>41710</v>
          </cell>
          <cell r="C3361">
            <v>3</v>
          </cell>
        </row>
        <row r="3362">
          <cell r="B3362">
            <v>41711</v>
          </cell>
          <cell r="C3362">
            <v>3</v>
          </cell>
        </row>
        <row r="3363">
          <cell r="B3363">
            <v>41712</v>
          </cell>
          <cell r="C3363">
            <v>3</v>
          </cell>
        </row>
        <row r="3364">
          <cell r="B3364">
            <v>41713</v>
          </cell>
          <cell r="C3364">
            <v>3</v>
          </cell>
        </row>
        <row r="3365">
          <cell r="B3365">
            <v>41714</v>
          </cell>
          <cell r="C3365">
            <v>3</v>
          </cell>
        </row>
        <row r="3366">
          <cell r="B3366">
            <v>41715</v>
          </cell>
          <cell r="C3366">
            <v>3</v>
          </cell>
        </row>
        <row r="3367">
          <cell r="B3367">
            <v>41716</v>
          </cell>
          <cell r="C3367">
            <v>3</v>
          </cell>
        </row>
        <row r="3368">
          <cell r="B3368">
            <v>41717</v>
          </cell>
          <cell r="C3368">
            <v>3</v>
          </cell>
        </row>
        <row r="3369">
          <cell r="B3369">
            <v>41718</v>
          </cell>
          <cell r="C3369">
            <v>3</v>
          </cell>
        </row>
        <row r="3370">
          <cell r="B3370">
            <v>41719</v>
          </cell>
          <cell r="C3370">
            <v>3</v>
          </cell>
        </row>
        <row r="3371">
          <cell r="B3371">
            <v>41720</v>
          </cell>
          <cell r="C3371">
            <v>3</v>
          </cell>
        </row>
        <row r="3372">
          <cell r="B3372">
            <v>41721</v>
          </cell>
          <cell r="C3372">
            <v>3</v>
          </cell>
        </row>
        <row r="3373">
          <cell r="B3373">
            <v>41722</v>
          </cell>
          <cell r="C3373">
            <v>3</v>
          </cell>
        </row>
        <row r="3374">
          <cell r="B3374">
            <v>41723</v>
          </cell>
          <cell r="C3374">
            <v>3</v>
          </cell>
        </row>
        <row r="3375">
          <cell r="B3375">
            <v>41724</v>
          </cell>
          <cell r="C3375">
            <v>3</v>
          </cell>
        </row>
        <row r="3376">
          <cell r="B3376">
            <v>41725</v>
          </cell>
          <cell r="C3376">
            <v>3</v>
          </cell>
        </row>
        <row r="3377">
          <cell r="B3377">
            <v>41726</v>
          </cell>
          <cell r="C3377">
            <v>3</v>
          </cell>
        </row>
        <row r="3378">
          <cell r="B3378">
            <v>41727</v>
          </cell>
          <cell r="C3378">
            <v>3</v>
          </cell>
        </row>
        <row r="3379">
          <cell r="B3379">
            <v>41728</v>
          </cell>
          <cell r="C3379">
            <v>3</v>
          </cell>
        </row>
        <row r="3380">
          <cell r="B3380">
            <v>41729</v>
          </cell>
          <cell r="C3380">
            <v>3</v>
          </cell>
        </row>
        <row r="3381">
          <cell r="B3381">
            <v>41730</v>
          </cell>
          <cell r="C3381">
            <v>4</v>
          </cell>
        </row>
        <row r="3382">
          <cell r="B3382">
            <v>41731</v>
          </cell>
          <cell r="C3382">
            <v>4</v>
          </cell>
        </row>
        <row r="3383">
          <cell r="B3383">
            <v>41732</v>
          </cell>
          <cell r="C3383">
            <v>4</v>
          </cell>
        </row>
        <row r="3384">
          <cell r="B3384">
            <v>41733</v>
          </cell>
          <cell r="C3384">
            <v>4</v>
          </cell>
        </row>
        <row r="3385">
          <cell r="B3385">
            <v>41734</v>
          </cell>
          <cell r="C3385">
            <v>4</v>
          </cell>
        </row>
        <row r="3386">
          <cell r="B3386">
            <v>41735</v>
          </cell>
          <cell r="C3386">
            <v>4</v>
          </cell>
        </row>
        <row r="3387">
          <cell r="B3387">
            <v>41736</v>
          </cell>
          <cell r="C3387">
            <v>4</v>
          </cell>
        </row>
        <row r="3388">
          <cell r="B3388">
            <v>41737</v>
          </cell>
          <cell r="C3388">
            <v>4</v>
          </cell>
        </row>
        <row r="3389">
          <cell r="B3389">
            <v>41738</v>
          </cell>
          <cell r="C3389">
            <v>4</v>
          </cell>
        </row>
        <row r="3390">
          <cell r="B3390">
            <v>41739</v>
          </cell>
          <cell r="C3390">
            <v>4</v>
          </cell>
        </row>
        <row r="3391">
          <cell r="B3391">
            <v>41740</v>
          </cell>
          <cell r="C3391">
            <v>4</v>
          </cell>
        </row>
        <row r="3392">
          <cell r="B3392">
            <v>41741</v>
          </cell>
          <cell r="C3392">
            <v>4</v>
          </cell>
        </row>
        <row r="3393">
          <cell r="B3393">
            <v>41742</v>
          </cell>
          <cell r="C3393">
            <v>4</v>
          </cell>
        </row>
        <row r="3394">
          <cell r="B3394">
            <v>41743</v>
          </cell>
          <cell r="C3394">
            <v>4</v>
          </cell>
        </row>
        <row r="3395">
          <cell r="B3395">
            <v>41744</v>
          </cell>
          <cell r="C3395">
            <v>4</v>
          </cell>
        </row>
        <row r="3396">
          <cell r="B3396">
            <v>41745</v>
          </cell>
          <cell r="C3396">
            <v>4</v>
          </cell>
        </row>
        <row r="3397">
          <cell r="B3397">
            <v>41746</v>
          </cell>
          <cell r="C3397">
            <v>4</v>
          </cell>
        </row>
        <row r="3398">
          <cell r="B3398">
            <v>41747</v>
          </cell>
          <cell r="C3398">
            <v>4</v>
          </cell>
        </row>
        <row r="3399">
          <cell r="B3399">
            <v>41748</v>
          </cell>
          <cell r="C3399">
            <v>4</v>
          </cell>
        </row>
        <row r="3400">
          <cell r="B3400">
            <v>41749</v>
          </cell>
          <cell r="C3400">
            <v>4</v>
          </cell>
        </row>
        <row r="3401">
          <cell r="B3401">
            <v>41750</v>
          </cell>
          <cell r="C3401">
            <v>4</v>
          </cell>
        </row>
        <row r="3402">
          <cell r="B3402">
            <v>41751</v>
          </cell>
          <cell r="C3402">
            <v>4</v>
          </cell>
        </row>
        <row r="3403">
          <cell r="B3403">
            <v>41752</v>
          </cell>
          <cell r="C3403">
            <v>4</v>
          </cell>
        </row>
        <row r="3404">
          <cell r="B3404">
            <v>41753</v>
          </cell>
          <cell r="C3404">
            <v>4</v>
          </cell>
        </row>
        <row r="3405">
          <cell r="B3405">
            <v>41754</v>
          </cell>
          <cell r="C3405">
            <v>4</v>
          </cell>
        </row>
        <row r="3406">
          <cell r="B3406">
            <v>41755</v>
          </cell>
          <cell r="C3406">
            <v>4</v>
          </cell>
        </row>
        <row r="3407">
          <cell r="B3407">
            <v>41756</v>
          </cell>
          <cell r="C3407">
            <v>4</v>
          </cell>
        </row>
        <row r="3408">
          <cell r="B3408">
            <v>41757</v>
          </cell>
          <cell r="C3408">
            <v>4</v>
          </cell>
        </row>
        <row r="3409">
          <cell r="B3409">
            <v>41758</v>
          </cell>
          <cell r="C3409">
            <v>4</v>
          </cell>
        </row>
        <row r="3410">
          <cell r="B3410">
            <v>41759</v>
          </cell>
          <cell r="C3410">
            <v>4</v>
          </cell>
        </row>
        <row r="3411">
          <cell r="B3411">
            <v>41760</v>
          </cell>
          <cell r="C3411">
            <v>5</v>
          </cell>
        </row>
        <row r="3412">
          <cell r="B3412">
            <v>41761</v>
          </cell>
          <cell r="C3412">
            <v>5</v>
          </cell>
        </row>
        <row r="3413">
          <cell r="B3413">
            <v>41762</v>
          </cell>
          <cell r="C3413">
            <v>5</v>
          </cell>
        </row>
        <row r="3414">
          <cell r="B3414">
            <v>41763</v>
          </cell>
          <cell r="C3414">
            <v>5</v>
          </cell>
        </row>
        <row r="3415">
          <cell r="B3415">
            <v>41764</v>
          </cell>
          <cell r="C3415">
            <v>5</v>
          </cell>
        </row>
        <row r="3416">
          <cell r="B3416">
            <v>41765</v>
          </cell>
          <cell r="C3416">
            <v>5</v>
          </cell>
        </row>
        <row r="3417">
          <cell r="B3417">
            <v>41766</v>
          </cell>
          <cell r="C3417">
            <v>5</v>
          </cell>
        </row>
        <row r="3418">
          <cell r="B3418">
            <v>41767</v>
          </cell>
          <cell r="C3418">
            <v>5</v>
          </cell>
        </row>
        <row r="3419">
          <cell r="B3419">
            <v>41768</v>
          </cell>
          <cell r="C3419">
            <v>5</v>
          </cell>
        </row>
        <row r="3420">
          <cell r="B3420">
            <v>41769</v>
          </cell>
          <cell r="C3420">
            <v>5</v>
          </cell>
        </row>
        <row r="3421">
          <cell r="B3421">
            <v>41770</v>
          </cell>
          <cell r="C3421">
            <v>5</v>
          </cell>
        </row>
        <row r="3422">
          <cell r="B3422">
            <v>41771</v>
          </cell>
          <cell r="C3422">
            <v>5</v>
          </cell>
        </row>
        <row r="3423">
          <cell r="B3423">
            <v>41772</v>
          </cell>
          <cell r="C3423">
            <v>5</v>
          </cell>
        </row>
        <row r="3424">
          <cell r="B3424">
            <v>41773</v>
          </cell>
          <cell r="C3424">
            <v>5</v>
          </cell>
        </row>
        <row r="3425">
          <cell r="B3425">
            <v>41774</v>
          </cell>
          <cell r="C3425">
            <v>5</v>
          </cell>
        </row>
        <row r="3426">
          <cell r="B3426">
            <v>41775</v>
          </cell>
          <cell r="C3426">
            <v>5</v>
          </cell>
        </row>
        <row r="3427">
          <cell r="B3427">
            <v>41776</v>
          </cell>
          <cell r="C3427">
            <v>5</v>
          </cell>
        </row>
        <row r="3428">
          <cell r="B3428">
            <v>41777</v>
          </cell>
          <cell r="C3428">
            <v>5</v>
          </cell>
        </row>
        <row r="3429">
          <cell r="B3429">
            <v>41778</v>
          </cell>
          <cell r="C3429">
            <v>5</v>
          </cell>
        </row>
        <row r="3430">
          <cell r="B3430">
            <v>41779</v>
          </cell>
          <cell r="C3430">
            <v>5</v>
          </cell>
        </row>
        <row r="3431">
          <cell r="B3431">
            <v>41780</v>
          </cell>
          <cell r="C3431">
            <v>5</v>
          </cell>
        </row>
        <row r="3432">
          <cell r="B3432">
            <v>41781</v>
          </cell>
          <cell r="C3432">
            <v>5</v>
          </cell>
        </row>
        <row r="3433">
          <cell r="B3433">
            <v>41782</v>
          </cell>
          <cell r="C3433">
            <v>5</v>
          </cell>
        </row>
        <row r="3434">
          <cell r="B3434">
            <v>41783</v>
          </cell>
          <cell r="C3434">
            <v>5</v>
          </cell>
        </row>
        <row r="3435">
          <cell r="B3435">
            <v>41784</v>
          </cell>
          <cell r="C3435">
            <v>5</v>
          </cell>
        </row>
        <row r="3436">
          <cell r="B3436">
            <v>41785</v>
          </cell>
          <cell r="C3436">
            <v>5</v>
          </cell>
        </row>
        <row r="3437">
          <cell r="B3437">
            <v>41786</v>
          </cell>
          <cell r="C3437">
            <v>5</v>
          </cell>
        </row>
        <row r="3438">
          <cell r="B3438">
            <v>41787</v>
          </cell>
          <cell r="C3438">
            <v>5</v>
          </cell>
        </row>
        <row r="3439">
          <cell r="B3439">
            <v>41788</v>
          </cell>
          <cell r="C3439">
            <v>5</v>
          </cell>
        </row>
        <row r="3440">
          <cell r="B3440">
            <v>41789</v>
          </cell>
          <cell r="C3440">
            <v>5</v>
          </cell>
        </row>
        <row r="3441">
          <cell r="B3441">
            <v>41790</v>
          </cell>
          <cell r="C3441">
            <v>5</v>
          </cell>
        </row>
        <row r="3442">
          <cell r="B3442">
            <v>41791</v>
          </cell>
          <cell r="C3442">
            <v>6</v>
          </cell>
        </row>
        <row r="3443">
          <cell r="B3443">
            <v>41792</v>
          </cell>
          <cell r="C3443">
            <v>6</v>
          </cell>
        </row>
        <row r="3444">
          <cell r="B3444">
            <v>41793</v>
          </cell>
          <cell r="C3444">
            <v>6</v>
          </cell>
        </row>
        <row r="3445">
          <cell r="B3445">
            <v>41794</v>
          </cell>
          <cell r="C3445">
            <v>6</v>
          </cell>
        </row>
        <row r="3446">
          <cell r="B3446">
            <v>41795</v>
          </cell>
          <cell r="C3446">
            <v>6</v>
          </cell>
        </row>
        <row r="3447">
          <cell r="B3447">
            <v>41796</v>
          </cell>
          <cell r="C3447">
            <v>6</v>
          </cell>
        </row>
        <row r="3448">
          <cell r="B3448">
            <v>41797</v>
          </cell>
          <cell r="C3448">
            <v>6</v>
          </cell>
        </row>
        <row r="3449">
          <cell r="B3449">
            <v>41798</v>
          </cell>
          <cell r="C3449">
            <v>6</v>
          </cell>
        </row>
        <row r="3450">
          <cell r="B3450">
            <v>41799</v>
          </cell>
          <cell r="C3450">
            <v>6</v>
          </cell>
        </row>
        <row r="3451">
          <cell r="B3451">
            <v>41800</v>
          </cell>
          <cell r="C3451">
            <v>6</v>
          </cell>
        </row>
        <row r="3452">
          <cell r="B3452">
            <v>41801</v>
          </cell>
          <cell r="C3452">
            <v>6</v>
          </cell>
        </row>
        <row r="3453">
          <cell r="B3453">
            <v>41802</v>
          </cell>
          <cell r="C3453">
            <v>6</v>
          </cell>
        </row>
        <row r="3454">
          <cell r="B3454">
            <v>41803</v>
          </cell>
          <cell r="C3454">
            <v>6</v>
          </cell>
        </row>
        <row r="3455">
          <cell r="B3455">
            <v>41804</v>
          </cell>
          <cell r="C3455">
            <v>6</v>
          </cell>
        </row>
        <row r="3456">
          <cell r="B3456">
            <v>41805</v>
          </cell>
          <cell r="C3456">
            <v>6</v>
          </cell>
        </row>
        <row r="3457">
          <cell r="B3457">
            <v>41806</v>
          </cell>
          <cell r="C3457">
            <v>6</v>
          </cell>
        </row>
        <row r="3458">
          <cell r="B3458">
            <v>41807</v>
          </cell>
          <cell r="C3458">
            <v>6</v>
          </cell>
        </row>
        <row r="3459">
          <cell r="B3459">
            <v>41808</v>
          </cell>
          <cell r="C3459">
            <v>6</v>
          </cell>
        </row>
        <row r="3460">
          <cell r="B3460">
            <v>41809</v>
          </cell>
          <cell r="C3460">
            <v>6</v>
          </cell>
        </row>
        <row r="3461">
          <cell r="B3461">
            <v>41810</v>
          </cell>
          <cell r="C3461">
            <v>6</v>
          </cell>
        </row>
        <row r="3462">
          <cell r="B3462">
            <v>41811</v>
          </cell>
          <cell r="C3462">
            <v>6</v>
          </cell>
        </row>
        <row r="3463">
          <cell r="B3463">
            <v>41812</v>
          </cell>
          <cell r="C3463">
            <v>6</v>
          </cell>
        </row>
        <row r="3464">
          <cell r="B3464">
            <v>41813</v>
          </cell>
          <cell r="C3464">
            <v>6</v>
          </cell>
        </row>
        <row r="3465">
          <cell r="B3465">
            <v>41814</v>
          </cell>
          <cell r="C3465">
            <v>6</v>
          </cell>
        </row>
        <row r="3466">
          <cell r="B3466">
            <v>41815</v>
          </cell>
          <cell r="C3466">
            <v>6</v>
          </cell>
        </row>
        <row r="3467">
          <cell r="B3467">
            <v>41816</v>
          </cell>
          <cell r="C3467">
            <v>6</v>
          </cell>
        </row>
        <row r="3468">
          <cell r="B3468">
            <v>41817</v>
          </cell>
          <cell r="C3468">
            <v>6</v>
          </cell>
        </row>
        <row r="3469">
          <cell r="B3469">
            <v>41818</v>
          </cell>
          <cell r="C3469">
            <v>6</v>
          </cell>
        </row>
        <row r="3470">
          <cell r="B3470">
            <v>41819</v>
          </cell>
          <cell r="C3470">
            <v>6</v>
          </cell>
        </row>
        <row r="3471">
          <cell r="B3471">
            <v>41820</v>
          </cell>
          <cell r="C3471">
            <v>6</v>
          </cell>
        </row>
        <row r="3472">
          <cell r="B3472">
            <v>41821</v>
          </cell>
          <cell r="C3472">
            <v>7</v>
          </cell>
        </row>
        <row r="3473">
          <cell r="B3473">
            <v>41822</v>
          </cell>
          <cell r="C3473">
            <v>7</v>
          </cell>
        </row>
        <row r="3474">
          <cell r="B3474">
            <v>41823</v>
          </cell>
          <cell r="C3474">
            <v>7</v>
          </cell>
        </row>
        <row r="3475">
          <cell r="B3475">
            <v>41824</v>
          </cell>
          <cell r="C3475">
            <v>7</v>
          </cell>
        </row>
        <row r="3476">
          <cell r="B3476">
            <v>41825</v>
          </cell>
          <cell r="C3476">
            <v>7</v>
          </cell>
        </row>
        <row r="3477">
          <cell r="B3477">
            <v>41826</v>
          </cell>
          <cell r="C3477">
            <v>7</v>
          </cell>
        </row>
        <row r="3478">
          <cell r="B3478">
            <v>41827</v>
          </cell>
          <cell r="C3478">
            <v>7</v>
          </cell>
        </row>
        <row r="3479">
          <cell r="B3479">
            <v>41828</v>
          </cell>
          <cell r="C3479">
            <v>7</v>
          </cell>
        </row>
        <row r="3480">
          <cell r="B3480">
            <v>41829</v>
          </cell>
          <cell r="C3480">
            <v>7</v>
          </cell>
        </row>
        <row r="3481">
          <cell r="B3481">
            <v>41830</v>
          </cell>
          <cell r="C3481">
            <v>7</v>
          </cell>
        </row>
        <row r="3482">
          <cell r="B3482">
            <v>41831</v>
          </cell>
          <cell r="C3482">
            <v>7</v>
          </cell>
        </row>
        <row r="3483">
          <cell r="B3483">
            <v>41832</v>
          </cell>
          <cell r="C3483">
            <v>7</v>
          </cell>
        </row>
        <row r="3484">
          <cell r="B3484">
            <v>41833</v>
          </cell>
          <cell r="C3484">
            <v>7</v>
          </cell>
        </row>
        <row r="3485">
          <cell r="B3485">
            <v>41834</v>
          </cell>
          <cell r="C3485">
            <v>7</v>
          </cell>
        </row>
        <row r="3486">
          <cell r="B3486">
            <v>41835</v>
          </cell>
          <cell r="C3486">
            <v>7</v>
          </cell>
        </row>
        <row r="3487">
          <cell r="B3487">
            <v>41836</v>
          </cell>
          <cell r="C3487">
            <v>7</v>
          </cell>
        </row>
        <row r="3488">
          <cell r="B3488">
            <v>41837</v>
          </cell>
          <cell r="C3488">
            <v>7</v>
          </cell>
        </row>
        <row r="3489">
          <cell r="B3489">
            <v>41838</v>
          </cell>
          <cell r="C3489">
            <v>7</v>
          </cell>
        </row>
        <row r="3490">
          <cell r="B3490">
            <v>41839</v>
          </cell>
          <cell r="C3490">
            <v>7</v>
          </cell>
        </row>
        <row r="3491">
          <cell r="B3491">
            <v>41840</v>
          </cell>
          <cell r="C3491">
            <v>7</v>
          </cell>
        </row>
        <row r="3492">
          <cell r="B3492">
            <v>41841</v>
          </cell>
          <cell r="C3492">
            <v>7</v>
          </cell>
        </row>
        <row r="3493">
          <cell r="B3493">
            <v>41842</v>
          </cell>
          <cell r="C3493">
            <v>7</v>
          </cell>
        </row>
        <row r="3494">
          <cell r="B3494">
            <v>41843</v>
          </cell>
          <cell r="C3494">
            <v>7</v>
          </cell>
        </row>
        <row r="3495">
          <cell r="B3495">
            <v>41844</v>
          </cell>
          <cell r="C3495">
            <v>7</v>
          </cell>
        </row>
        <row r="3496">
          <cell r="B3496">
            <v>41845</v>
          </cell>
          <cell r="C3496">
            <v>7</v>
          </cell>
        </row>
        <row r="3497">
          <cell r="B3497">
            <v>41846</v>
          </cell>
          <cell r="C3497">
            <v>7</v>
          </cell>
        </row>
        <row r="3498">
          <cell r="B3498">
            <v>41847</v>
          </cell>
          <cell r="C3498">
            <v>7</v>
          </cell>
        </row>
        <row r="3499">
          <cell r="B3499">
            <v>41848</v>
          </cell>
          <cell r="C3499">
            <v>7</v>
          </cell>
        </row>
        <row r="3500">
          <cell r="B3500">
            <v>41849</v>
          </cell>
          <cell r="C3500">
            <v>7</v>
          </cell>
        </row>
        <row r="3501">
          <cell r="B3501">
            <v>41850</v>
          </cell>
          <cell r="C3501">
            <v>7</v>
          </cell>
        </row>
        <row r="3502">
          <cell r="B3502">
            <v>41851</v>
          </cell>
          <cell r="C3502">
            <v>7</v>
          </cell>
        </row>
        <row r="3503">
          <cell r="B3503">
            <v>41852</v>
          </cell>
          <cell r="C3503">
            <v>8</v>
          </cell>
        </row>
        <row r="3504">
          <cell r="B3504">
            <v>41853</v>
          </cell>
          <cell r="C3504">
            <v>8</v>
          </cell>
        </row>
        <row r="3505">
          <cell r="B3505">
            <v>41854</v>
          </cell>
          <cell r="C3505">
            <v>8</v>
          </cell>
        </row>
        <row r="3506">
          <cell r="B3506">
            <v>41855</v>
          </cell>
          <cell r="C3506">
            <v>8</v>
          </cell>
        </row>
        <row r="3507">
          <cell r="B3507">
            <v>41856</v>
          </cell>
          <cell r="C3507">
            <v>8</v>
          </cell>
        </row>
        <row r="3508">
          <cell r="B3508">
            <v>41857</v>
          </cell>
          <cell r="C3508">
            <v>8</v>
          </cell>
        </row>
        <row r="3509">
          <cell r="B3509">
            <v>41858</v>
          </cell>
          <cell r="C3509">
            <v>8</v>
          </cell>
        </row>
        <row r="3510">
          <cell r="B3510">
            <v>41859</v>
          </cell>
          <cell r="C3510">
            <v>8</v>
          </cell>
        </row>
        <row r="3511">
          <cell r="B3511">
            <v>41860</v>
          </cell>
          <cell r="C3511">
            <v>8</v>
          </cell>
        </row>
        <row r="3512">
          <cell r="B3512">
            <v>41861</v>
          </cell>
          <cell r="C3512">
            <v>8</v>
          </cell>
        </row>
        <row r="3513">
          <cell r="B3513">
            <v>41862</v>
          </cell>
          <cell r="C3513">
            <v>8</v>
          </cell>
        </row>
        <row r="3514">
          <cell r="B3514">
            <v>41863</v>
          </cell>
          <cell r="C3514">
            <v>8</v>
          </cell>
        </row>
        <row r="3515">
          <cell r="B3515">
            <v>41864</v>
          </cell>
          <cell r="C3515">
            <v>8</v>
          </cell>
        </row>
        <row r="3516">
          <cell r="B3516">
            <v>41865</v>
          </cell>
          <cell r="C3516">
            <v>8</v>
          </cell>
        </row>
        <row r="3517">
          <cell r="B3517">
            <v>41866</v>
          </cell>
          <cell r="C3517">
            <v>8</v>
          </cell>
        </row>
        <row r="3518">
          <cell r="B3518">
            <v>41867</v>
          </cell>
          <cell r="C3518">
            <v>8</v>
          </cell>
        </row>
        <row r="3519">
          <cell r="B3519">
            <v>41868</v>
          </cell>
          <cell r="C3519">
            <v>8</v>
          </cell>
        </row>
        <row r="3520">
          <cell r="B3520">
            <v>41869</v>
          </cell>
          <cell r="C3520">
            <v>8</v>
          </cell>
        </row>
        <row r="3521">
          <cell r="B3521">
            <v>41870</v>
          </cell>
          <cell r="C3521">
            <v>8</v>
          </cell>
        </row>
        <row r="3522">
          <cell r="B3522">
            <v>41871</v>
          </cell>
          <cell r="C3522">
            <v>8</v>
          </cell>
        </row>
        <row r="3523">
          <cell r="B3523">
            <v>41872</v>
          </cell>
          <cell r="C3523">
            <v>8</v>
          </cell>
        </row>
        <row r="3524">
          <cell r="B3524">
            <v>41873</v>
          </cell>
          <cell r="C3524">
            <v>8</v>
          </cell>
        </row>
        <row r="3525">
          <cell r="B3525">
            <v>41874</v>
          </cell>
          <cell r="C3525">
            <v>8</v>
          </cell>
        </row>
        <row r="3526">
          <cell r="B3526">
            <v>41875</v>
          </cell>
          <cell r="C3526">
            <v>8</v>
          </cell>
        </row>
        <row r="3527">
          <cell r="B3527">
            <v>41876</v>
          </cell>
          <cell r="C3527">
            <v>8</v>
          </cell>
        </row>
        <row r="3528">
          <cell r="B3528">
            <v>41877</v>
          </cell>
          <cell r="C3528">
            <v>8</v>
          </cell>
        </row>
        <row r="3529">
          <cell r="B3529">
            <v>41878</v>
          </cell>
          <cell r="C3529">
            <v>8</v>
          </cell>
        </row>
        <row r="3530">
          <cell r="B3530">
            <v>41879</v>
          </cell>
          <cell r="C3530">
            <v>8</v>
          </cell>
        </row>
        <row r="3531">
          <cell r="B3531">
            <v>41880</v>
          </cell>
          <cell r="C3531">
            <v>8</v>
          </cell>
        </row>
        <row r="3532">
          <cell r="B3532">
            <v>41881</v>
          </cell>
          <cell r="C3532">
            <v>8</v>
          </cell>
        </row>
        <row r="3533">
          <cell r="B3533">
            <v>41882</v>
          </cell>
          <cell r="C3533">
            <v>8</v>
          </cell>
        </row>
        <row r="3534">
          <cell r="B3534">
            <v>41883</v>
          </cell>
          <cell r="C3534">
            <v>9</v>
          </cell>
        </row>
        <row r="3535">
          <cell r="B3535">
            <v>41884</v>
          </cell>
          <cell r="C3535">
            <v>9</v>
          </cell>
        </row>
        <row r="3536">
          <cell r="B3536">
            <v>41885</v>
          </cell>
          <cell r="C3536">
            <v>9</v>
          </cell>
        </row>
        <row r="3537">
          <cell r="B3537">
            <v>41886</v>
          </cell>
          <cell r="C3537">
            <v>9</v>
          </cell>
        </row>
        <row r="3538">
          <cell r="B3538">
            <v>41887</v>
          </cell>
          <cell r="C3538">
            <v>9</v>
          </cell>
        </row>
        <row r="3539">
          <cell r="B3539">
            <v>41888</v>
          </cell>
          <cell r="C3539">
            <v>9</v>
          </cell>
        </row>
        <row r="3540">
          <cell r="B3540">
            <v>41889</v>
          </cell>
          <cell r="C3540">
            <v>9</v>
          </cell>
        </row>
        <row r="3541">
          <cell r="B3541">
            <v>41890</v>
          </cell>
          <cell r="C3541">
            <v>9</v>
          </cell>
        </row>
        <row r="3542">
          <cell r="B3542">
            <v>41891</v>
          </cell>
          <cell r="C3542">
            <v>9</v>
          </cell>
        </row>
        <row r="3543">
          <cell r="B3543">
            <v>41892</v>
          </cell>
          <cell r="C3543">
            <v>9</v>
          </cell>
        </row>
        <row r="3544">
          <cell r="B3544">
            <v>41893</v>
          </cell>
          <cell r="C3544">
            <v>9</v>
          </cell>
        </row>
        <row r="3545">
          <cell r="B3545">
            <v>41894</v>
          </cell>
          <cell r="C3545">
            <v>9</v>
          </cell>
        </row>
        <row r="3546">
          <cell r="B3546">
            <v>41895</v>
          </cell>
          <cell r="C3546">
            <v>9</v>
          </cell>
        </row>
        <row r="3547">
          <cell r="B3547">
            <v>41896</v>
          </cell>
          <cell r="C3547">
            <v>9</v>
          </cell>
        </row>
        <row r="3548">
          <cell r="B3548">
            <v>41897</v>
          </cell>
          <cell r="C3548">
            <v>9</v>
          </cell>
        </row>
        <row r="3549">
          <cell r="B3549">
            <v>41898</v>
          </cell>
          <cell r="C3549">
            <v>9</v>
          </cell>
        </row>
        <row r="3550">
          <cell r="B3550">
            <v>41899</v>
          </cell>
          <cell r="C3550">
            <v>9</v>
          </cell>
        </row>
        <row r="3551">
          <cell r="B3551">
            <v>41900</v>
          </cell>
          <cell r="C3551">
            <v>9</v>
          </cell>
        </row>
        <row r="3552">
          <cell r="B3552">
            <v>41901</v>
          </cell>
          <cell r="C3552">
            <v>9</v>
          </cell>
        </row>
        <row r="3553">
          <cell r="B3553">
            <v>41902</v>
          </cell>
          <cell r="C3553">
            <v>9</v>
          </cell>
        </row>
        <row r="3554">
          <cell r="B3554">
            <v>41903</v>
          </cell>
          <cell r="C3554">
            <v>9</v>
          </cell>
        </row>
        <row r="3555">
          <cell r="B3555">
            <v>41904</v>
          </cell>
          <cell r="C3555">
            <v>9</v>
          </cell>
        </row>
        <row r="3556">
          <cell r="B3556">
            <v>41905</v>
          </cell>
          <cell r="C3556">
            <v>9</v>
          </cell>
        </row>
        <row r="3557">
          <cell r="B3557">
            <v>41906</v>
          </cell>
          <cell r="C3557">
            <v>9</v>
          </cell>
        </row>
        <row r="3558">
          <cell r="B3558">
            <v>41907</v>
          </cell>
          <cell r="C3558">
            <v>9</v>
          </cell>
        </row>
        <row r="3559">
          <cell r="B3559">
            <v>41908</v>
          </cell>
          <cell r="C3559">
            <v>9</v>
          </cell>
        </row>
        <row r="3560">
          <cell r="B3560">
            <v>41909</v>
          </cell>
          <cell r="C3560">
            <v>9</v>
          </cell>
        </row>
        <row r="3561">
          <cell r="B3561">
            <v>41910</v>
          </cell>
          <cell r="C3561">
            <v>9</v>
          </cell>
        </row>
        <row r="3562">
          <cell r="B3562">
            <v>41911</v>
          </cell>
          <cell r="C3562">
            <v>9</v>
          </cell>
        </row>
        <row r="3563">
          <cell r="B3563">
            <v>41912</v>
          </cell>
          <cell r="C3563">
            <v>9</v>
          </cell>
        </row>
        <row r="3564">
          <cell r="B3564">
            <v>41913</v>
          </cell>
          <cell r="C3564">
            <v>10</v>
          </cell>
        </row>
        <row r="3565">
          <cell r="B3565">
            <v>41914</v>
          </cell>
          <cell r="C3565">
            <v>10</v>
          </cell>
        </row>
        <row r="3566">
          <cell r="B3566">
            <v>41915</v>
          </cell>
          <cell r="C3566">
            <v>10</v>
          </cell>
        </row>
        <row r="3567">
          <cell r="B3567">
            <v>41916</v>
          </cell>
          <cell r="C3567">
            <v>10</v>
          </cell>
        </row>
        <row r="3568">
          <cell r="B3568">
            <v>41917</v>
          </cell>
          <cell r="C3568">
            <v>10</v>
          </cell>
        </row>
        <row r="3569">
          <cell r="B3569">
            <v>41918</v>
          </cell>
          <cell r="C3569">
            <v>10</v>
          </cell>
        </row>
        <row r="3570">
          <cell r="B3570">
            <v>41919</v>
          </cell>
          <cell r="C3570">
            <v>10</v>
          </cell>
        </row>
        <row r="3571">
          <cell r="B3571">
            <v>41920</v>
          </cell>
          <cell r="C3571">
            <v>10</v>
          </cell>
        </row>
        <row r="3572">
          <cell r="B3572">
            <v>41921</v>
          </cell>
          <cell r="C3572">
            <v>10</v>
          </cell>
        </row>
        <row r="3573">
          <cell r="B3573">
            <v>41922</v>
          </cell>
          <cell r="C3573">
            <v>10</v>
          </cell>
        </row>
        <row r="3574">
          <cell r="B3574">
            <v>41923</v>
          </cell>
          <cell r="C3574">
            <v>10</v>
          </cell>
        </row>
        <row r="3575">
          <cell r="B3575">
            <v>41924</v>
          </cell>
          <cell r="C3575">
            <v>10</v>
          </cell>
        </row>
        <row r="3576">
          <cell r="B3576">
            <v>41925</v>
          </cell>
          <cell r="C3576">
            <v>10</v>
          </cell>
        </row>
        <row r="3577">
          <cell r="B3577">
            <v>41926</v>
          </cell>
          <cell r="C3577">
            <v>10</v>
          </cell>
        </row>
        <row r="3578">
          <cell r="B3578">
            <v>41927</v>
          </cell>
          <cell r="C3578">
            <v>10</v>
          </cell>
        </row>
        <row r="3579">
          <cell r="B3579">
            <v>41928</v>
          </cell>
          <cell r="C3579">
            <v>10</v>
          </cell>
        </row>
        <row r="3580">
          <cell r="B3580">
            <v>41929</v>
          </cell>
          <cell r="C3580">
            <v>10</v>
          </cell>
        </row>
        <row r="3581">
          <cell r="B3581">
            <v>41930</v>
          </cell>
          <cell r="C3581">
            <v>10</v>
          </cell>
        </row>
        <row r="3582">
          <cell r="B3582">
            <v>41931</v>
          </cell>
          <cell r="C3582">
            <v>10</v>
          </cell>
        </row>
        <row r="3583">
          <cell r="B3583">
            <v>41932</v>
          </cell>
          <cell r="C3583">
            <v>10</v>
          </cell>
        </row>
        <row r="3584">
          <cell r="B3584">
            <v>41933</v>
          </cell>
          <cell r="C3584">
            <v>10</v>
          </cell>
        </row>
        <row r="3585">
          <cell r="B3585">
            <v>41934</v>
          </cell>
          <cell r="C3585">
            <v>10</v>
          </cell>
        </row>
        <row r="3586">
          <cell r="B3586">
            <v>41935</v>
          </cell>
          <cell r="C3586">
            <v>10</v>
          </cell>
        </row>
        <row r="3587">
          <cell r="B3587">
            <v>41936</v>
          </cell>
          <cell r="C3587">
            <v>10</v>
          </cell>
        </row>
        <row r="3588">
          <cell r="B3588">
            <v>41937</v>
          </cell>
          <cell r="C3588">
            <v>10</v>
          </cell>
        </row>
        <row r="3589">
          <cell r="B3589">
            <v>41938</v>
          </cell>
          <cell r="C3589">
            <v>10</v>
          </cell>
        </row>
        <row r="3590">
          <cell r="B3590">
            <v>41939</v>
          </cell>
          <cell r="C3590">
            <v>10</v>
          </cell>
        </row>
        <row r="3591">
          <cell r="B3591">
            <v>41940</v>
          </cell>
          <cell r="C3591">
            <v>10</v>
          </cell>
        </row>
        <row r="3592">
          <cell r="B3592">
            <v>41941</v>
          </cell>
          <cell r="C3592">
            <v>10</v>
          </cell>
        </row>
        <row r="3593">
          <cell r="B3593">
            <v>41942</v>
          </cell>
          <cell r="C3593">
            <v>10</v>
          </cell>
        </row>
        <row r="3594">
          <cell r="B3594">
            <v>41943</v>
          </cell>
          <cell r="C3594">
            <v>10</v>
          </cell>
        </row>
        <row r="3595">
          <cell r="B3595">
            <v>41944</v>
          </cell>
          <cell r="C3595">
            <v>11</v>
          </cell>
        </row>
        <row r="3596">
          <cell r="B3596">
            <v>41945</v>
          </cell>
          <cell r="C3596">
            <v>11</v>
          </cell>
        </row>
        <row r="3597">
          <cell r="B3597">
            <v>41946</v>
          </cell>
          <cell r="C3597">
            <v>11</v>
          </cell>
        </row>
        <row r="3598">
          <cell r="B3598">
            <v>41947</v>
          </cell>
          <cell r="C3598">
            <v>11</v>
          </cell>
        </row>
        <row r="3599">
          <cell r="B3599">
            <v>41948</v>
          </cell>
          <cell r="C3599">
            <v>11</v>
          </cell>
        </row>
        <row r="3600">
          <cell r="B3600">
            <v>41949</v>
          </cell>
          <cell r="C3600">
            <v>11</v>
          </cell>
        </row>
        <row r="3601">
          <cell r="B3601">
            <v>41950</v>
          </cell>
          <cell r="C3601">
            <v>11</v>
          </cell>
        </row>
        <row r="3602">
          <cell r="B3602">
            <v>41951</v>
          </cell>
          <cell r="C3602">
            <v>11</v>
          </cell>
        </row>
        <row r="3603">
          <cell r="B3603">
            <v>41952</v>
          </cell>
          <cell r="C3603">
            <v>11</v>
          </cell>
        </row>
        <row r="3604">
          <cell r="B3604">
            <v>41953</v>
          </cell>
          <cell r="C3604">
            <v>11</v>
          </cell>
        </row>
        <row r="3605">
          <cell r="B3605">
            <v>41954</v>
          </cell>
          <cell r="C3605">
            <v>11</v>
          </cell>
        </row>
        <row r="3606">
          <cell r="B3606">
            <v>41955</v>
          </cell>
          <cell r="C3606">
            <v>11</v>
          </cell>
        </row>
        <row r="3607">
          <cell r="B3607">
            <v>41956</v>
          </cell>
          <cell r="C3607">
            <v>11</v>
          </cell>
        </row>
        <row r="3608">
          <cell r="B3608">
            <v>41957</v>
          </cell>
          <cell r="C3608">
            <v>11</v>
          </cell>
        </row>
        <row r="3609">
          <cell r="B3609">
            <v>41958</v>
          </cell>
          <cell r="C3609">
            <v>11</v>
          </cell>
        </row>
        <row r="3610">
          <cell r="B3610">
            <v>41959</v>
          </cell>
          <cell r="C3610">
            <v>11</v>
          </cell>
        </row>
        <row r="3611">
          <cell r="B3611">
            <v>41960</v>
          </cell>
          <cell r="C3611">
            <v>11</v>
          </cell>
        </row>
        <row r="3612">
          <cell r="B3612">
            <v>41961</v>
          </cell>
          <cell r="C3612">
            <v>11</v>
          </cell>
        </row>
        <row r="3613">
          <cell r="B3613">
            <v>41962</v>
          </cell>
          <cell r="C3613">
            <v>11</v>
          </cell>
        </row>
        <row r="3614">
          <cell r="B3614">
            <v>41963</v>
          </cell>
          <cell r="C3614">
            <v>11</v>
          </cell>
        </row>
        <row r="3615">
          <cell r="B3615">
            <v>41964</v>
          </cell>
          <cell r="C3615">
            <v>11</v>
          </cell>
        </row>
        <row r="3616">
          <cell r="B3616">
            <v>41965</v>
          </cell>
          <cell r="C3616">
            <v>11</v>
          </cell>
        </row>
        <row r="3617">
          <cell r="B3617">
            <v>41966</v>
          </cell>
          <cell r="C3617">
            <v>11</v>
          </cell>
        </row>
        <row r="3618">
          <cell r="B3618">
            <v>41967</v>
          </cell>
          <cell r="C3618">
            <v>11</v>
          </cell>
        </row>
        <row r="3619">
          <cell r="B3619">
            <v>41968</v>
          </cell>
          <cell r="C3619">
            <v>11</v>
          </cell>
        </row>
        <row r="3620">
          <cell r="B3620">
            <v>41969</v>
          </cell>
          <cell r="C3620">
            <v>11</v>
          </cell>
        </row>
        <row r="3621">
          <cell r="B3621">
            <v>41970</v>
          </cell>
          <cell r="C3621">
            <v>11</v>
          </cell>
        </row>
        <row r="3622">
          <cell r="B3622">
            <v>41971</v>
          </cell>
          <cell r="C3622">
            <v>11</v>
          </cell>
        </row>
        <row r="3623">
          <cell r="B3623">
            <v>41972</v>
          </cell>
          <cell r="C3623">
            <v>11</v>
          </cell>
        </row>
        <row r="3624">
          <cell r="B3624">
            <v>41973</v>
          </cell>
          <cell r="C3624">
            <v>11</v>
          </cell>
        </row>
        <row r="3625">
          <cell r="B3625">
            <v>41974</v>
          </cell>
          <cell r="C3625">
            <v>12</v>
          </cell>
        </row>
        <row r="3626">
          <cell r="B3626">
            <v>41975</v>
          </cell>
          <cell r="C3626">
            <v>12</v>
          </cell>
        </row>
        <row r="3627">
          <cell r="B3627">
            <v>41976</v>
          </cell>
          <cell r="C3627">
            <v>12</v>
          </cell>
        </row>
        <row r="3628">
          <cell r="B3628">
            <v>41977</v>
          </cell>
          <cell r="C3628">
            <v>12</v>
          </cell>
        </row>
        <row r="3629">
          <cell r="B3629">
            <v>41978</v>
          </cell>
          <cell r="C3629">
            <v>12</v>
          </cell>
        </row>
        <row r="3630">
          <cell r="B3630">
            <v>41979</v>
          </cell>
          <cell r="C3630">
            <v>12</v>
          </cell>
        </row>
        <row r="3631">
          <cell r="B3631">
            <v>41980</v>
          </cell>
          <cell r="C3631">
            <v>12</v>
          </cell>
        </row>
        <row r="3632">
          <cell r="B3632">
            <v>41981</v>
          </cell>
          <cell r="C3632">
            <v>12</v>
          </cell>
        </row>
        <row r="3633">
          <cell r="B3633">
            <v>41982</v>
          </cell>
          <cell r="C3633">
            <v>12</v>
          </cell>
        </row>
        <row r="3634">
          <cell r="B3634">
            <v>41983</v>
          </cell>
          <cell r="C3634">
            <v>12</v>
          </cell>
        </row>
        <row r="3635">
          <cell r="B3635">
            <v>41984</v>
          </cell>
          <cell r="C3635">
            <v>12</v>
          </cell>
        </row>
        <row r="3636">
          <cell r="B3636">
            <v>41985</v>
          </cell>
          <cell r="C3636">
            <v>12</v>
          </cell>
        </row>
        <row r="3637">
          <cell r="B3637">
            <v>41986</v>
          </cell>
          <cell r="C3637">
            <v>12</v>
          </cell>
        </row>
        <row r="3638">
          <cell r="B3638">
            <v>41987</v>
          </cell>
          <cell r="C3638">
            <v>12</v>
          </cell>
        </row>
        <row r="3639">
          <cell r="B3639">
            <v>41988</v>
          </cell>
          <cell r="C3639">
            <v>12</v>
          </cell>
        </row>
        <row r="3640">
          <cell r="B3640">
            <v>41989</v>
          </cell>
          <cell r="C3640">
            <v>12</v>
          </cell>
        </row>
        <row r="3641">
          <cell r="B3641">
            <v>41990</v>
          </cell>
          <cell r="C3641">
            <v>12</v>
          </cell>
        </row>
        <row r="3642">
          <cell r="B3642">
            <v>41991</v>
          </cell>
          <cell r="C3642">
            <v>12</v>
          </cell>
        </row>
        <row r="3643">
          <cell r="B3643">
            <v>41992</v>
          </cell>
          <cell r="C3643">
            <v>12</v>
          </cell>
        </row>
        <row r="3644">
          <cell r="B3644">
            <v>41993</v>
          </cell>
          <cell r="C3644">
            <v>12</v>
          </cell>
        </row>
        <row r="3645">
          <cell r="B3645">
            <v>41994</v>
          </cell>
          <cell r="C3645">
            <v>12</v>
          </cell>
        </row>
        <row r="3646">
          <cell r="B3646">
            <v>41995</v>
          </cell>
          <cell r="C3646">
            <v>12</v>
          </cell>
        </row>
        <row r="3647">
          <cell r="B3647">
            <v>41996</v>
          </cell>
          <cell r="C3647">
            <v>12</v>
          </cell>
        </row>
        <row r="3648">
          <cell r="B3648">
            <v>41997</v>
          </cell>
          <cell r="C3648">
            <v>12</v>
          </cell>
        </row>
        <row r="3649">
          <cell r="B3649">
            <v>41998</v>
          </cell>
          <cell r="C3649">
            <v>12</v>
          </cell>
        </row>
        <row r="3650">
          <cell r="B3650">
            <v>41999</v>
          </cell>
          <cell r="C3650">
            <v>12</v>
          </cell>
        </row>
        <row r="3651">
          <cell r="B3651">
            <v>42000</v>
          </cell>
          <cell r="C3651">
            <v>12</v>
          </cell>
        </row>
        <row r="3652">
          <cell r="B3652">
            <v>42001</v>
          </cell>
          <cell r="C3652">
            <v>12</v>
          </cell>
        </row>
        <row r="3653">
          <cell r="B3653">
            <v>42002</v>
          </cell>
          <cell r="C3653">
            <v>12</v>
          </cell>
        </row>
        <row r="3654">
          <cell r="B3654">
            <v>42003</v>
          </cell>
          <cell r="C3654">
            <v>12</v>
          </cell>
        </row>
        <row r="3655">
          <cell r="B3655">
            <v>42004</v>
          </cell>
          <cell r="C3655">
            <v>12</v>
          </cell>
        </row>
      </sheetData>
      <sheetData sheetId="15" refreshError="1">
        <row r="3">
          <cell r="C3" t="str">
            <v>COD</v>
          </cell>
          <cell r="D3" t="str">
            <v>DIS</v>
          </cell>
          <cell r="E3" t="str">
            <v>DISCIPLINA</v>
          </cell>
        </row>
        <row r="4">
          <cell r="C4" t="str">
            <v>CC</v>
          </cell>
          <cell r="D4" t="str">
            <v>CIV</v>
          </cell>
          <cell r="E4" t="str">
            <v>CIVIL</v>
          </cell>
        </row>
        <row r="5">
          <cell r="C5" t="str">
            <v>CG</v>
          </cell>
          <cell r="D5" t="str">
            <v>CIV</v>
          </cell>
          <cell r="E5" t="str">
            <v>CIVIL</v>
          </cell>
        </row>
        <row r="6">
          <cell r="C6" t="str">
            <v>CH</v>
          </cell>
          <cell r="D6" t="str">
            <v>CIV</v>
          </cell>
          <cell r="E6" t="str">
            <v>CIVIL</v>
          </cell>
        </row>
        <row r="7">
          <cell r="C7" t="str">
            <v>CM</v>
          </cell>
          <cell r="D7" t="str">
            <v>CIV</v>
          </cell>
          <cell r="E7" t="str">
            <v>CIVIL</v>
          </cell>
        </row>
        <row r="8">
          <cell r="C8" t="str">
            <v>CT</v>
          </cell>
          <cell r="D8" t="str">
            <v>CIV</v>
          </cell>
          <cell r="E8" t="str">
            <v>CIVIL</v>
          </cell>
        </row>
        <row r="9">
          <cell r="C9" t="str">
            <v>CV</v>
          </cell>
          <cell r="D9" t="str">
            <v>CIV</v>
          </cell>
          <cell r="E9" t="str">
            <v>CIVIL</v>
          </cell>
        </row>
        <row r="10">
          <cell r="C10" t="str">
            <v>CX</v>
          </cell>
          <cell r="D10" t="str">
            <v>CIV</v>
          </cell>
          <cell r="E10" t="str">
            <v>CIVIL</v>
          </cell>
        </row>
        <row r="11">
          <cell r="C11" t="str">
            <v>CE</v>
          </cell>
          <cell r="D11" t="str">
            <v>MET</v>
          </cell>
          <cell r="E11" t="str">
            <v>ESTRUTURA METÁLICA</v>
          </cell>
        </row>
        <row r="12">
          <cell r="C12" t="str">
            <v>ST</v>
          </cell>
          <cell r="D12" t="str">
            <v>MET</v>
          </cell>
          <cell r="E12" t="str">
            <v>ESTRUTURA METÁLICA</v>
          </cell>
        </row>
        <row r="13">
          <cell r="C13" t="str">
            <v>EC</v>
          </cell>
          <cell r="D13" t="str">
            <v>ELE</v>
          </cell>
          <cell r="E13" t="str">
            <v>ELÉTRICA</v>
          </cell>
        </row>
        <row r="14">
          <cell r="C14" t="str">
            <v>ED</v>
          </cell>
          <cell r="D14" t="str">
            <v>ELE</v>
          </cell>
          <cell r="E14" t="str">
            <v>ELÉTRICA</v>
          </cell>
        </row>
        <row r="15">
          <cell r="C15" t="str">
            <v>EG</v>
          </cell>
          <cell r="D15" t="str">
            <v>ELE</v>
          </cell>
          <cell r="E15" t="str">
            <v>ELÉTRICA</v>
          </cell>
        </row>
        <row r="16">
          <cell r="C16" t="str">
            <v>EI</v>
          </cell>
          <cell r="D16" t="str">
            <v>ELE</v>
          </cell>
          <cell r="E16" t="str">
            <v>ELÉTRICA</v>
          </cell>
        </row>
        <row r="17">
          <cell r="C17" t="str">
            <v>EP</v>
          </cell>
          <cell r="D17" t="str">
            <v>ELE</v>
          </cell>
          <cell r="E17" t="str">
            <v>ELÉTRICA</v>
          </cell>
        </row>
        <row r="18">
          <cell r="C18" t="str">
            <v>ES</v>
          </cell>
          <cell r="D18" t="str">
            <v>ELE</v>
          </cell>
          <cell r="E18" t="str">
            <v>ELÉTRICA</v>
          </cell>
        </row>
        <row r="19">
          <cell r="C19" t="str">
            <v>GE</v>
          </cell>
          <cell r="D19" t="str">
            <v>ELE</v>
          </cell>
          <cell r="E19" t="str">
            <v>ELÉTRICA</v>
          </cell>
        </row>
        <row r="20">
          <cell r="C20" t="str">
            <v>ET</v>
          </cell>
          <cell r="D20" t="str">
            <v>ELE</v>
          </cell>
          <cell r="E20" t="str">
            <v>ELÉTRICA</v>
          </cell>
        </row>
        <row r="21">
          <cell r="C21" t="str">
            <v>EV</v>
          </cell>
          <cell r="D21" t="str">
            <v>ELE</v>
          </cell>
          <cell r="E21" t="str">
            <v>ELÉTRICA</v>
          </cell>
        </row>
        <row r="22">
          <cell r="C22" t="str">
            <v>EX</v>
          </cell>
          <cell r="D22" t="str">
            <v>ELE</v>
          </cell>
          <cell r="E22" t="str">
            <v>ELÉTRICA</v>
          </cell>
        </row>
        <row r="23">
          <cell r="C23" t="str">
            <v>MM</v>
          </cell>
          <cell r="D23" t="str">
            <v>MEC</v>
          </cell>
          <cell r="E23" t="str">
            <v>MECÂNICA</v>
          </cell>
        </row>
        <row r="24">
          <cell r="C24" t="str">
            <v>MP</v>
          </cell>
          <cell r="D24" t="str">
            <v>PRO</v>
          </cell>
          <cell r="E24" t="str">
            <v>PROCESSO</v>
          </cell>
        </row>
        <row r="25">
          <cell r="C25" t="str">
            <v>MS</v>
          </cell>
          <cell r="D25" t="str">
            <v>MEC</v>
          </cell>
          <cell r="E25" t="str">
            <v>MECÂNICA</v>
          </cell>
        </row>
        <row r="26">
          <cell r="C26" t="str">
            <v>MT</v>
          </cell>
          <cell r="D26" t="str">
            <v>TUB</v>
          </cell>
          <cell r="E26" t="str">
            <v>TUBULAÇÃO</v>
          </cell>
        </row>
        <row r="27">
          <cell r="C27" t="str">
            <v>MX</v>
          </cell>
          <cell r="D27" t="str">
            <v>MEC</v>
          </cell>
          <cell r="E27" t="str">
            <v>MECÂNICA</v>
          </cell>
        </row>
        <row r="28">
          <cell r="C28" t="str">
            <v>PC</v>
          </cell>
          <cell r="D28" t="str">
            <v>-</v>
          </cell>
          <cell r="E28" t="str">
            <v>COORDENAÇÃO</v>
          </cell>
        </row>
        <row r="29">
          <cell r="C29" t="str">
            <v>PG</v>
          </cell>
          <cell r="D29" t="str">
            <v>GC</v>
          </cell>
          <cell r="E29" t="str">
            <v>GERENCIAMENTO DE CONTRATO</v>
          </cell>
        </row>
        <row r="30">
          <cell r="C30" t="str">
            <v>GP</v>
          </cell>
          <cell r="D30" t="str">
            <v>-</v>
          </cell>
          <cell r="E30" t="str">
            <v>PLANEJAMENTO ESCRITÓRIOS</v>
          </cell>
        </row>
        <row r="31">
          <cell r="C31" t="str">
            <v>PP</v>
          </cell>
          <cell r="D31" t="str">
            <v>GPC</v>
          </cell>
          <cell r="E31" t="str">
            <v>PLANEJAMENTO</v>
          </cell>
        </row>
        <row r="32">
          <cell r="C32" t="str">
            <v>PS</v>
          </cell>
          <cell r="D32" t="str">
            <v>GSS</v>
          </cell>
          <cell r="E32" t="str">
            <v>SUPRIMENTOS</v>
          </cell>
        </row>
        <row r="33">
          <cell r="C33" t="str">
            <v>TA</v>
          </cell>
          <cell r="D33" t="str">
            <v>TSA</v>
          </cell>
          <cell r="E33" t="str">
            <v>INSTRUMENTAÇÃO</v>
          </cell>
        </row>
        <row r="34">
          <cell r="C34" t="str">
            <v>TC</v>
          </cell>
          <cell r="D34" t="str">
            <v>TSA</v>
          </cell>
          <cell r="E34" t="str">
            <v>INSTRUMENTAÇÃO</v>
          </cell>
        </row>
        <row r="35">
          <cell r="C35" t="str">
            <v>TI</v>
          </cell>
          <cell r="D35" t="str">
            <v>TSA</v>
          </cell>
          <cell r="E35" t="str">
            <v>INSTRUMENTAÇÃO</v>
          </cell>
        </row>
        <row r="36">
          <cell r="C36" t="str">
            <v>TX</v>
          </cell>
          <cell r="D36" t="str">
            <v>TSA</v>
          </cell>
          <cell r="E36" t="str">
            <v>INSTRUMENTAÇÃO</v>
          </cell>
        </row>
        <row r="37">
          <cell r="C37" t="str">
            <v>CA</v>
          </cell>
          <cell r="D37" t="str">
            <v>CIV</v>
          </cell>
          <cell r="E37" t="str">
            <v>CIVIL</v>
          </cell>
        </row>
        <row r="38">
          <cell r="C38" t="str">
            <v>UA</v>
          </cell>
          <cell r="D38" t="str">
            <v>CIV</v>
          </cell>
          <cell r="E38" t="str">
            <v>CIVIL</v>
          </cell>
        </row>
        <row r="39">
          <cell r="C39" t="str">
            <v>UP</v>
          </cell>
          <cell r="D39" t="str">
            <v>CIV</v>
          </cell>
          <cell r="E39" t="str">
            <v>CIVIL</v>
          </cell>
        </row>
        <row r="40">
          <cell r="C40" t="str">
            <v>UU</v>
          </cell>
          <cell r="D40" t="str">
            <v>CIV</v>
          </cell>
          <cell r="E40" t="str">
            <v>CIVIL</v>
          </cell>
        </row>
        <row r="41">
          <cell r="C41" t="str">
            <v>UX</v>
          </cell>
          <cell r="D41" t="str">
            <v>CIV</v>
          </cell>
          <cell r="E41" t="str">
            <v>CIVIL</v>
          </cell>
        </row>
      </sheetData>
      <sheetData sheetId="1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de de Distribuição de Água"/>
      <sheetName val="Rede Distrib Águ (indice 06-06)"/>
      <sheetName val="Módulo1"/>
      <sheetName val="MEMORIAL"/>
      <sheetName val="Serviços Água"/>
      <sheetName val="Replan"/>
      <sheetName val="Resum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960887.XLS"/>
      <sheetName val="OR960887"/>
      <sheetName val="PROJETO"/>
      <sheetName val="Capa"/>
      <sheetName val="Sumário"/>
      <sheetName val="Capa Apres"/>
      <sheetName val="Apres"/>
      <sheetName val="Capa Mapa"/>
      <sheetName val="Mapa"/>
      <sheetName val="Capa Premissas"/>
      <sheetName val="Premissas"/>
      <sheetName val="Capa Caract. Seg."/>
      <sheetName val="Áreas gramadas"/>
      <sheetName val="OAE"/>
      <sheetName val="Drenagem"/>
      <sheetName val="Capa Memória de Calc"/>
      <sheetName val="Características"/>
      <sheetName val="Percentual"/>
      <sheetName val="M2"/>
      <sheetName val="Quantitativos"/>
      <sheetName val="CMB"/>
      <sheetName val="ESP"/>
      <sheetName val="Fresagem"/>
      <sheetName val="Capa Resumo"/>
      <sheetName val="Unifilar"/>
      <sheetName val="Orçamento Total"/>
      <sheetName val="Crono. Financ. (kmf) (2)"/>
      <sheetName val="Orçamento por Kmf"/>
      <sheetName val="Orçamento por solução"/>
      <sheetName val="Orçamento Kmf"/>
      <sheetName val="Orçam. Resumo"/>
      <sheetName val="Crono. Financ."/>
      <sheetName val="Canteiro"/>
      <sheetName val="Capa Documentação"/>
      <sheetName val="Capa Anexo I"/>
      <sheetName val="LVC"/>
      <sheetName val="Capa Anexo II"/>
      <sheetName val="Capa Anexo III"/>
      <sheetName val="Capa Anexo IV"/>
      <sheetName val="AVS"/>
      <sheetName val="Ctr."/>
      <sheetName val="C"/>
      <sheetName val="RPA Julho"/>
      <sheetName val="Valor Mediçao"/>
      <sheetName val="Med 1ª"/>
      <sheetName val="Med 2ª"/>
      <sheetName val="Med 3ª"/>
      <sheetName val="Desc. de materiais"/>
      <sheetName val="Plan1"/>
      <sheetName val="Plan2"/>
      <sheetName val="Plan3"/>
      <sheetName val="Principal"/>
      <sheetName val="Materiais Betuminosos"/>
      <sheetName val="Qd05 Preço"/>
      <sheetName val="Qd06"/>
      <sheetName val="LOTE 6"/>
      <sheetName val="DG"/>
      <sheetName val="Dados"/>
      <sheetName val="Acumulado"/>
      <sheetName val="Orçamento"/>
      <sheetName val="QuQuant"/>
      <sheetName val="Orçamentária"/>
      <sheetName val=""/>
      <sheetName val="BR-267_TR01"/>
      <sheetName val="BR-267_TR02"/>
      <sheetName val="BR-267_TR03"/>
      <sheetName val="BR-376"/>
      <sheetName val="BR-463"/>
      <sheetName val="BR-487"/>
      <sheetName val="RELATA VÉIO"/>
      <sheetName val="Mat"/>
      <sheetName val="CONS_CORR"/>
      <sheetName val="Mobra"/>
      <sheetName val="TLMB"/>
      <sheetName val="SERVIÇOS"/>
      <sheetName val="Micro Revest MAN"/>
      <sheetName val="Micro Revest REC 1ªMP"/>
      <sheetName val="REM.MEC MAT.BET.MAN"/>
      <sheetName val="TRANSPORTE REC"/>
      <sheetName val="alteração"/>
      <sheetName val="PGR"/>
      <sheetName val="[OR960887.XLS][OR960887.XLS][OR"/>
      <sheetName val="//localhost/@/DFBSA00535/dyna01"/>
      <sheetName val="SIIG 2010-Jun"/>
      <sheetName val="Tabsal-2.9"/>
      <sheetName val="\\DFBSA00535\dyna01\ClaudioFerr"/>
      <sheetName val="CUSTO LARANJEIRAS"/>
      <sheetName val="8ª MP_BR_459"/>
      <sheetName val="PLANILHA ATUALIZADA"/>
      <sheetName val="__localhost_@_DFBSA00535_dyna01"/>
      <sheetName val="Final"/>
      <sheetName val="Inicio"/>
      <sheetName val="Organiza"/>
      <sheetName val="page 1"/>
      <sheetName val="page 2"/>
      <sheetName val="page 3"/>
      <sheetName val="page 4"/>
      <sheetName val="page 5"/>
      <sheetName val="page 6"/>
      <sheetName val="page 7"/>
      <sheetName val="page 8"/>
      <sheetName val="SERVIÇOS CUSTO SICRO"/>
      <sheetName val="Equipamentos"/>
      <sheetName val="Materiais"/>
      <sheetName val="Mão de Obra"/>
      <sheetName val="Mapa Localização"/>
      <sheetName val="PATO"/>
      <sheetName val="Valeta"/>
      <sheetName val="Descida"/>
      <sheetName val="Meio-Fio"/>
      <sheetName val="Sarjeta"/>
      <sheetName val="Bueiro"/>
      <sheetName val="Plan.Preç.Unit."/>
      <sheetName val="QUANT E CUSTOS"/>
      <sheetName val="Transportes"/>
      <sheetName val="Referência"/>
      <sheetName val="Cronograma"/>
      <sheetName val="Grafico Dist. Transp"/>
      <sheetName val="Mobilização e Desmob"/>
      <sheetName val="Resumo Inventario"/>
      <sheetName val="Defensa Recompor"/>
      <sheetName val="Pintura Faixa"/>
      <sheetName val="Pintura Setas"/>
      <sheetName val="Tacha"/>
      <sheetName val="Sinalização"/>
      <sheetName val="Lay out canteiro"/>
      <sheetName val="Custo Canteiro"/>
      <sheetName val="Transp com c carroc rodov pav"/>
      <sheetName val="Aquis. CAP-50-70 MBUQ"/>
      <sheetName val="Transp. CAP-50-70 MBUQ"/>
      <sheetName val="Aquis. RR-1C Remendo"/>
      <sheetName val="Transp. RR-1C Remendo"/>
      <sheetName val="Aquis. RR-1C Tapa Buraco"/>
      <sheetName val="Trans. RR-1C Tapa Buraco"/>
      <sheetName val="Aquis. RR-1C Correção"/>
      <sheetName val="Trans. RR-1C Correção"/>
      <sheetName val="E011"/>
      <sheetName val="E016"/>
      <sheetName val="E400"/>
      <sheetName val="E408"/>
      <sheetName val="[OR960887.XLS]//localhost/@/DFB"/>
      <sheetName val="Teor"/>
      <sheetName val="comp1"/>
      <sheetName val="Estimativa"/>
      <sheetName val="P1Q2"/>
      <sheetName val="[OR960887.XLS][OR960887.XLS]//l"/>
      <sheetName val="Resumo Financeiro"/>
      <sheetName val="Índices de Reajustamento"/>
      <sheetName val="TB"/>
      <sheetName val="TB _BG_"/>
      <sheetName val="RemProf"/>
      <sheetName val="P A T O 98 D"/>
      <sheetName val="01-02-03-Julho"/>
      <sheetName val="Resumo"/>
      <sheetName val="\Users\claudiopvf\Documents\BR-"/>
      <sheetName val="TABELA DE COMPOSIÇÕES - SINAPI "/>
      <sheetName val="PlanQuant"/>
      <sheetName val="LUCRO SOBRE VENDA"/>
      <sheetName val="PlanSicroII cBDI"/>
      <sheetName val="CronFin"/>
      <sheetName val="PlanSicroII"/>
      <sheetName val="pcpu"/>
      <sheetName val="mãodeobra"/>
      <sheetName val="cheq"/>
      <sheetName val="preqmec"/>
      <sheetName val="Dados Iniciais"/>
      <sheetName val="Quadro_Solução"/>
      <sheetName val="Quadro_Solução Readequação"/>
      <sheetName val="Quadro_Solução (2)"/>
      <sheetName val="Qdro. executado"/>
      <sheetName val="Quadro_de solução (2)"/>
      <sheetName val="Qdro. Comparativo"/>
      <sheetName val="PQ"/>
      <sheetName val="Carimbo de Nota"/>
      <sheetName val="FLUXO - EXECUÇÃO PRÓPRIA"/>
      <sheetName val="08-IND. FÍSICOS"/>
      <sheetName val="Memória_Cálculo"/>
      <sheetName val="DSS_04"/>
      <sheetName val="PintLigacao"/>
      <sheetName val="PMQ"/>
      <sheetName val="STC_01"/>
      <sheetName val="8ª MP_BR-459"/>
      <sheetName val="RESUMO_AUT1"/>
      <sheetName val="PLANILHA"/>
      <sheetName val="P A T O"/>
      <sheetName val="SICRO"/>
      <sheetName val="Especif"/>
      <sheetName val="Dados Informativos"/>
      <sheetName val="Tabela de Salários Adotada"/>
      <sheetName val="BR-230 POMBAL-S.GONÇALO"/>
      <sheetName val="Lançamentos"/>
      <sheetName val="Tipo Despesa"/>
      <sheetName val="Cad.Fornecedores"/>
      <sheetName val="CUSTO ZONA SUL"/>
      <sheetName val="[OR960887.XLS][OR960887.XLS]\\D"/>
      <sheetName val="[OR960887.XLS]\\DFBSA00535\dyna"/>
      <sheetName val="MEM CAL RET ASFALTO"/>
      <sheetName val="MEM CAL TOPOGRAFIA"/>
      <sheetName val="MEM CALC REC CALÇAMENTO"/>
      <sheetName val="MEM CAL TRECHO ETAIV ILHA GRAND"/>
      <sheetName val="MEM CAL TRECHO ETAIV ILHA G ESC"/>
      <sheetName val="C.LIST ANEXO"/>
      <sheetName val="FATURA ANEXO 1"/>
      <sheetName val="MEDIÇÃO ANEXO 2A"/>
      <sheetName val="MEM. CALC. QUANTITATIVOS CAIXA"/>
      <sheetName val="LICITAÇÃO"/>
      <sheetName val="MEDIÇÃO ANEXO 2A (caixa)"/>
      <sheetName val="1ª MEDIÇÃO"/>
      <sheetName val="1ª MEDIÇÃO PONTE"/>
      <sheetName val="RELAÇÃO DE BUEIROS"/>
      <sheetName val="Vol Terraple consolidado"/>
      <sheetName val="Vol Terraple"/>
      <sheetName val="RELATÓRIO FOTOGRÁFICO NEXO 5"/>
      <sheetName val="CRON. FÍS. REAL. ANEXO 6 (2)"/>
      <sheetName val="CRON. FÍS. REAL. ANEXO 6"/>
      <sheetName val="NOVO QUADRO RESUMO FINANCEIRO"/>
      <sheetName val="LAUDO TÉCNICO ANEXO 8"/>
      <sheetName val="DIÁRIO  DE OBRA ANEXO 9"/>
      <sheetName val="Cron.Iluminada"/>
      <sheetName val="ISSQN"/>
      <sheetName val="FATURA ANEXO 1 Reajuste"/>
      <sheetName val="REAJUSTE"/>
      <sheetName val="coluna 35 -incc"/>
      <sheetName val="DADOS ."/>
      <sheetName val="FOTOS"/>
      <sheetName val="ESTACAS"/>
      <sheetName val="Insumos"/>
      <sheetName val="SERV SICRO SD"/>
      <sheetName val="EQ SICRO"/>
      <sheetName val="MO SICRO"/>
      <sheetName val="MAT SICRO"/>
      <sheetName val="QD DMT"/>
      <sheetName val="COT MAT"/>
      <sheetName val="COT EQUIP"/>
      <sheetName val="SERVICOS"/>
      <sheetName val="SERVICOS AUX"/>
      <sheetName val="MOBILIZACAO"/>
      <sheetName val=" EQUIPE MÍNIMA"/>
      <sheetName val="EQUIP MINIMO"/>
      <sheetName val="Momento de Transporte"/>
      <sheetName val="BINOMIO CBUQ"/>
      <sheetName val="BINOMIO CAP"/>
      <sheetName val="BINOMIO EAI"/>
      <sheetName val="BINOMIO RR-1C"/>
      <sheetName val="BINOMIO RM-1C"/>
      <sheetName val="BINOMIO RR-2C"/>
      <sheetName val="TERRAPLENAGEM"/>
      <sheetName val="5501710"/>
      <sheetName val="5502109"/>
      <sheetName val="5502110"/>
      <sheetName val="5502111"/>
      <sheetName val="5501878"/>
      <sheetName val="5502899"/>
      <sheetName val="5915320"/>
      <sheetName val="5915321"/>
      <sheetName val="5503041"/>
      <sheetName val="4011209"/>
      <sheetName val="4413984"/>
      <sheetName val="5501701"/>
      <sheetName val="5501700"/>
      <sheetName val="5501702"/>
      <sheetName val="1506055"/>
      <sheetName val="1516300"/>
      <sheetName val="9100000"/>
      <sheetName val="2003866"/>
      <sheetName val="2003369"/>
      <sheetName val="2003377"/>
      <sheetName val="2003319"/>
      <sheetName val="2003325"/>
      <sheetName val="2003349"/>
      <sheetName val="2003313"/>
      <sheetName val="2003315"/>
      <sheetName val="2003307"/>
      <sheetName val="2003309"/>
      <sheetName val="2003385 "/>
      <sheetName val="2003387"/>
      <sheetName val="2003391"/>
      <sheetName val="2003393 "/>
      <sheetName val="2003407"/>
      <sheetName val="2003411 "/>
      <sheetName val="2003415 "/>
      <sheetName val="2003419"/>
      <sheetName val="2003403 "/>
      <sheetName val="2003447"/>
      <sheetName val="2003449"/>
      <sheetName val="2003569"/>
      <sheetName val="2003611 "/>
      <sheetName val="2003613 "/>
      <sheetName val="2003641"/>
      <sheetName val="2003477"/>
      <sheetName val="2003678"/>
      <sheetName val="2003479 "/>
      <sheetName val="2003487 "/>
      <sheetName val="2003489"/>
      <sheetName val="2003495"/>
      <sheetName val="2003505 "/>
      <sheetName val="2003513"/>
      <sheetName val="2003658"/>
      <sheetName val="2003624"/>
      <sheetName val="0804021"/>
      <sheetName val="0804029 "/>
      <sheetName val="0804031 "/>
      <sheetName val="0804037"/>
      <sheetName val="0804081 "/>
      <sheetName val="0804101 "/>
      <sheetName val="0804121 "/>
      <sheetName val="4805757 "/>
      <sheetName val="4915671"/>
      <sheetName val="2106292 "/>
      <sheetName val="2106297"/>
      <sheetName val="9000001"/>
      <sheetName val="9000002"/>
      <sheetName val="9000003"/>
      <sheetName val="9000004"/>
      <sheetName val="9000005"/>
      <sheetName val="2003497"/>
      <sheetName val="PAVIMENTAÇÃO"/>
      <sheetName val="4011479"/>
      <sheetName val="4915667"/>
      <sheetName val="4915669"/>
      <sheetName val="1600438"/>
      <sheetName val="9300000"/>
      <sheetName val="9300001"/>
      <sheetName val="9300002"/>
      <sheetName val="9300003"/>
      <sheetName val="4011464"/>
      <sheetName val="4011360"/>
      <sheetName val="4011492"/>
      <sheetName val="4011352"/>
      <sheetName val="4011353"/>
      <sheetName val="9300004"/>
      <sheetName val="4011276"/>
      <sheetName val="4011282"/>
      <sheetName val="4011278"/>
      <sheetName val="4011537"/>
      <sheetName val="9300005"/>
      <sheetName val="M1943"/>
      <sheetName val="M1946"/>
      <sheetName val="M1947"/>
      <sheetName val="M2097"/>
      <sheetName val="M2092"/>
      <sheetName val="5914620"/>
      <sheetName val="5914622"/>
      <sheetName val="SINALIZACAO"/>
      <sheetName val="5213408"/>
      <sheetName val="5213410"/>
      <sheetName val="5214009"/>
      <sheetName val="9600000"/>
      <sheetName val="5213401 "/>
      <sheetName val="5213359"/>
      <sheetName val="5213393 "/>
      <sheetName val="5213361 "/>
      <sheetName val="5213446"/>
      <sheetName val="5213444"/>
      <sheetName val="5213442"/>
      <sheetName val="5213440"/>
      <sheetName val="5213450"/>
      <sheetName val="5213466"/>
      <sheetName val="5213477"/>
      <sheetName val="9100002"/>
      <sheetName val="5213476"/>
      <sheetName val="5213571"/>
      <sheetName val="5213577"/>
      <sheetName val="5213574"/>
      <sheetName val="5213485"/>
      <sheetName val="5213629"/>
      <sheetName val="5213631"/>
      <sheetName val="5213646"/>
      <sheetName val="5213857"/>
      <sheetName val="5213855"/>
      <sheetName val="5213861"/>
      <sheetName val="5213853"/>
      <sheetName val="5213851"/>
      <sheetName val="5213865"/>
      <sheetName val="5213868"/>
      <sheetName val="5213869"/>
      <sheetName val="5216111"/>
      <sheetName val="3713604"/>
      <sheetName val="3713605"/>
      <sheetName val="3713623"/>
      <sheetName val="3713828"/>
      <sheetName val="3713621"/>
      <sheetName val="9600001"/>
      <sheetName val="9600002"/>
      <sheetName val="9600003"/>
      <sheetName val="9600004"/>
      <sheetName val="1600966"/>
      <sheetName val="3713610"/>
      <sheetName val="5213368"/>
      <sheetName val="5213364"/>
      <sheetName val="SIN OBRAS"/>
      <sheetName val="5212560"/>
      <sheetName val="5212557"/>
      <sheetName val="5212556"/>
      <sheetName val="5213386"/>
      <sheetName val="5213838"/>
      <sheetName val="5213835"/>
      <sheetName val="5213840"/>
      <sheetName val="5213848"/>
      <sheetName val="5213833"/>
      <sheetName val="5213850"/>
      <sheetName val="5213845"/>
      <sheetName val="INTERFERÊNCIAS"/>
      <sheetName val="1600896"/>
      <sheetName val="1600436"/>
      <sheetName val="1600989"/>
      <sheetName val="1600442"/>
      <sheetName val="1600401"/>
      <sheetName val="1600402"/>
      <sheetName val="605621"/>
      <sheetName val="9700000"/>
      <sheetName val="5915440"/>
      <sheetName val="5914675"/>
      <sheetName val="5914621"/>
      <sheetName val="4011351"/>
      <sheetName val="5914314"/>
      <sheetName val="5914329"/>
      <sheetName val="5914344"/>
      <sheetName val="PAISAGISMO"/>
      <sheetName val="9800000"/>
      <sheetName val="4413948"/>
      <sheetName val="4413952"/>
      <sheetName val="ILUMINACAO"/>
      <sheetName val="9900000"/>
      <sheetName val="9900001"/>
      <sheetName val="9900002"/>
      <sheetName val="9900003"/>
      <sheetName val="9900004"/>
      <sheetName val="9900005"/>
      <sheetName val="9900006"/>
      <sheetName val="9900007"/>
      <sheetName val="9900008"/>
      <sheetName val="9900009"/>
      <sheetName val="9900010"/>
      <sheetName val="9900011"/>
      <sheetName val="9900012"/>
      <sheetName val="9900013"/>
      <sheetName val="9900014"/>
      <sheetName val="9900015"/>
      <sheetName val="9900016"/>
      <sheetName val="9900017"/>
      <sheetName val="9900018"/>
      <sheetName val="9900019"/>
      <sheetName val="9900020"/>
      <sheetName val="9900021"/>
      <sheetName val="9900022"/>
      <sheetName val="9900023"/>
      <sheetName val="9900024"/>
      <sheetName val="9900025"/>
      <sheetName val="9900026"/>
      <sheetName val="9900027"/>
      <sheetName val="9900028"/>
      <sheetName val="9900029"/>
      <sheetName val="9900030"/>
      <sheetName val="9900031"/>
      <sheetName val="9900032"/>
      <sheetName val="9900033"/>
      <sheetName val="9900034"/>
      <sheetName val="9900035"/>
      <sheetName val="9900036"/>
      <sheetName val="9900037"/>
      <sheetName val="9900038"/>
      <sheetName val="9900039"/>
      <sheetName val="9900040"/>
      <sheetName val="9900041"/>
      <sheetName val="9900042"/>
      <sheetName val="9900043"/>
      <sheetName val="9900044"/>
      <sheetName val="9900045"/>
      <sheetName val="9900046"/>
      <sheetName val="9900047"/>
      <sheetName val="9900048"/>
      <sheetName val="9900049"/>
      <sheetName val="9900050"/>
      <sheetName val="9900051"/>
      <sheetName val="9900052"/>
      <sheetName val="9900053"/>
      <sheetName val="9900054"/>
      <sheetName val="9900055"/>
      <sheetName val="9900056"/>
      <sheetName val="9900057"/>
      <sheetName val="9900058"/>
      <sheetName val="9900059"/>
      <sheetName val="9900060"/>
      <sheetName val="9900061"/>
      <sheetName val="9900062"/>
      <sheetName val="9900063"/>
      <sheetName val="9900064"/>
      <sheetName val="9900065"/>
      <sheetName val="9900066"/>
      <sheetName val="9900067"/>
      <sheetName val="9900068"/>
      <sheetName val="9900069"/>
      <sheetName val="9900070"/>
      <sheetName val="9900071"/>
      <sheetName val="9900072"/>
      <sheetName val="9900073"/>
      <sheetName val="9900074"/>
      <sheetName val="9900075"/>
      <sheetName val="9900076"/>
      <sheetName val="9900077"/>
      <sheetName val="9900078"/>
      <sheetName val="9900079"/>
      <sheetName val="9900080"/>
      <sheetName val="9900081"/>
      <sheetName val="9900082"/>
      <sheetName val="9900083"/>
      <sheetName val="9900084"/>
      <sheetName val="ARQUITETURA"/>
      <sheetName val="9010000"/>
      <sheetName val="9010001"/>
      <sheetName val="9010002"/>
      <sheetName val="9010003"/>
      <sheetName val="9010004"/>
      <sheetName val="9010005"/>
      <sheetName val="9010006"/>
      <sheetName val="9010007"/>
      <sheetName val="9010008"/>
      <sheetName val="9010009"/>
      <sheetName val="90100010"/>
      <sheetName val="90100011"/>
      <sheetName val="9010012"/>
      <sheetName val="9010013"/>
      <sheetName val="9010014"/>
      <sheetName val="9010015"/>
      <sheetName val="9010016"/>
      <sheetName val="9010017"/>
      <sheetName val="9010018"/>
      <sheetName val="9010019"/>
      <sheetName val="9010020"/>
      <sheetName val="9010021"/>
      <sheetName val="9010022"/>
      <sheetName val="9010023"/>
      <sheetName val="9010024"/>
      <sheetName val="9010025"/>
      <sheetName val="9010026"/>
      <sheetName val="9010027"/>
      <sheetName val="9010028"/>
      <sheetName val="9010029"/>
      <sheetName val="EST DE CONC. E METAL"/>
      <sheetName val="1107896"/>
      <sheetName val="1100657"/>
      <sheetName val="3108005"/>
      <sheetName val="407819"/>
      <sheetName val="407820"/>
      <sheetName val="2306010"/>
      <sheetName val="9010200"/>
      <sheetName val="9010201"/>
      <sheetName val="9010202"/>
      <sheetName val="9010203"/>
      <sheetName val="9010204"/>
      <sheetName val="9010205"/>
      <sheetName val="9010206"/>
      <sheetName val="9010207"/>
      <sheetName val="9010208"/>
      <sheetName val="9010209"/>
      <sheetName val="9010210"/>
      <sheetName val="9010211"/>
      <sheetName val="9010212"/>
      <sheetName val="9010213"/>
      <sheetName val="9010214"/>
      <sheetName val="9010215"/>
      <sheetName val="9010216"/>
      <sheetName val="ELETRICA"/>
      <sheetName val="9010300"/>
      <sheetName val="9010301"/>
      <sheetName val="9010302"/>
      <sheetName val="9010303"/>
      <sheetName val="9010304"/>
      <sheetName val="9010305"/>
      <sheetName val="9010306"/>
      <sheetName val="9010307"/>
      <sheetName val="9010308"/>
      <sheetName val="9010309"/>
      <sheetName val="9010310"/>
      <sheetName val="9010311"/>
      <sheetName val="9010312"/>
      <sheetName val="9010313"/>
      <sheetName val="9010314"/>
      <sheetName val="9010315"/>
      <sheetName val="9010316"/>
      <sheetName val="9010317"/>
      <sheetName val="9010318"/>
      <sheetName val="9010319"/>
      <sheetName val="9010320"/>
      <sheetName val="9010321"/>
      <sheetName val="9010322"/>
      <sheetName val="9010323"/>
      <sheetName val="9010324"/>
      <sheetName val="9010325"/>
      <sheetName val="9010326"/>
      <sheetName val="9010327"/>
      <sheetName val="9010328"/>
      <sheetName val="9010329"/>
      <sheetName val="9010330"/>
      <sheetName val="9010331"/>
      <sheetName val="9010332"/>
      <sheetName val="9010333"/>
      <sheetName val="9010334"/>
      <sheetName val="9010335"/>
      <sheetName val="9010336"/>
      <sheetName val="9010337"/>
      <sheetName val="9010338"/>
      <sheetName val="9010339"/>
      <sheetName val="9010340"/>
      <sheetName val="9010341"/>
      <sheetName val="9010342"/>
      <sheetName val="9010343"/>
      <sheetName val="9010344"/>
      <sheetName val="9010345"/>
      <sheetName val="9010346"/>
      <sheetName val="9010347"/>
      <sheetName val="9010348"/>
      <sheetName val="9010349"/>
      <sheetName val="9010350"/>
      <sheetName val="9010351"/>
      <sheetName val="9010352"/>
      <sheetName val="9010353"/>
      <sheetName val="9010354"/>
      <sheetName val="9010355"/>
      <sheetName val="9010356"/>
      <sheetName val="9010357"/>
      <sheetName val="9010358"/>
      <sheetName val="9010359"/>
      <sheetName val="9010360"/>
      <sheetName val="9010361"/>
      <sheetName val="9010362"/>
      <sheetName val="9010363"/>
      <sheetName val="9010364"/>
      <sheetName val="9010365"/>
      <sheetName val="9010366"/>
      <sheetName val="9010367"/>
      <sheetName val="9010368"/>
      <sheetName val="INST. HIDRÁULICAS"/>
      <sheetName val="1108111"/>
      <sheetName val="9010401"/>
      <sheetName val="9010402"/>
      <sheetName val="9010403"/>
      <sheetName val="9010404"/>
      <sheetName val="9010405"/>
      <sheetName val="9010406"/>
      <sheetName val="9010407"/>
      <sheetName val="9010408"/>
      <sheetName val="9010409"/>
      <sheetName val="9010410"/>
      <sheetName val="9010411"/>
      <sheetName val="9010412"/>
      <sheetName val="9010413"/>
      <sheetName val="9010414"/>
      <sheetName val="9010415"/>
      <sheetName val="9010416"/>
      <sheetName val="9010417"/>
      <sheetName val="9010418"/>
      <sheetName val="9010419"/>
      <sheetName val="9010420"/>
      <sheetName val="9010421"/>
      <sheetName val="9010422"/>
      <sheetName val="9010423"/>
      <sheetName val="9010424"/>
      <sheetName val="9010425"/>
      <sheetName val="9010426"/>
      <sheetName val="9010427"/>
      <sheetName val="9010428"/>
      <sheetName val="9010429"/>
      <sheetName val="9010430"/>
      <sheetName val="9010431"/>
      <sheetName val="9010432"/>
      <sheetName val="9010433"/>
      <sheetName val="9010434"/>
      <sheetName val="9010435"/>
      <sheetName val="9010436"/>
      <sheetName val="9010437"/>
      <sheetName val="9010438"/>
      <sheetName val="9010439"/>
      <sheetName val="9010440"/>
      <sheetName val="9010441"/>
      <sheetName val="9010442"/>
      <sheetName val="9010443"/>
      <sheetName val="9010444"/>
      <sheetName val="9010446"/>
      <sheetName val="9010447"/>
      <sheetName val="9010448"/>
      <sheetName val="9010449"/>
      <sheetName val="9010450"/>
      <sheetName val="9010451"/>
      <sheetName val="9010452"/>
      <sheetName val="9010453"/>
      <sheetName val="9010454"/>
      <sheetName val="9010455"/>
      <sheetName val="9010456"/>
      <sheetName val="9010457"/>
      <sheetName val="9010458"/>
      <sheetName val="9010459"/>
      <sheetName val="9010460"/>
      <sheetName val="9010461"/>
      <sheetName val="9010462"/>
      <sheetName val="9010463"/>
      <sheetName val="9010464"/>
      <sheetName val="9010465"/>
      <sheetName val="9010466"/>
      <sheetName val="9010467"/>
      <sheetName val="9010468"/>
      <sheetName val="9010469"/>
      <sheetName val="9010470"/>
      <sheetName val="9010471"/>
      <sheetName val="9010472"/>
      <sheetName val="9010473"/>
      <sheetName val="9010474"/>
      <sheetName val="9010475"/>
      <sheetName val="9010476"/>
      <sheetName val="9010477"/>
      <sheetName val="9010478"/>
      <sheetName val="9010479"/>
      <sheetName val="9010480"/>
      <sheetName val="9010481"/>
      <sheetName val="9010482"/>
      <sheetName val="9010483"/>
      <sheetName val="9010484"/>
      <sheetName val="9010485"/>
      <sheetName val="INCÊNDIO"/>
      <sheetName val="9010501"/>
      <sheetName val="9010502"/>
      <sheetName val="9010503"/>
      <sheetName val="9010504"/>
      <sheetName val="9010505"/>
      <sheetName val="9010506"/>
      <sheetName val="9010507"/>
      <sheetName val="9010508"/>
      <sheetName val="9010509"/>
      <sheetName val="9010510"/>
      <sheetName val="9010511"/>
      <sheetName val="AMBIENTAL"/>
      <sheetName val="4413905"/>
      <sheetName val="4413023"/>
      <sheetName val="9011000"/>
      <sheetName val="Sol. Tecnologicas"/>
      <sheetName val="9012100"/>
      <sheetName val="9012101"/>
      <sheetName val="9012102"/>
      <sheetName val="9012103"/>
      <sheetName val="9012104"/>
      <sheetName val="9012105"/>
      <sheetName val="9012106"/>
      <sheetName val="9012107"/>
      <sheetName val="9012108"/>
      <sheetName val="9012109"/>
      <sheetName val="9012110"/>
      <sheetName val="9012111"/>
      <sheetName val="9012112"/>
      <sheetName val="9012113"/>
      <sheetName val="9012114"/>
      <sheetName val="9012115"/>
      <sheetName val="9012116"/>
      <sheetName val="9012117"/>
      <sheetName val="9012118"/>
      <sheetName val="9012119"/>
      <sheetName val="9012120"/>
      <sheetName val="9012121"/>
      <sheetName val="9012122"/>
      <sheetName val="9012123"/>
      <sheetName val="9012124"/>
      <sheetName val="CANT E MOB"/>
      <sheetName val="0903804"/>
      <sheetName val="4011519"/>
      <sheetName val="4016096"/>
      <sheetName val="9002001"/>
      <sheetName val="9002002"/>
      <sheetName val="9002003"/>
      <sheetName val="9002004"/>
      <sheetName val="9002005"/>
      <sheetName val="9002006"/>
      <sheetName val="9002007"/>
      <sheetName val="9002008"/>
      <sheetName val="9002009"/>
      <sheetName val="9002010"/>
      <sheetName val="9002011"/>
      <sheetName val="9002012"/>
      <sheetName val="9002013"/>
      <sheetName val="0919101"/>
      <sheetName val="9002014"/>
      <sheetName val="9002015"/>
      <sheetName val="9002016"/>
      <sheetName val="9002017"/>
      <sheetName val="9002018"/>
      <sheetName val="AUXILIARES"/>
      <sheetName val="1109669"/>
      <sheetName val="2003842"/>
      <sheetName val="1107892"/>
      <sheetName val="4805751"/>
      <sheetName val="3103302"/>
      <sheetName val="3106121"/>
      <sheetName val="4805755"/>
      <sheetName val="3108022"/>
      <sheetName val="4413996"/>
      <sheetName val="4413995"/>
      <sheetName val="4816106"/>
      <sheetName val="4805757"/>
      <sheetName val="4816119"/>
      <sheetName val="4805750"/>
      <sheetName val="1109671"/>
      <sheetName val="1106165"/>
      <sheetName val="1106057"/>
      <sheetName val="2009619"/>
      <sheetName val="1109697"/>
      <sheetName val="5213414"/>
      <sheetName val="5212552"/>
      <sheetName val="5213421"/>
      <sheetName val="5213417"/>
      <sheetName val="5213423"/>
      <sheetName val="5213431"/>
      <sheetName val="5213436"/>
      <sheetName val="407740"/>
      <sheetName val="3107967"/>
      <sheetName val="3713824"/>
      <sheetName val="4816129"/>
      <sheetName val="4816131"/>
      <sheetName val="5216116"/>
      <sheetName val="2105605"/>
      <sheetName val="1119528"/>
      <sheetName val="1116127"/>
      <sheetName val="6416040"/>
      <sheetName val="6416042"/>
      <sheetName val="6416094"/>
      <sheetName val="1107871"/>
      <sheetName val="408067"/>
      <sheetName val="4816012"/>
      <sheetName val="4816010"/>
      <sheetName val="5213416"/>
      <sheetName val="5219546"/>
      <sheetName val="1419543"/>
      <sheetName val="2408057"/>
      <sheetName val="5219544"/>
      <sheetName val="2408070"/>
      <sheetName val="3807865"/>
      <sheetName val="4011211"/>
      <sheetName val="3713608"/>
      <sheetName val="5502986"/>
      <sheetName val="0903845"/>
      <sheetName val="0903846"/>
      <sheetName val="0919011"/>
      <sheetName val="5502985"/>
      <sheetName val="4805754"/>
      <sheetName val="3107997"/>
      <sheetName val="0903848"/>
      <sheetName val="1408173"/>
      <sheetName val="2408058"/>
      <sheetName val="1416139"/>
      <sheetName val="1400973"/>
      <sheetName val="1400974"/>
      <sheetName val="1416140 "/>
      <sheetName val="6416090"/>
      <sheetName val="#REF"/>
      <sheetName val="RECOMPOSIÇÃO MAN"/>
      <sheetName val="Página 16"/>
      <sheetName val="DBS"/>
    </sheetNames>
    <definedNames>
      <definedName name="PassaExtenso"/>
    </defined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>
        <row r="35">
          <cell r="A35" t="str">
            <v>ASTU</v>
          </cell>
        </row>
      </sheetData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/>
      <sheetData sheetId="167"/>
      <sheetData sheetId="168" refreshError="1"/>
      <sheetData sheetId="169"/>
      <sheetData sheetId="170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 refreshError="1"/>
      <sheetData sheetId="852" refreshError="1"/>
      <sheetData sheetId="853" refreshError="1"/>
      <sheetData sheetId="85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entaçao Terraplenagem"/>
    </sheetNames>
    <sheetDataSet>
      <sheetData sheetId="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entaçao Terraplenagem"/>
    </sheetNames>
    <sheetDataSet>
      <sheetData sheetId="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RIAL"/>
      <sheetName val="SERVIÇO "/>
      <sheetName val="MATERIAL"/>
      <sheetName val="COMPOSIÇÃO"/>
      <sheetName val="Planilha"/>
      <sheetName val="Replan"/>
      <sheetName val="Resum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çosNoPrint"/>
      <sheetName val="ComparaQuantNoPrint"/>
      <sheetName val="TodasTraf-2011-NoPrint"/>
      <sheetName val="TrafPb008"/>
      <sheetName val="PavPb008"/>
      <sheetName val="TrafPb027"/>
      <sheetName val="PavPb027"/>
      <sheetName val="TrafPb033(1)"/>
      <sheetName val="PavPb033(1)"/>
      <sheetName val="TrafPb033(2)"/>
      <sheetName val="PavPb033(2)"/>
      <sheetName val="TrafPb059(1)"/>
      <sheetName val="PavPb059(1)"/>
      <sheetName val="TrafPb059(2)"/>
      <sheetName val="PavPb059(2)"/>
      <sheetName val="TrafPb061"/>
      <sheetName val="PavPb061"/>
      <sheetName val="TrafPb065"/>
      <sheetName val="PavPb065"/>
      <sheetName val="TodasTraf-2000-NoPrint"/>
      <sheetName val="Br101-NoPrint"/>
      <sheetName val="TrafAnual-NoPrint"/>
      <sheetName val="TrafContExpan-NoPrint"/>
      <sheetName val="PavComplNoPrint"/>
      <sheetName val="bm 8"/>
      <sheetName val="planilha"/>
      <sheetName val="BDI"/>
      <sheetName val="recurs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Planilha"/>
      <sheetName val="planilha de quant. e custos a"/>
      <sheetName val="planilha de quant_ e custos a"/>
      <sheetName val="Plan1"/>
      <sheetName val="MEMORIAL"/>
      <sheetName val="Replan"/>
      <sheetName val="EMERGÊNCIA"/>
      <sheetName val="MEDICAO"/>
      <sheetName val="bm 8"/>
      <sheetName val="RESUMO - MO37588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"/>
      <sheetName val="Granulometria"/>
      <sheetName val="Compactação e CBR"/>
      <sheetName val="Metodologia"/>
    </sheetNames>
    <sheetDataSet>
      <sheetData sheetId="0"/>
      <sheetData sheetId="1">
        <row r="7">
          <cell r="H7" t="str">
            <v>Faixa "A" DNIT</v>
          </cell>
        </row>
      </sheetData>
      <sheetData sheetId="2"/>
      <sheetData sheetId="3">
        <row r="6">
          <cell r="M6">
            <v>1.28</v>
          </cell>
        </row>
        <row r="7">
          <cell r="M7">
            <v>1.64</v>
          </cell>
        </row>
        <row r="8">
          <cell r="M8">
            <v>0.67</v>
          </cell>
        </row>
        <row r="10">
          <cell r="I10" t="str">
            <v>Faixa "A" DNIT</v>
          </cell>
          <cell r="K10" t="str">
            <v>Faixa "B" DNIT</v>
          </cell>
          <cell r="M10" t="str">
            <v>Faixa "C" DNIT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2"/>
      <sheetName val="BDI"/>
      <sheetName val="equipes tipicas"/>
      <sheetName val="bd custo"/>
      <sheetName val="bd mo"/>
      <sheetName val="bd mat"/>
      <sheetName val="recursos"/>
      <sheetName val="a"/>
      <sheetName val="Etapa Única"/>
      <sheetName val="planilha"/>
      <sheetName val="CONS. SIMPLES"/>
    </sheetNames>
    <sheetDataSet>
      <sheetData sheetId="0" refreshError="1"/>
      <sheetData sheetId="1" refreshError="1">
        <row r="85">
          <cell r="E85">
            <v>1</v>
          </cell>
        </row>
        <row r="97">
          <cell r="E97">
            <v>1</v>
          </cell>
        </row>
      </sheetData>
      <sheetData sheetId="2" refreshError="1"/>
      <sheetData sheetId="3" refreshError="1"/>
      <sheetData sheetId="4" refreshError="1"/>
      <sheetData sheetId="5"/>
      <sheetData sheetId="6" refreshError="1">
        <row r="2">
          <cell r="A2">
            <v>1</v>
          </cell>
          <cell r="B2" t="str">
            <v>Andaime c/ pranchões de madeira</v>
          </cell>
          <cell r="C2" t="str">
            <v>M2xMÊS</v>
          </cell>
          <cell r="E2">
            <v>0.55000000000000004</v>
          </cell>
        </row>
        <row r="3">
          <cell r="A3">
            <v>2</v>
          </cell>
          <cell r="B3" t="str">
            <v>Andaime tipo quadro (1,50x1,0x1,0)</v>
          </cell>
          <cell r="C3" t="str">
            <v>M3xMÊS</v>
          </cell>
          <cell r="E3">
            <v>25</v>
          </cell>
        </row>
        <row r="4">
          <cell r="A4">
            <v>3</v>
          </cell>
          <cell r="B4" t="str">
            <v>Andaime tipo tubular</v>
          </cell>
          <cell r="C4" t="str">
            <v>MxMÊS</v>
          </cell>
          <cell r="E4">
            <v>2.5</v>
          </cell>
        </row>
        <row r="5">
          <cell r="A5">
            <v>4</v>
          </cell>
          <cell r="B5" t="str">
            <v>Aparelho Jato</v>
          </cell>
          <cell r="C5" t="str">
            <v>MÊS</v>
          </cell>
          <cell r="D5">
            <v>9.375</v>
          </cell>
          <cell r="E5">
            <v>1500</v>
          </cell>
        </row>
        <row r="6">
          <cell r="A6">
            <v>5</v>
          </cell>
          <cell r="B6" t="str">
            <v>Bancadas (vb p/ aquisição)</v>
          </cell>
          <cell r="C6" t="str">
            <v>MÊS</v>
          </cell>
          <cell r="D6">
            <v>0.9375</v>
          </cell>
          <cell r="E6">
            <v>150</v>
          </cell>
        </row>
        <row r="7">
          <cell r="A7">
            <v>6</v>
          </cell>
          <cell r="B7" t="str">
            <v>Bisaladeira de tubos - cinta</v>
          </cell>
          <cell r="C7" t="str">
            <v>MÊS</v>
          </cell>
          <cell r="D7">
            <v>4.0625</v>
          </cell>
          <cell r="E7">
            <v>650</v>
          </cell>
        </row>
        <row r="8">
          <cell r="A8">
            <v>7</v>
          </cell>
          <cell r="B8" t="str">
            <v>Bomba de Teste Hidro 200 kgf/cm²</v>
          </cell>
          <cell r="C8" t="str">
            <v>MÊS</v>
          </cell>
          <cell r="D8">
            <v>1.5625</v>
          </cell>
          <cell r="E8">
            <v>250</v>
          </cell>
        </row>
        <row r="9">
          <cell r="A9">
            <v>8</v>
          </cell>
          <cell r="B9" t="str">
            <v>Caminhão carroceria</v>
          </cell>
          <cell r="C9" t="str">
            <v>H</v>
          </cell>
          <cell r="D9">
            <v>47</v>
          </cell>
          <cell r="E9">
            <v>47</v>
          </cell>
        </row>
        <row r="10">
          <cell r="A10">
            <v>9</v>
          </cell>
          <cell r="B10" t="str">
            <v>Caminhão munck 12t</v>
          </cell>
          <cell r="C10" t="str">
            <v>H</v>
          </cell>
          <cell r="D10">
            <v>50</v>
          </cell>
          <cell r="E10">
            <v>50</v>
          </cell>
        </row>
        <row r="11">
          <cell r="A11">
            <v>10</v>
          </cell>
          <cell r="B11" t="str">
            <v>Caminhão munck 3 t</v>
          </cell>
          <cell r="C11" t="str">
            <v>H</v>
          </cell>
          <cell r="D11">
            <v>47</v>
          </cell>
          <cell r="E11">
            <v>47</v>
          </cell>
        </row>
        <row r="12">
          <cell r="A12">
            <v>11</v>
          </cell>
          <cell r="B12" t="str">
            <v>Carro tipo plataforma - 800 Kg</v>
          </cell>
          <cell r="C12" t="str">
            <v>MÊS</v>
          </cell>
          <cell r="D12">
            <v>3.125</v>
          </cell>
          <cell r="E12">
            <v>500</v>
          </cell>
        </row>
        <row r="13">
          <cell r="A13">
            <v>12</v>
          </cell>
          <cell r="B13" t="str">
            <v>Cavalo mecânico com carreta 28 t</v>
          </cell>
          <cell r="C13" t="str">
            <v>H</v>
          </cell>
          <cell r="D13">
            <v>60</v>
          </cell>
          <cell r="E13">
            <v>60</v>
          </cell>
        </row>
        <row r="14">
          <cell r="A14">
            <v>13</v>
          </cell>
          <cell r="B14" t="str">
            <v>Cavalo mecânico com prancha 75 t</v>
          </cell>
          <cell r="C14" t="str">
            <v>H</v>
          </cell>
          <cell r="D14">
            <v>75</v>
          </cell>
          <cell r="E14">
            <v>75</v>
          </cell>
        </row>
        <row r="15">
          <cell r="A15">
            <v>14</v>
          </cell>
          <cell r="B15" t="str">
            <v>Compressor elétrico 750 CFM</v>
          </cell>
          <cell r="C15" t="str">
            <v>MÊS</v>
          </cell>
          <cell r="D15">
            <v>25</v>
          </cell>
          <cell r="E15">
            <v>4000</v>
          </cell>
        </row>
        <row r="16">
          <cell r="A16">
            <v>15</v>
          </cell>
          <cell r="B16" t="str">
            <v>Conjunto oxi-acetileno</v>
          </cell>
          <cell r="C16" t="str">
            <v>MÊS</v>
          </cell>
          <cell r="D16">
            <v>1.875</v>
          </cell>
          <cell r="E16">
            <v>300</v>
          </cell>
        </row>
        <row r="17">
          <cell r="A17">
            <v>16</v>
          </cell>
          <cell r="B17" t="str">
            <v>Corta tubos - disco</v>
          </cell>
          <cell r="C17" t="str">
            <v>MÊS</v>
          </cell>
          <cell r="D17">
            <v>0.625</v>
          </cell>
          <cell r="E17">
            <v>100</v>
          </cell>
        </row>
        <row r="18">
          <cell r="A18">
            <v>17</v>
          </cell>
          <cell r="B18" t="str">
            <v>CP-Equipamentos de Montagem</v>
          </cell>
          <cell r="C18" t="str">
            <v>HH</v>
          </cell>
          <cell r="D18">
            <v>3.2</v>
          </cell>
          <cell r="E18">
            <v>3.2</v>
          </cell>
        </row>
        <row r="19">
          <cell r="A19">
            <v>18</v>
          </cell>
          <cell r="B19" t="str">
            <v>Diesel (EQ)</v>
          </cell>
          <cell r="C19" t="str">
            <v>L</v>
          </cell>
          <cell r="E19">
            <v>1.25</v>
          </cell>
        </row>
        <row r="20">
          <cell r="A20">
            <v>19</v>
          </cell>
          <cell r="B20" t="str">
            <v>Dobradeira de tubos - Hidráulica 4" a 6"</v>
          </cell>
          <cell r="C20" t="str">
            <v>MÊS</v>
          </cell>
          <cell r="D20">
            <v>4.6875</v>
          </cell>
          <cell r="E20">
            <v>750</v>
          </cell>
        </row>
        <row r="21">
          <cell r="A21">
            <v>20</v>
          </cell>
          <cell r="B21" t="str">
            <v>Dobradeira de tubos - Hidráulica até 3"</v>
          </cell>
          <cell r="C21" t="str">
            <v>MÊS</v>
          </cell>
          <cell r="D21">
            <v>1.25</v>
          </cell>
          <cell r="E21">
            <v>200</v>
          </cell>
        </row>
        <row r="22">
          <cell r="A22">
            <v>21</v>
          </cell>
          <cell r="B22" t="str">
            <v>Empilhadeira</v>
          </cell>
          <cell r="C22" t="str">
            <v>H</v>
          </cell>
          <cell r="D22">
            <v>47</v>
          </cell>
          <cell r="E22">
            <v>47</v>
          </cell>
        </row>
        <row r="23">
          <cell r="A23">
            <v>22</v>
          </cell>
          <cell r="B23" t="str">
            <v>Esmeril de coluna - duplo</v>
          </cell>
          <cell r="C23" t="str">
            <v>MÊS</v>
          </cell>
          <cell r="D23">
            <v>1.25</v>
          </cell>
          <cell r="E23">
            <v>200</v>
          </cell>
        </row>
        <row r="24">
          <cell r="A24">
            <v>23</v>
          </cell>
          <cell r="B24" t="str">
            <v>Estufa recozimento 200 kg</v>
          </cell>
          <cell r="C24" t="str">
            <v>MÊS</v>
          </cell>
          <cell r="D24">
            <v>2.5</v>
          </cell>
          <cell r="E24">
            <v>400</v>
          </cell>
        </row>
        <row r="25">
          <cell r="A25">
            <v>24</v>
          </cell>
          <cell r="B25" t="str">
            <v>Estufa secagem 50 kg</v>
          </cell>
          <cell r="C25" t="str">
            <v>MÊS</v>
          </cell>
          <cell r="D25">
            <v>0.625</v>
          </cell>
          <cell r="E25">
            <v>100</v>
          </cell>
        </row>
        <row r="26">
          <cell r="A26">
            <v>25</v>
          </cell>
          <cell r="B26" t="str">
            <v>Furadeira base magnética c/ mandril</v>
          </cell>
          <cell r="C26" t="str">
            <v>MÊS</v>
          </cell>
          <cell r="D26">
            <v>3.125</v>
          </cell>
          <cell r="E26">
            <v>500</v>
          </cell>
        </row>
        <row r="27">
          <cell r="A27">
            <v>26</v>
          </cell>
          <cell r="B27" t="str">
            <v>Furadeira de coluna</v>
          </cell>
          <cell r="C27" t="str">
            <v>MÊS</v>
          </cell>
          <cell r="D27">
            <v>1.875</v>
          </cell>
          <cell r="E27">
            <v>300</v>
          </cell>
        </row>
        <row r="28">
          <cell r="A28">
            <v>27</v>
          </cell>
          <cell r="B28" t="str">
            <v>Grupo gerador 60 KVA</v>
          </cell>
          <cell r="C28" t="str">
            <v>MÊS</v>
          </cell>
          <cell r="D28">
            <v>12.5</v>
          </cell>
          <cell r="E28">
            <v>2000</v>
          </cell>
        </row>
        <row r="29">
          <cell r="A29">
            <v>28</v>
          </cell>
          <cell r="B29" t="str">
            <v>Guindaste Telescópico 18 t</v>
          </cell>
          <cell r="C29" t="str">
            <v>H</v>
          </cell>
          <cell r="D29">
            <v>60</v>
          </cell>
          <cell r="E29">
            <v>60</v>
          </cell>
        </row>
        <row r="30">
          <cell r="A30">
            <v>29</v>
          </cell>
          <cell r="B30" t="str">
            <v>Guindaste Telescópico 25 t</v>
          </cell>
          <cell r="C30" t="str">
            <v>H</v>
          </cell>
          <cell r="D30">
            <v>85</v>
          </cell>
          <cell r="E30">
            <v>85</v>
          </cell>
        </row>
        <row r="31">
          <cell r="A31">
            <v>30</v>
          </cell>
          <cell r="B31" t="str">
            <v>Guindaste Telescópico 50 t</v>
          </cell>
          <cell r="C31" t="str">
            <v>H</v>
          </cell>
          <cell r="D31">
            <v>130</v>
          </cell>
          <cell r="E31">
            <v>130</v>
          </cell>
        </row>
        <row r="32">
          <cell r="A32">
            <v>31</v>
          </cell>
          <cell r="B32" t="str">
            <v>Guindaste Telescópico 60 t</v>
          </cell>
          <cell r="C32" t="str">
            <v>H</v>
          </cell>
          <cell r="D32">
            <v>140</v>
          </cell>
          <cell r="E32">
            <v>140</v>
          </cell>
        </row>
        <row r="33">
          <cell r="A33">
            <v>32</v>
          </cell>
          <cell r="B33" t="str">
            <v>Guindaste Telescópico 90 t</v>
          </cell>
          <cell r="C33" t="str">
            <v>H</v>
          </cell>
          <cell r="D33">
            <v>260</v>
          </cell>
          <cell r="E33">
            <v>260</v>
          </cell>
        </row>
        <row r="34">
          <cell r="A34">
            <v>33</v>
          </cell>
          <cell r="B34" t="str">
            <v>Guindaste Treliçado 160 t</v>
          </cell>
          <cell r="C34" t="str">
            <v>H</v>
          </cell>
          <cell r="D34">
            <v>360</v>
          </cell>
          <cell r="E34">
            <v>360</v>
          </cell>
        </row>
        <row r="35">
          <cell r="A35">
            <v>34</v>
          </cell>
          <cell r="B35" t="str">
            <v>Lubrificante / Lavagem (EQ)</v>
          </cell>
          <cell r="C35" t="str">
            <v>L</v>
          </cell>
          <cell r="E35">
            <v>2</v>
          </cell>
        </row>
        <row r="36">
          <cell r="A36">
            <v>35</v>
          </cell>
          <cell r="B36" t="str">
            <v>Macaco hidráulico 10/5 t</v>
          </cell>
          <cell r="C36" t="str">
            <v>MÊS</v>
          </cell>
          <cell r="D36">
            <v>1.25</v>
          </cell>
          <cell r="E36">
            <v>200</v>
          </cell>
        </row>
        <row r="37">
          <cell r="A37">
            <v>36</v>
          </cell>
          <cell r="B37" t="str">
            <v>Macaco hidráulico 200/100 t</v>
          </cell>
          <cell r="C37" t="str">
            <v>MÊS</v>
          </cell>
          <cell r="D37">
            <v>6.25</v>
          </cell>
          <cell r="E37">
            <v>1000</v>
          </cell>
        </row>
        <row r="38">
          <cell r="A38">
            <v>37</v>
          </cell>
          <cell r="B38" t="str">
            <v>Macaco hidráulico 25 t</v>
          </cell>
          <cell r="C38" t="str">
            <v>MÊS</v>
          </cell>
          <cell r="D38">
            <v>1.875</v>
          </cell>
          <cell r="E38">
            <v>300</v>
          </cell>
        </row>
        <row r="39">
          <cell r="A39">
            <v>38</v>
          </cell>
          <cell r="B39" t="str">
            <v>Macaco hidráulico 50 t</v>
          </cell>
          <cell r="C39" t="str">
            <v>MÊS</v>
          </cell>
          <cell r="D39">
            <v>3.125</v>
          </cell>
          <cell r="E39">
            <v>500</v>
          </cell>
        </row>
        <row r="40">
          <cell r="A40">
            <v>39</v>
          </cell>
          <cell r="B40" t="str">
            <v>Máquina de solda</v>
          </cell>
          <cell r="C40" t="str">
            <v>MÊS</v>
          </cell>
          <cell r="D40">
            <v>0.8125</v>
          </cell>
          <cell r="E40">
            <v>130</v>
          </cell>
        </row>
        <row r="41">
          <cell r="A41">
            <v>40</v>
          </cell>
          <cell r="B41" t="str">
            <v>Máquina de solda TIG</v>
          </cell>
          <cell r="C41" t="str">
            <v>MÊS</v>
          </cell>
          <cell r="D41">
            <v>1.875</v>
          </cell>
          <cell r="E41">
            <v>300</v>
          </cell>
        </row>
        <row r="42">
          <cell r="A42">
            <v>41</v>
          </cell>
          <cell r="B42" t="str">
            <v>Nível otico</v>
          </cell>
          <cell r="C42" t="str">
            <v>MÊS</v>
          </cell>
          <cell r="D42">
            <v>0.9375</v>
          </cell>
          <cell r="E42">
            <v>150</v>
          </cell>
        </row>
        <row r="43">
          <cell r="A43">
            <v>42</v>
          </cell>
          <cell r="B43" t="str">
            <v>Painel de distrib/alimentação</v>
          </cell>
          <cell r="C43" t="str">
            <v>MÊS</v>
          </cell>
          <cell r="D43">
            <v>0.625</v>
          </cell>
          <cell r="E43">
            <v>100</v>
          </cell>
        </row>
        <row r="44">
          <cell r="A44">
            <v>43</v>
          </cell>
          <cell r="B44" t="str">
            <v>Relógio comparador</v>
          </cell>
          <cell r="C44" t="str">
            <v>MÊS</v>
          </cell>
          <cell r="D44">
            <v>0.75</v>
          </cell>
          <cell r="E44">
            <v>120</v>
          </cell>
        </row>
        <row r="45">
          <cell r="A45">
            <v>44</v>
          </cell>
          <cell r="B45" t="str">
            <v>Retífica elétrica - Ridgid</v>
          </cell>
          <cell r="C45" t="str">
            <v>MÊS</v>
          </cell>
          <cell r="D45">
            <v>5</v>
          </cell>
          <cell r="E45">
            <v>800</v>
          </cell>
        </row>
        <row r="46">
          <cell r="A46">
            <v>45</v>
          </cell>
          <cell r="B46" t="str">
            <v>Rosqueadeira elétrica Ridgid</v>
          </cell>
          <cell r="C46" t="str">
            <v>H</v>
          </cell>
          <cell r="E46">
            <v>1000</v>
          </cell>
        </row>
        <row r="47">
          <cell r="A47">
            <v>46</v>
          </cell>
          <cell r="B47" t="str">
            <v>Serra elétrica - franho</v>
          </cell>
          <cell r="C47" t="str">
            <v>MÊS</v>
          </cell>
          <cell r="D47">
            <v>0.9375</v>
          </cell>
          <cell r="E47">
            <v>150</v>
          </cell>
        </row>
        <row r="48">
          <cell r="A48">
            <v>47</v>
          </cell>
          <cell r="B48" t="str">
            <v>Serra elétrica - policorte</v>
          </cell>
          <cell r="C48" t="str">
            <v>MÊS</v>
          </cell>
          <cell r="D48">
            <v>0.9375</v>
          </cell>
          <cell r="E48">
            <v>150</v>
          </cell>
        </row>
        <row r="49">
          <cell r="A49">
            <v>48</v>
          </cell>
          <cell r="B49" t="str">
            <v>Talha de corrente 10 t</v>
          </cell>
          <cell r="C49" t="str">
            <v>MÊS</v>
          </cell>
          <cell r="D49">
            <v>3.125</v>
          </cell>
          <cell r="E49">
            <v>500</v>
          </cell>
        </row>
        <row r="50">
          <cell r="A50">
            <v>49</v>
          </cell>
          <cell r="B50" t="str">
            <v>Talha elétrica - 1 t</v>
          </cell>
          <cell r="C50" t="str">
            <v>MÊS</v>
          </cell>
          <cell r="D50">
            <v>7.5</v>
          </cell>
          <cell r="E50">
            <v>1200</v>
          </cell>
        </row>
        <row r="51">
          <cell r="A51">
            <v>50</v>
          </cell>
          <cell r="B51" t="str">
            <v>Talha manual 1 a 5 t</v>
          </cell>
          <cell r="C51" t="str">
            <v>MÊS</v>
          </cell>
          <cell r="D51">
            <v>0.75</v>
          </cell>
          <cell r="E51">
            <v>120</v>
          </cell>
        </row>
        <row r="52">
          <cell r="A52">
            <v>51</v>
          </cell>
          <cell r="B52" t="str">
            <v>Tartaruga 100 t</v>
          </cell>
          <cell r="C52" t="str">
            <v>MÊS</v>
          </cell>
          <cell r="D52">
            <v>2.25</v>
          </cell>
          <cell r="E52">
            <v>360</v>
          </cell>
        </row>
        <row r="53">
          <cell r="A53">
            <v>52</v>
          </cell>
          <cell r="B53" t="str">
            <v>Tartaruga 50 t</v>
          </cell>
          <cell r="C53" t="str">
            <v>MÊS</v>
          </cell>
          <cell r="D53">
            <v>0.9375</v>
          </cell>
          <cell r="E53">
            <v>150</v>
          </cell>
        </row>
        <row r="54">
          <cell r="A54">
            <v>53</v>
          </cell>
          <cell r="B54" t="str">
            <v>Teodolito</v>
          </cell>
          <cell r="C54" t="str">
            <v>MÊS</v>
          </cell>
          <cell r="D54">
            <v>3.75</v>
          </cell>
          <cell r="E54">
            <v>600</v>
          </cell>
        </row>
        <row r="55">
          <cell r="A55">
            <v>54</v>
          </cell>
          <cell r="B55" t="str">
            <v>Tifor 2 t c/ cabo</v>
          </cell>
          <cell r="C55" t="str">
            <v>MÊS</v>
          </cell>
          <cell r="D55">
            <v>1.25</v>
          </cell>
          <cell r="E55">
            <v>200</v>
          </cell>
        </row>
        <row r="56">
          <cell r="A56">
            <v>55</v>
          </cell>
          <cell r="B56" t="str">
            <v>Tifor com freio 3 t c/ cabo</v>
          </cell>
          <cell r="C56" t="str">
            <v>MÊS</v>
          </cell>
          <cell r="D56">
            <v>3.125</v>
          </cell>
          <cell r="E56">
            <v>500</v>
          </cell>
        </row>
        <row r="57">
          <cell r="A57">
            <v>56</v>
          </cell>
          <cell r="B57" t="str">
            <v>Torno Tripê</v>
          </cell>
          <cell r="C57" t="str">
            <v>MÊS</v>
          </cell>
          <cell r="D57">
            <v>6.25</v>
          </cell>
          <cell r="E57">
            <v>1000</v>
          </cell>
        </row>
        <row r="58">
          <cell r="A58">
            <v>57</v>
          </cell>
          <cell r="B58" t="str">
            <v>Torquimetro</v>
          </cell>
          <cell r="C58" t="str">
            <v>MÊS</v>
          </cell>
          <cell r="D58">
            <v>1.5625</v>
          </cell>
          <cell r="E58">
            <v>250</v>
          </cell>
        </row>
      </sheetData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ço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-Bm 8"/>
      <sheetName val="Bm 8"/>
      <sheetName val="Rede 8"/>
      <sheetName val="ValueList_Helper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"/>
      <sheetName val="Dados"/>
      <sheetName val="Descrição"/>
      <sheetName val="001-Terraplenagem"/>
      <sheetName val="002-Drenagem"/>
      <sheetName val="003-Pavimentação"/>
      <sheetName val="Largura Binder 2007"/>
      <sheetName val="Rotativa Binder 2007"/>
      <sheetName val="Rotativa Binder 2008"/>
      <sheetName val="MEMORIAL"/>
      <sheetName val="RESUMO - MO37588"/>
      <sheetName val="anexos"/>
      <sheetName val="a"/>
      <sheetName val="reforma"/>
      <sheetName val="38"/>
      <sheetName val="PL ANALÍTICA ATUAL GLOBAL "/>
      <sheetName val="planilha de quant. e custos a"/>
      <sheetName val="planilha de quant_ e custos a"/>
      <sheetName val="BASE 5E"/>
      <sheetName val="Orçamento e Medição - MO37587"/>
      <sheetName val="MEDICAO"/>
      <sheetName val="orientaçao terraplenagem"/>
      <sheetName val="bm 8"/>
      <sheetName val="Largura_Binder_2007"/>
      <sheetName val="Rotativa_Binder_2007"/>
      <sheetName val="Rotativa_Binder_2008"/>
      <sheetName val="Largura_Binder_20071"/>
      <sheetName val="Rotativa_Binder_20071"/>
      <sheetName val="Rotativa_Binder_20081"/>
      <sheetName val="Largura_Binder_20072"/>
      <sheetName val="Rotativa_Binder_20072"/>
      <sheetName val="Rotativa_Binder_20082"/>
      <sheetName val="Largura_Binder_20073"/>
      <sheetName val="Rotativa_Binder_20073"/>
      <sheetName val="Rotativa_Binder_20083"/>
      <sheetName val="Largura_Binder_20074"/>
      <sheetName val="Rotativa_Binder_20074"/>
      <sheetName val="Rotativa_Binder_20084"/>
      <sheetName val="Largura_Binder_20075"/>
      <sheetName val="Rotativa_Binder_20075"/>
      <sheetName val="Rotativa_Binder_20085"/>
      <sheetName val="Etapa Única"/>
      <sheetName val="planilha de custo"/>
      <sheetName val="Serviços Água"/>
    </sheetNames>
    <sheetDataSet>
      <sheetData sheetId="0">
        <row r="126">
          <cell r="C126" t="str">
            <v>T</v>
          </cell>
          <cell r="D126">
            <v>7.4399999999999994E-2</v>
          </cell>
        </row>
        <row r="127">
          <cell r="C127" t="str">
            <v>P</v>
          </cell>
          <cell r="D127">
            <v>9.4799999999999995E-2</v>
          </cell>
        </row>
        <row r="128">
          <cell r="C128" t="str">
            <v>D</v>
          </cell>
          <cell r="D128">
            <v>7.8299999999999995E-2</v>
          </cell>
        </row>
        <row r="129">
          <cell r="C129" t="str">
            <v>S</v>
          </cell>
          <cell r="D129">
            <v>6.5299999999999997E-2</v>
          </cell>
        </row>
        <row r="130">
          <cell r="C130" t="str">
            <v>C</v>
          </cell>
          <cell r="D130">
            <v>9.3299999999999994E-2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Planilha"/>
      <sheetName val="Vol_ Terrap_"/>
      <sheetName val="RESUMO - MO37588"/>
      <sheetName val="Replan"/>
      <sheetName val="Resumo"/>
      <sheetName val="memorial"/>
      <sheetName val="capa -1"/>
      <sheetName val="38"/>
      <sheetName val="medicao"/>
      <sheetName val="Orçamento e Medição - MO37587"/>
      <sheetName val="Vol__Terrap_"/>
      <sheetName val="Vol__Terrap_1"/>
      <sheetName val="Plan1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"/>
      <sheetName val="composições"/>
      <sheetName val="fornecedores"/>
      <sheetName val="MAT"/>
      <sheetName val="Cronograma"/>
      <sheetName val="Listagem"/>
      <sheetName val="Plan1"/>
      <sheetName val="a.2- resumo"/>
      <sheetName val="16-equip."/>
      <sheetName val="17-moi"/>
    </sheetNames>
    <sheetDataSet>
      <sheetData sheetId="0"/>
      <sheetData sheetId="1"/>
      <sheetData sheetId="2"/>
      <sheetData sheetId="3">
        <row r="3">
          <cell r="A3">
            <v>1000</v>
          </cell>
          <cell r="B3" t="str">
            <v>MÃO DE OBRA ASSALARIADA</v>
          </cell>
        </row>
        <row r="4">
          <cell r="A4">
            <v>101</v>
          </cell>
          <cell r="B4" t="str">
            <v>Pedreiro</v>
          </cell>
          <cell r="C4" t="str">
            <v>h</v>
          </cell>
          <cell r="D4">
            <v>2.004</v>
          </cell>
          <cell r="E4">
            <v>1.67</v>
          </cell>
        </row>
        <row r="5">
          <cell r="A5">
            <v>102</v>
          </cell>
          <cell r="B5" t="str">
            <v>Servente</v>
          </cell>
          <cell r="C5" t="str">
            <v>h</v>
          </cell>
          <cell r="D5">
            <v>1.296</v>
          </cell>
          <cell r="E5">
            <v>1.08</v>
          </cell>
        </row>
        <row r="6">
          <cell r="A6">
            <v>103</v>
          </cell>
          <cell r="B6" t="str">
            <v>Carpinteiro</v>
          </cell>
          <cell r="C6" t="str">
            <v>h</v>
          </cell>
          <cell r="D6">
            <v>2.004</v>
          </cell>
          <cell r="E6">
            <v>1.67</v>
          </cell>
        </row>
        <row r="7">
          <cell r="A7">
            <v>104</v>
          </cell>
          <cell r="B7" t="str">
            <v>Bombeiro</v>
          </cell>
          <cell r="C7" t="str">
            <v>h</v>
          </cell>
          <cell r="D7">
            <v>2.004</v>
          </cell>
          <cell r="E7">
            <v>1.67</v>
          </cell>
        </row>
        <row r="8">
          <cell r="A8">
            <v>105</v>
          </cell>
          <cell r="B8" t="str">
            <v>Eletricista</v>
          </cell>
          <cell r="C8" t="str">
            <v>h</v>
          </cell>
          <cell r="D8">
            <v>2.004</v>
          </cell>
          <cell r="E8">
            <v>1.67</v>
          </cell>
        </row>
        <row r="9">
          <cell r="A9">
            <v>106</v>
          </cell>
          <cell r="B9" t="str">
            <v>Armador</v>
          </cell>
          <cell r="C9" t="str">
            <v>kg</v>
          </cell>
          <cell r="D9">
            <v>0.36</v>
          </cell>
          <cell r="E9">
            <v>0.3</v>
          </cell>
        </row>
        <row r="10">
          <cell r="A10">
            <v>107</v>
          </cell>
          <cell r="B10" t="str">
            <v>Maquinista</v>
          </cell>
          <cell r="C10" t="str">
            <v>h</v>
          </cell>
          <cell r="D10">
            <v>1.776</v>
          </cell>
          <cell r="E10">
            <v>1.48</v>
          </cell>
        </row>
        <row r="11">
          <cell r="A11">
            <v>108</v>
          </cell>
          <cell r="B11" t="str">
            <v>Montador</v>
          </cell>
          <cell r="C11" t="str">
            <v>h</v>
          </cell>
          <cell r="D11">
            <v>1.776</v>
          </cell>
          <cell r="E11">
            <v>1.48</v>
          </cell>
        </row>
        <row r="12">
          <cell r="A12">
            <v>109</v>
          </cell>
          <cell r="B12" t="str">
            <v>Ferreiro</v>
          </cell>
          <cell r="C12" t="str">
            <v>h</v>
          </cell>
          <cell r="D12">
            <v>1.776</v>
          </cell>
          <cell r="E12">
            <v>1.48</v>
          </cell>
        </row>
        <row r="13">
          <cell r="A13">
            <v>110</v>
          </cell>
          <cell r="B13" t="str">
            <v>Ajudante</v>
          </cell>
          <cell r="C13" t="str">
            <v>h</v>
          </cell>
          <cell r="D13">
            <v>1.296</v>
          </cell>
          <cell r="E13">
            <v>1.08</v>
          </cell>
        </row>
        <row r="14">
          <cell r="A14">
            <v>111</v>
          </cell>
          <cell r="B14" t="str">
            <v>Pintor</v>
          </cell>
          <cell r="C14" t="str">
            <v>h</v>
          </cell>
          <cell r="D14">
            <v>1.9320000000000002</v>
          </cell>
          <cell r="E14">
            <v>1.61</v>
          </cell>
        </row>
        <row r="15">
          <cell r="A15">
            <v>112</v>
          </cell>
          <cell r="B15" t="str">
            <v>Telhadista</v>
          </cell>
          <cell r="C15" t="str">
            <v>h</v>
          </cell>
          <cell r="D15">
            <v>2.004</v>
          </cell>
          <cell r="E15">
            <v>1.67</v>
          </cell>
        </row>
        <row r="17">
          <cell r="A17">
            <v>1500</v>
          </cell>
          <cell r="B17" t="str">
            <v>MÃO DE OBRA EMPREITADA</v>
          </cell>
        </row>
        <row r="18">
          <cell r="A18">
            <v>150</v>
          </cell>
          <cell r="B18" t="str">
            <v>Empreitada alvenaria</v>
          </cell>
          <cell r="C18" t="str">
            <v>m2</v>
          </cell>
          <cell r="D18">
            <v>3</v>
          </cell>
          <cell r="E18">
            <v>2</v>
          </cell>
        </row>
        <row r="19">
          <cell r="A19">
            <v>152</v>
          </cell>
          <cell r="B19" t="str">
            <v>Empreitada chapisco interno</v>
          </cell>
          <cell r="C19" t="str">
            <v>m2</v>
          </cell>
          <cell r="D19">
            <v>0.84</v>
          </cell>
          <cell r="E19">
            <v>0.77</v>
          </cell>
        </row>
        <row r="20">
          <cell r="A20">
            <v>154</v>
          </cell>
          <cell r="B20" t="str">
            <v>Empreitada chapisco no jaú</v>
          </cell>
          <cell r="C20" t="str">
            <v>m2</v>
          </cell>
          <cell r="D20">
            <v>0.96000000000000008</v>
          </cell>
          <cell r="E20">
            <v>0.88000000000000012</v>
          </cell>
        </row>
        <row r="21">
          <cell r="A21">
            <v>155</v>
          </cell>
          <cell r="B21" t="str">
            <v>Empreiteiro assentamento de pisos c/ encargos</v>
          </cell>
          <cell r="C21" t="str">
            <v>m2</v>
          </cell>
          <cell r="D21">
            <v>7.2</v>
          </cell>
          <cell r="E21">
            <v>6.6000000000000005</v>
          </cell>
        </row>
        <row r="22">
          <cell r="A22">
            <v>156</v>
          </cell>
          <cell r="B22" t="str">
            <v>Empreitada emboço interno</v>
          </cell>
          <cell r="C22" t="str">
            <v>m2</v>
          </cell>
          <cell r="D22">
            <v>2.4</v>
          </cell>
          <cell r="E22">
            <v>2.2000000000000002</v>
          </cell>
        </row>
        <row r="23">
          <cell r="A23">
            <v>158</v>
          </cell>
          <cell r="B23" t="str">
            <v>Empreitada emboço e chapisco no jaú</v>
          </cell>
          <cell r="C23" t="str">
            <v>m2</v>
          </cell>
          <cell r="D23">
            <v>6</v>
          </cell>
          <cell r="E23">
            <v>5.5</v>
          </cell>
        </row>
        <row r="24">
          <cell r="A24">
            <v>160</v>
          </cell>
          <cell r="B24" t="str">
            <v>Empreitada contrapiso</v>
          </cell>
          <cell r="C24" t="str">
            <v>m2</v>
          </cell>
          <cell r="D24">
            <v>3</v>
          </cell>
          <cell r="E24">
            <v>2.75</v>
          </cell>
        </row>
        <row r="25">
          <cell r="A25">
            <v>162</v>
          </cell>
          <cell r="B25" t="str">
            <v>Empreitada pisos cerâmicos</v>
          </cell>
          <cell r="C25" t="str">
            <v>m2</v>
          </cell>
          <cell r="D25">
            <v>4.8</v>
          </cell>
          <cell r="E25">
            <v>4.4000000000000004</v>
          </cell>
        </row>
        <row r="26">
          <cell r="A26">
            <v>164</v>
          </cell>
          <cell r="B26" t="str">
            <v>Empreitada revestimentos paredes internas</v>
          </cell>
          <cell r="C26" t="str">
            <v>m2</v>
          </cell>
          <cell r="D26">
            <v>4.8</v>
          </cell>
          <cell r="E26">
            <v>4.4000000000000004</v>
          </cell>
        </row>
        <row r="27">
          <cell r="A27">
            <v>166</v>
          </cell>
          <cell r="B27" t="str">
            <v>Empreitada assentamento de aduelas</v>
          </cell>
          <cell r="C27" t="str">
            <v>unid.</v>
          </cell>
          <cell r="D27">
            <v>7.2</v>
          </cell>
          <cell r="E27">
            <v>6.6000000000000005</v>
          </cell>
        </row>
        <row r="28">
          <cell r="A28">
            <v>167</v>
          </cell>
          <cell r="B28" t="str">
            <v>Empreitada assentamento de esquadria de madeira</v>
          </cell>
          <cell r="C28" t="str">
            <v>unid.</v>
          </cell>
          <cell r="D28">
            <v>12</v>
          </cell>
          <cell r="E28">
            <v>11</v>
          </cell>
        </row>
        <row r="29">
          <cell r="A29">
            <v>168</v>
          </cell>
          <cell r="B29" t="str">
            <v>Empreitada pisos de granito/mármore/ardósia</v>
          </cell>
          <cell r="C29" t="str">
            <v>m2</v>
          </cell>
          <cell r="D29">
            <v>9.6</v>
          </cell>
          <cell r="E29">
            <v>8.8000000000000007</v>
          </cell>
        </row>
        <row r="30">
          <cell r="A30">
            <v>169</v>
          </cell>
          <cell r="B30" t="str">
            <v>Empreitada revestimento externo cerâmica 10x10</v>
          </cell>
          <cell r="C30" t="str">
            <v>m2</v>
          </cell>
          <cell r="D30">
            <v>6</v>
          </cell>
          <cell r="E30">
            <v>5.5</v>
          </cell>
        </row>
        <row r="31">
          <cell r="A31">
            <v>170</v>
          </cell>
          <cell r="B31" t="str">
            <v>Empreitada revestimento externo granito</v>
          </cell>
          <cell r="C31" t="str">
            <v>m2</v>
          </cell>
          <cell r="D31">
            <v>14.4</v>
          </cell>
          <cell r="E31">
            <v>13.200000000000001</v>
          </cell>
        </row>
        <row r="32">
          <cell r="A32">
            <v>171</v>
          </cell>
          <cell r="B32" t="str">
            <v>Empreitada assentamento de soleira ou chapim em granito</v>
          </cell>
          <cell r="C32" t="str">
            <v>ml</v>
          </cell>
          <cell r="D32">
            <v>6</v>
          </cell>
          <cell r="E32">
            <v>5.5</v>
          </cell>
        </row>
        <row r="33">
          <cell r="A33">
            <v>180</v>
          </cell>
          <cell r="B33" t="str">
            <v>Empreitada pintura de paredes internas 2 demãos</v>
          </cell>
          <cell r="C33" t="str">
            <v>m2</v>
          </cell>
          <cell r="D33">
            <v>3.6</v>
          </cell>
          <cell r="E33">
            <v>3.3000000000000003</v>
          </cell>
        </row>
        <row r="36">
          <cell r="A36">
            <v>199</v>
          </cell>
          <cell r="B36" t="str">
            <v>Leis Sociais = 125,8% sobre mão-de-obra</v>
          </cell>
          <cell r="D36">
            <v>1.2060440000000001</v>
          </cell>
          <cell r="E36">
            <v>1.2060440000000001</v>
          </cell>
        </row>
        <row r="38">
          <cell r="A38">
            <v>2000</v>
          </cell>
          <cell r="B38" t="str">
            <v>INSUMOS BÁSICOS</v>
          </cell>
        </row>
        <row r="40">
          <cell r="A40">
            <v>201</v>
          </cell>
          <cell r="B40" t="str">
            <v>Cimento</v>
          </cell>
          <cell r="C40" t="str">
            <v>kg</v>
          </cell>
          <cell r="D40">
            <v>0.3</v>
          </cell>
          <cell r="E40">
            <v>0.27500000000000002</v>
          </cell>
        </row>
        <row r="41">
          <cell r="A41">
            <v>202</v>
          </cell>
          <cell r="B41" t="str">
            <v>Areia úmida</v>
          </cell>
          <cell r="C41" t="str">
            <v>m3</v>
          </cell>
          <cell r="D41">
            <v>0</v>
          </cell>
          <cell r="E41">
            <v>0</v>
          </cell>
        </row>
        <row r="42">
          <cell r="A42">
            <v>203</v>
          </cell>
          <cell r="B42" t="str">
            <v>Brita 1/2</v>
          </cell>
          <cell r="C42" t="str">
            <v>m3</v>
          </cell>
          <cell r="D42">
            <v>24</v>
          </cell>
          <cell r="E42">
            <v>22</v>
          </cell>
        </row>
        <row r="43">
          <cell r="A43">
            <v>204</v>
          </cell>
          <cell r="B43" t="str">
            <v>Cal virgem em pó</v>
          </cell>
          <cell r="C43" t="str">
            <v>kg</v>
          </cell>
          <cell r="D43">
            <v>0.12000000000000001</v>
          </cell>
          <cell r="E43">
            <v>0.11000000000000001</v>
          </cell>
        </row>
        <row r="44">
          <cell r="A44">
            <v>205</v>
          </cell>
          <cell r="B44" t="str">
            <v>Cal hidratada</v>
          </cell>
          <cell r="C44" t="str">
            <v>kg</v>
          </cell>
          <cell r="D44">
            <v>0.18</v>
          </cell>
          <cell r="E44">
            <v>0.16500000000000001</v>
          </cell>
        </row>
        <row r="45">
          <cell r="A45">
            <v>206</v>
          </cell>
          <cell r="B45" t="str">
            <v>Impermeabilizante Vedacit</v>
          </cell>
          <cell r="C45" t="str">
            <v>l</v>
          </cell>
          <cell r="D45">
            <v>2.0533333333333337</v>
          </cell>
          <cell r="E45">
            <v>1.8822222222222225</v>
          </cell>
        </row>
        <row r="46">
          <cell r="A46">
            <v>207</v>
          </cell>
          <cell r="B46" t="str">
            <v>Cimentcola Quartzolit</v>
          </cell>
          <cell r="C46" t="str">
            <v>kg</v>
          </cell>
          <cell r="D46">
            <v>0.372</v>
          </cell>
          <cell r="E46">
            <v>0.34100000000000003</v>
          </cell>
        </row>
        <row r="47">
          <cell r="A47">
            <v>208</v>
          </cell>
          <cell r="B47" t="str">
            <v>Supercimentcola Quarzolite</v>
          </cell>
          <cell r="C47" t="str">
            <v>kg</v>
          </cell>
          <cell r="D47">
            <v>0.75600000000000001</v>
          </cell>
          <cell r="E47">
            <v>0.69300000000000006</v>
          </cell>
        </row>
        <row r="48">
          <cell r="A48">
            <v>209</v>
          </cell>
          <cell r="B48" t="str">
            <v>Cimento branco</v>
          </cell>
          <cell r="C48" t="str">
            <v>kg</v>
          </cell>
          <cell r="D48">
            <v>1.56</v>
          </cell>
          <cell r="E48">
            <v>1.4300000000000002</v>
          </cell>
        </row>
        <row r="49">
          <cell r="A49">
            <v>210</v>
          </cell>
          <cell r="B49" t="str">
            <v>Prego 18x24</v>
          </cell>
          <cell r="C49" t="str">
            <v>kg</v>
          </cell>
          <cell r="D49">
            <v>2.64</v>
          </cell>
          <cell r="E49">
            <v>2.4200000000000004</v>
          </cell>
        </row>
        <row r="50">
          <cell r="A50">
            <v>211</v>
          </cell>
          <cell r="B50" t="str">
            <v>tábua de pinho 1x12"</v>
          </cell>
          <cell r="C50" t="str">
            <v>m2</v>
          </cell>
          <cell r="D50">
            <v>8.16</v>
          </cell>
          <cell r="E50">
            <v>7.48</v>
          </cell>
        </row>
        <row r="51">
          <cell r="A51">
            <v>212</v>
          </cell>
          <cell r="B51" t="str">
            <v>tábua de pinho 1x9"</v>
          </cell>
          <cell r="C51" t="str">
            <v>m2</v>
          </cell>
          <cell r="D51">
            <v>8.16</v>
          </cell>
          <cell r="E51">
            <v>7.48</v>
          </cell>
        </row>
        <row r="52">
          <cell r="A52">
            <v>213</v>
          </cell>
          <cell r="B52" t="str">
            <v>Sarrafo de pinho 10x2,5cm</v>
          </cell>
          <cell r="C52" t="str">
            <v>m</v>
          </cell>
          <cell r="D52">
            <v>1.02</v>
          </cell>
          <cell r="E52">
            <v>0.93500000000000005</v>
          </cell>
        </row>
        <row r="53">
          <cell r="A53">
            <v>214</v>
          </cell>
          <cell r="B53" t="str">
            <v>pontalete de pinho 3x3"</v>
          </cell>
          <cell r="C53" t="str">
            <v>m</v>
          </cell>
          <cell r="D53">
            <v>1.8</v>
          </cell>
          <cell r="E53">
            <v>1.6500000000000001</v>
          </cell>
        </row>
        <row r="54">
          <cell r="A54">
            <v>215</v>
          </cell>
          <cell r="B54" t="str">
            <v>Viga de peroba 6x12cm</v>
          </cell>
          <cell r="C54" t="str">
            <v>m</v>
          </cell>
          <cell r="D54">
            <v>4.5599999999999996</v>
          </cell>
          <cell r="E54">
            <v>4.18</v>
          </cell>
        </row>
        <row r="55">
          <cell r="A55">
            <v>216</v>
          </cell>
          <cell r="B55" t="str">
            <v>Chapa de compensado resinado 10mm</v>
          </cell>
          <cell r="C55" t="str">
            <v>m2</v>
          </cell>
          <cell r="D55">
            <v>18</v>
          </cell>
          <cell r="E55">
            <v>16.5</v>
          </cell>
        </row>
        <row r="56">
          <cell r="A56">
            <v>217</v>
          </cell>
          <cell r="B56" t="str">
            <v>Madeira</v>
          </cell>
          <cell r="C56" t="str">
            <v>m3</v>
          </cell>
          <cell r="D56">
            <v>300</v>
          </cell>
          <cell r="E56">
            <v>275</v>
          </cell>
        </row>
        <row r="57">
          <cell r="A57">
            <v>218</v>
          </cell>
          <cell r="B57" t="str">
            <v>Chumbador 3/8"</v>
          </cell>
          <cell r="C57" t="str">
            <v>un</v>
          </cell>
          <cell r="D57">
            <v>0.24000000000000002</v>
          </cell>
          <cell r="E57">
            <v>0.22000000000000003</v>
          </cell>
        </row>
        <row r="58">
          <cell r="A58">
            <v>219</v>
          </cell>
          <cell r="B58" t="str">
            <v>Aço CA-50 12,5mm</v>
          </cell>
          <cell r="C58" t="str">
            <v>kg</v>
          </cell>
          <cell r="D58">
            <v>1.8720000000000001</v>
          </cell>
          <cell r="E58">
            <v>1.7160000000000002</v>
          </cell>
        </row>
        <row r="59">
          <cell r="A59">
            <v>220</v>
          </cell>
          <cell r="B59" t="str">
            <v>Aço CA-50 10mm</v>
          </cell>
          <cell r="C59" t="str">
            <v>kg</v>
          </cell>
          <cell r="D59">
            <v>1.7412698412698413</v>
          </cell>
          <cell r="E59">
            <v>1.5961640211640213</v>
          </cell>
        </row>
        <row r="60">
          <cell r="A60">
            <v>221</v>
          </cell>
          <cell r="B60" t="str">
            <v>Aço CA-50 8mm</v>
          </cell>
          <cell r="C60" t="str">
            <v>kg</v>
          </cell>
          <cell r="D60">
            <v>1.875</v>
          </cell>
          <cell r="E60">
            <v>1.7187500000000002</v>
          </cell>
        </row>
        <row r="61">
          <cell r="A61">
            <v>222</v>
          </cell>
          <cell r="B61" t="str">
            <v>Aço CA-50 6,3mm</v>
          </cell>
          <cell r="C61" t="str">
            <v>kg</v>
          </cell>
          <cell r="D61">
            <v>1.8720000000000001</v>
          </cell>
          <cell r="E61">
            <v>1.7160000000000002</v>
          </cell>
        </row>
        <row r="62">
          <cell r="A62">
            <v>223</v>
          </cell>
          <cell r="B62" t="str">
            <v>Aço CA-50 5mm</v>
          </cell>
          <cell r="C62" t="str">
            <v>kg</v>
          </cell>
          <cell r="D62">
            <v>1.875</v>
          </cell>
          <cell r="E62">
            <v>1.7187500000000002</v>
          </cell>
        </row>
        <row r="63">
          <cell r="A63">
            <v>224</v>
          </cell>
          <cell r="B63" t="str">
            <v>Aço CA-50 4,2mm</v>
          </cell>
          <cell r="C63" t="str">
            <v>kg</v>
          </cell>
          <cell r="D63">
            <v>2.0793893129770993</v>
          </cell>
          <cell r="E63">
            <v>1.9061068702290076</v>
          </cell>
        </row>
        <row r="64">
          <cell r="A64">
            <v>225</v>
          </cell>
          <cell r="B64" t="str">
            <v>Aço CA-60 4,2mm</v>
          </cell>
          <cell r="C64" t="str">
            <v>kg</v>
          </cell>
          <cell r="D64">
            <v>2.0793893129770993</v>
          </cell>
          <cell r="E64">
            <v>1.9061068702290076</v>
          </cell>
        </row>
        <row r="65">
          <cell r="A65">
            <v>226</v>
          </cell>
          <cell r="B65" t="str">
            <v>Arame galvanizado</v>
          </cell>
          <cell r="C65" t="str">
            <v>kg</v>
          </cell>
          <cell r="D65">
            <v>1.9200000000000002</v>
          </cell>
          <cell r="E65">
            <v>1.7600000000000002</v>
          </cell>
        </row>
        <row r="66">
          <cell r="A66">
            <v>227</v>
          </cell>
          <cell r="B66" t="str">
            <v>Arame recozido</v>
          </cell>
          <cell r="C66" t="str">
            <v>kg</v>
          </cell>
          <cell r="D66">
            <v>3.6</v>
          </cell>
          <cell r="E66">
            <v>3.3000000000000003</v>
          </cell>
        </row>
        <row r="67">
          <cell r="A67">
            <v>230</v>
          </cell>
          <cell r="B67" t="str">
            <v>Tijolo 9x19x28</v>
          </cell>
          <cell r="C67" t="str">
            <v>un</v>
          </cell>
          <cell r="D67">
            <v>0.18</v>
          </cell>
          <cell r="E67">
            <v>0.16500000000000001</v>
          </cell>
        </row>
        <row r="68">
          <cell r="A68">
            <v>231</v>
          </cell>
          <cell r="B68" t="str">
            <v>Tijolo 09x19x19</v>
          </cell>
          <cell r="C68" t="str">
            <v>un</v>
          </cell>
          <cell r="D68">
            <v>0.156</v>
          </cell>
          <cell r="E68">
            <v>0.14300000000000002</v>
          </cell>
        </row>
        <row r="69">
          <cell r="A69">
            <v>232</v>
          </cell>
          <cell r="B69" t="str">
            <v>Tijolo de barro maciço</v>
          </cell>
          <cell r="C69" t="str">
            <v>un</v>
          </cell>
          <cell r="D69">
            <v>0.26400000000000001</v>
          </cell>
          <cell r="E69">
            <v>0.24200000000000002</v>
          </cell>
        </row>
        <row r="70">
          <cell r="A70">
            <v>233</v>
          </cell>
          <cell r="B70" t="str">
            <v>Elemento vazado tipo cobogó</v>
          </cell>
          <cell r="C70" t="str">
            <v>un</v>
          </cell>
          <cell r="D70">
            <v>0.88800000000000001</v>
          </cell>
          <cell r="E70">
            <v>0.81400000000000006</v>
          </cell>
        </row>
        <row r="71">
          <cell r="A71">
            <v>234</v>
          </cell>
          <cell r="B71" t="str">
            <v>Bloco de concreto 10x20x40</v>
          </cell>
          <cell r="C71" t="str">
            <v>un</v>
          </cell>
          <cell r="D71">
            <v>0.42</v>
          </cell>
          <cell r="E71">
            <v>0.38500000000000001</v>
          </cell>
        </row>
        <row r="72">
          <cell r="A72">
            <v>235</v>
          </cell>
          <cell r="B72" t="str">
            <v>Bloco de concreto 15x20x40</v>
          </cell>
          <cell r="C72" t="str">
            <v>un</v>
          </cell>
          <cell r="D72">
            <v>0.6</v>
          </cell>
          <cell r="E72">
            <v>0.55000000000000004</v>
          </cell>
        </row>
        <row r="73">
          <cell r="A73">
            <v>236</v>
          </cell>
          <cell r="B73" t="str">
            <v>Rejunte Quartizolit para revestimento cerâmico</v>
          </cell>
          <cell r="C73" t="str">
            <v>kg</v>
          </cell>
          <cell r="D73">
            <v>1.6320000000000001</v>
          </cell>
          <cell r="E73">
            <v>1.4960000000000002</v>
          </cell>
        </row>
        <row r="74">
          <cell r="A74">
            <v>238</v>
          </cell>
          <cell r="B74" t="str">
            <v>Laje pré-fabricada e=10cm</v>
          </cell>
          <cell r="C74" t="str">
            <v>m2</v>
          </cell>
          <cell r="D74">
            <v>7.2</v>
          </cell>
          <cell r="E74">
            <v>6.6000000000000005</v>
          </cell>
        </row>
        <row r="75">
          <cell r="A75">
            <v>240</v>
          </cell>
          <cell r="B75" t="str">
            <v>Desmoldante para formas</v>
          </cell>
          <cell r="C75" t="str">
            <v>l</v>
          </cell>
          <cell r="D75">
            <v>3.9</v>
          </cell>
          <cell r="E75">
            <v>3.5750000000000002</v>
          </cell>
        </row>
        <row r="76">
          <cell r="A76">
            <v>242</v>
          </cell>
          <cell r="B76" t="str">
            <v>Formas metálicas aluguel</v>
          </cell>
          <cell r="C76" t="str">
            <v>m2</v>
          </cell>
          <cell r="D76">
            <v>0</v>
          </cell>
          <cell r="E76">
            <v>0</v>
          </cell>
        </row>
        <row r="77">
          <cell r="A77">
            <v>244</v>
          </cell>
          <cell r="B77" t="str">
            <v>Escora de eucalipto 3m</v>
          </cell>
          <cell r="C77" t="str">
            <v>un</v>
          </cell>
          <cell r="D77">
            <v>1.2</v>
          </cell>
          <cell r="E77">
            <v>1.1000000000000001</v>
          </cell>
        </row>
        <row r="78">
          <cell r="A78">
            <v>245</v>
          </cell>
          <cell r="B78" t="str">
            <v>Chapa zincada no. 26</v>
          </cell>
          <cell r="C78" t="str">
            <v>chapa</v>
          </cell>
          <cell r="D78">
            <v>15.6</v>
          </cell>
          <cell r="E78">
            <v>14.3</v>
          </cell>
        </row>
        <row r="79">
          <cell r="A79">
            <v>246</v>
          </cell>
          <cell r="B79" t="str">
            <v>Chapa de compensado resinado 12mm</v>
          </cell>
          <cell r="C79" t="str">
            <v>m2</v>
          </cell>
          <cell r="D79">
            <v>9.1320000000000014</v>
          </cell>
          <cell r="E79">
            <v>8.3710000000000004</v>
          </cell>
        </row>
        <row r="80">
          <cell r="A80">
            <v>247</v>
          </cell>
          <cell r="B80" t="str">
            <v>Chapa de compensado resinado 14mm</v>
          </cell>
          <cell r="C80" t="str">
            <v>m2</v>
          </cell>
          <cell r="D80">
            <v>10.404</v>
          </cell>
          <cell r="E80">
            <v>9.5370000000000008</v>
          </cell>
        </row>
        <row r="81">
          <cell r="A81">
            <v>248</v>
          </cell>
          <cell r="B81" t="str">
            <v>Chapa de compensado resinado 12mm</v>
          </cell>
          <cell r="C81" t="str">
            <v>chapa</v>
          </cell>
          <cell r="D81">
            <v>16.2</v>
          </cell>
          <cell r="E81">
            <v>14.850000000000001</v>
          </cell>
        </row>
        <row r="82">
          <cell r="A82">
            <v>249</v>
          </cell>
          <cell r="B82" t="str">
            <v>Chapa de compensado resinado 14mm</v>
          </cell>
          <cell r="C82" t="str">
            <v>chapa</v>
          </cell>
          <cell r="D82">
            <v>31.2</v>
          </cell>
          <cell r="E82">
            <v>28.6</v>
          </cell>
        </row>
        <row r="83">
          <cell r="A83">
            <v>250</v>
          </cell>
          <cell r="B83" t="str">
            <v>Chapa de compensado resinado 10mm</v>
          </cell>
          <cell r="C83" t="str">
            <v>m2</v>
          </cell>
          <cell r="D83">
            <v>7.6859504132231411</v>
          </cell>
          <cell r="E83">
            <v>7.0454545454545459</v>
          </cell>
        </row>
        <row r="84">
          <cell r="A84">
            <v>251</v>
          </cell>
          <cell r="B84" t="str">
            <v>Chapa de compensado resinado 10mm</v>
          </cell>
          <cell r="C84" t="str">
            <v>chapa</v>
          </cell>
          <cell r="D84">
            <v>18.600000000000001</v>
          </cell>
          <cell r="E84">
            <v>17.05</v>
          </cell>
        </row>
        <row r="85">
          <cell r="A85">
            <v>252</v>
          </cell>
          <cell r="B85" t="str">
            <v>Areia média</v>
          </cell>
          <cell r="C85" t="str">
            <v>m3</v>
          </cell>
          <cell r="D85">
            <v>27.6</v>
          </cell>
          <cell r="E85">
            <v>25.3</v>
          </cell>
        </row>
        <row r="86">
          <cell r="A86">
            <v>253</v>
          </cell>
          <cell r="B86" t="str">
            <v>Brita 3/4</v>
          </cell>
          <cell r="C86" t="str">
            <v>m3</v>
          </cell>
          <cell r="D86">
            <v>27.6</v>
          </cell>
          <cell r="E86">
            <v>25.3</v>
          </cell>
        </row>
        <row r="87">
          <cell r="A87">
            <v>254</v>
          </cell>
          <cell r="B87" t="str">
            <v>Pedra de mão</v>
          </cell>
          <cell r="C87" t="str">
            <v>m3</v>
          </cell>
          <cell r="D87">
            <v>2.52</v>
          </cell>
          <cell r="E87">
            <v>2.3100000000000005</v>
          </cell>
        </row>
        <row r="88">
          <cell r="A88">
            <v>261</v>
          </cell>
          <cell r="B88" t="str">
            <v>tábua de pinho 1x12"</v>
          </cell>
          <cell r="C88" t="str">
            <v>m</v>
          </cell>
          <cell r="D88">
            <v>1.26</v>
          </cell>
          <cell r="E88">
            <v>1.1550000000000002</v>
          </cell>
        </row>
        <row r="89">
          <cell r="A89">
            <v>262</v>
          </cell>
          <cell r="B89" t="str">
            <v>tábua de pinho 1x15cm</v>
          </cell>
          <cell r="C89" t="str">
            <v>m</v>
          </cell>
          <cell r="D89">
            <v>13.44</v>
          </cell>
          <cell r="E89">
            <v>12.32</v>
          </cell>
        </row>
        <row r="90">
          <cell r="A90">
            <v>264</v>
          </cell>
          <cell r="B90" t="str">
            <v>Lambrí de Peroba mica 10x1</v>
          </cell>
          <cell r="C90" t="str">
            <v>m2</v>
          </cell>
          <cell r="D90">
            <v>4.8</v>
          </cell>
          <cell r="E90">
            <v>4.4000000000000004</v>
          </cell>
        </row>
        <row r="91">
          <cell r="A91">
            <v>266</v>
          </cell>
          <cell r="B91" t="str">
            <v>Placas de gesso pré-fabricadas 60x60</v>
          </cell>
          <cell r="C91" t="str">
            <v>m2</v>
          </cell>
          <cell r="D91">
            <v>0.24000000000000002</v>
          </cell>
          <cell r="E91">
            <v>0.22000000000000003</v>
          </cell>
        </row>
        <row r="92">
          <cell r="A92">
            <v>267</v>
          </cell>
          <cell r="B92" t="str">
            <v>Gesso em pó</v>
          </cell>
          <cell r="C92" t="str">
            <v>kg</v>
          </cell>
          <cell r="D92">
            <v>5.6400000000000006</v>
          </cell>
          <cell r="E92">
            <v>5.1700000000000008</v>
          </cell>
        </row>
        <row r="93">
          <cell r="A93">
            <v>270</v>
          </cell>
          <cell r="B93" t="str">
            <v>Soda cáustica</v>
          </cell>
          <cell r="C93" t="str">
            <v>kg</v>
          </cell>
          <cell r="D93">
            <v>2.16</v>
          </cell>
          <cell r="E93">
            <v>1.9800000000000002</v>
          </cell>
        </row>
        <row r="94">
          <cell r="A94">
            <v>271</v>
          </cell>
          <cell r="B94" t="str">
            <v>Ácido muriático</v>
          </cell>
          <cell r="C94" t="str">
            <v>l</v>
          </cell>
          <cell r="D94">
            <v>3.8999999999999995</v>
          </cell>
          <cell r="E94">
            <v>3.5749999999999997</v>
          </cell>
        </row>
        <row r="95">
          <cell r="A95">
            <v>272</v>
          </cell>
          <cell r="B95" t="str">
            <v>Aguarráz mineral</v>
          </cell>
          <cell r="C95" t="str">
            <v>l</v>
          </cell>
          <cell r="D95">
            <v>0.24000000000000002</v>
          </cell>
          <cell r="E95">
            <v>0.22000000000000003</v>
          </cell>
        </row>
        <row r="96">
          <cell r="A96">
            <v>274</v>
          </cell>
          <cell r="B96" t="str">
            <v>Lixa nº120 para pintura</v>
          </cell>
          <cell r="C96" t="str">
            <v>un</v>
          </cell>
          <cell r="D96">
            <v>1.2</v>
          </cell>
          <cell r="E96">
            <v>1.1000000000000001</v>
          </cell>
        </row>
        <row r="97">
          <cell r="A97">
            <v>275</v>
          </cell>
          <cell r="B97" t="str">
            <v>Caibro 7x4 madeira branca</v>
          </cell>
          <cell r="C97" t="str">
            <v>ml</v>
          </cell>
          <cell r="D97">
            <v>2.52</v>
          </cell>
          <cell r="E97">
            <v>2.3100000000000005</v>
          </cell>
        </row>
        <row r="98">
          <cell r="A98">
            <v>276</v>
          </cell>
          <cell r="B98" t="str">
            <v>Caibro 7x5 Parajú</v>
          </cell>
          <cell r="C98" t="str">
            <v>ml</v>
          </cell>
          <cell r="D98">
            <v>2.2799999999999998</v>
          </cell>
          <cell r="E98">
            <v>2.09</v>
          </cell>
        </row>
        <row r="99">
          <cell r="A99">
            <v>280</v>
          </cell>
          <cell r="B99" t="str">
            <v>Caibro 7x5 Parajú</v>
          </cell>
          <cell r="C99" t="str">
            <v>ml</v>
          </cell>
          <cell r="D99">
            <v>1.32</v>
          </cell>
          <cell r="E99">
            <v>1.2100000000000002</v>
          </cell>
        </row>
        <row r="100">
          <cell r="A100">
            <v>282</v>
          </cell>
          <cell r="B100" t="str">
            <v>Caibro 7x4 madeira branca</v>
          </cell>
          <cell r="C100" t="str">
            <v>ml</v>
          </cell>
          <cell r="D100">
            <v>5.4</v>
          </cell>
          <cell r="E100">
            <v>4.95</v>
          </cell>
        </row>
        <row r="101">
          <cell r="A101">
            <v>286</v>
          </cell>
          <cell r="B101" t="str">
            <v>Telha amianto ondulada 2,44 x 0,50 fibrotex</v>
          </cell>
          <cell r="C101" t="str">
            <v>un</v>
          </cell>
          <cell r="D101">
            <v>6</v>
          </cell>
          <cell r="E101">
            <v>5.5</v>
          </cell>
        </row>
        <row r="102">
          <cell r="A102">
            <v>287</v>
          </cell>
          <cell r="B102" t="str">
            <v>Telha amianto ondulada 1,83 x 1,10</v>
          </cell>
          <cell r="C102" t="str">
            <v>un</v>
          </cell>
          <cell r="D102">
            <v>9.6</v>
          </cell>
          <cell r="E102">
            <v>8.8000000000000007</v>
          </cell>
        </row>
        <row r="103">
          <cell r="A103">
            <v>288</v>
          </cell>
          <cell r="B103" t="str">
            <v>Telha de barro colonial</v>
          </cell>
          <cell r="C103" t="str">
            <v>un</v>
          </cell>
          <cell r="D103">
            <v>0.14399999999999999</v>
          </cell>
          <cell r="E103">
            <v>0.13200000000000001</v>
          </cell>
        </row>
        <row r="104">
          <cell r="A104">
            <v>290</v>
          </cell>
          <cell r="B104" t="str">
            <v>Laje pré-fabricada e=10cm</v>
          </cell>
          <cell r="C104" t="str">
            <v>m2</v>
          </cell>
          <cell r="D104">
            <v>9.36</v>
          </cell>
          <cell r="E104">
            <v>8.58</v>
          </cell>
        </row>
        <row r="105">
          <cell r="A105">
            <v>291</v>
          </cell>
          <cell r="B105" t="str">
            <v>Escora de eucalipto 3m</v>
          </cell>
          <cell r="C105" t="str">
            <v>peça</v>
          </cell>
          <cell r="D105">
            <v>1.2</v>
          </cell>
          <cell r="E105">
            <v>1.1000000000000001</v>
          </cell>
        </row>
        <row r="106">
          <cell r="A106">
            <v>292</v>
          </cell>
          <cell r="B106" t="str">
            <v>Prego 15 x 15</v>
          </cell>
          <cell r="C106" t="str">
            <v>kg</v>
          </cell>
          <cell r="D106">
            <v>3.24</v>
          </cell>
          <cell r="E106">
            <v>2.9700000000000006</v>
          </cell>
        </row>
        <row r="111">
          <cell r="A111">
            <v>3000</v>
          </cell>
          <cell r="B111" t="str">
            <v>PISOS E REVESTIMENTOS</v>
          </cell>
        </row>
        <row r="112">
          <cell r="A112">
            <v>301</v>
          </cell>
          <cell r="B112" t="str">
            <v>Azulejo branco 15x15</v>
          </cell>
          <cell r="C112" t="str">
            <v>m2</v>
          </cell>
          <cell r="D112">
            <v>0</v>
          </cell>
        </row>
        <row r="113">
          <cell r="A113">
            <v>302</v>
          </cell>
          <cell r="B113" t="str">
            <v>Azulejo de cor 15x15</v>
          </cell>
          <cell r="C113" t="str">
            <v>m2</v>
          </cell>
          <cell r="D113">
            <v>0</v>
          </cell>
        </row>
        <row r="114">
          <cell r="A114">
            <v>304</v>
          </cell>
          <cell r="B114" t="str">
            <v>Ladrilho hidráulico 1 cor</v>
          </cell>
          <cell r="C114" t="str">
            <v>m2</v>
          </cell>
          <cell r="D114">
            <v>0</v>
          </cell>
        </row>
        <row r="115">
          <cell r="A115">
            <v>305</v>
          </cell>
          <cell r="B115" t="str">
            <v>Ladrilho hidráulico 2 cores</v>
          </cell>
          <cell r="C115" t="str">
            <v>m2</v>
          </cell>
          <cell r="D115">
            <v>0</v>
          </cell>
        </row>
        <row r="116">
          <cell r="A116">
            <v>306</v>
          </cell>
          <cell r="B116" t="str">
            <v>Lajota cerâmica 32x32cm</v>
          </cell>
          <cell r="C116" t="str">
            <v>m2</v>
          </cell>
          <cell r="D116">
            <v>0</v>
          </cell>
        </row>
        <row r="117">
          <cell r="A117">
            <v>308</v>
          </cell>
          <cell r="B117" t="str">
            <v>Cerâmica vermelha 12x24cm</v>
          </cell>
          <cell r="C117" t="str">
            <v>m2</v>
          </cell>
          <cell r="D117">
            <v>0</v>
          </cell>
        </row>
        <row r="118">
          <cell r="A118">
            <v>310</v>
          </cell>
          <cell r="B118" t="str">
            <v>Ardósia 40x40cm</v>
          </cell>
          <cell r="C118" t="str">
            <v>m2</v>
          </cell>
          <cell r="D118">
            <v>7.2</v>
          </cell>
          <cell r="E118">
            <v>6.6000000000000005</v>
          </cell>
        </row>
        <row r="119">
          <cell r="A119">
            <v>311</v>
          </cell>
          <cell r="B119" t="str">
            <v>Cerâmica 10x10</v>
          </cell>
          <cell r="C119" t="str">
            <v>m2</v>
          </cell>
          <cell r="D119">
            <v>10.68</v>
          </cell>
          <cell r="E119">
            <v>9.7900000000000009</v>
          </cell>
        </row>
        <row r="120">
          <cell r="A120">
            <v>312</v>
          </cell>
          <cell r="B120" t="str">
            <v>Cerâmica 40x40</v>
          </cell>
          <cell r="C120" t="str">
            <v>m2</v>
          </cell>
          <cell r="D120">
            <v>16.164000000000001</v>
          </cell>
          <cell r="E120">
            <v>14.817000000000002</v>
          </cell>
        </row>
        <row r="121">
          <cell r="A121">
            <v>313</v>
          </cell>
          <cell r="B121" t="str">
            <v>Cerâmica 30x30</v>
          </cell>
          <cell r="C121" t="str">
            <v>m2</v>
          </cell>
          <cell r="D121">
            <v>10.284000000000001</v>
          </cell>
          <cell r="E121">
            <v>9.4270000000000014</v>
          </cell>
        </row>
        <row r="122">
          <cell r="A122">
            <v>314</v>
          </cell>
          <cell r="B122" t="str">
            <v>Cerâmica 20x30</v>
          </cell>
          <cell r="C122" t="str">
            <v>m2</v>
          </cell>
          <cell r="D122">
            <v>8.52</v>
          </cell>
          <cell r="E122">
            <v>7.8100000000000005</v>
          </cell>
        </row>
        <row r="123">
          <cell r="A123">
            <v>315</v>
          </cell>
          <cell r="B123" t="str">
            <v>Cerâmica 15x15</v>
          </cell>
          <cell r="C123" t="str">
            <v>m2</v>
          </cell>
          <cell r="D123">
            <v>7.26</v>
          </cell>
          <cell r="E123">
            <v>6.6550000000000002</v>
          </cell>
        </row>
        <row r="124">
          <cell r="A124">
            <v>316</v>
          </cell>
          <cell r="B124" t="str">
            <v>Assoalho de sucupira 15cm</v>
          </cell>
          <cell r="C124" t="str">
            <v>m2</v>
          </cell>
          <cell r="D124">
            <v>0</v>
          </cell>
          <cell r="E124">
            <v>0</v>
          </cell>
        </row>
        <row r="125">
          <cell r="A125">
            <v>317</v>
          </cell>
          <cell r="B125" t="str">
            <v>Mármore branco 3cm</v>
          </cell>
          <cell r="C125" t="str">
            <v>m2</v>
          </cell>
          <cell r="D125">
            <v>60</v>
          </cell>
          <cell r="E125">
            <v>55.000000000000007</v>
          </cell>
        </row>
        <row r="126">
          <cell r="A126">
            <v>318</v>
          </cell>
          <cell r="B126" t="str">
            <v>Granito Branco Polar</v>
          </cell>
          <cell r="C126" t="str">
            <v>m2</v>
          </cell>
          <cell r="D126">
            <v>84</v>
          </cell>
          <cell r="E126">
            <v>77</v>
          </cell>
        </row>
        <row r="127">
          <cell r="A127">
            <v>319</v>
          </cell>
          <cell r="B127" t="str">
            <v>Granito Cinza Andorinha</v>
          </cell>
          <cell r="C127" t="str">
            <v>m2</v>
          </cell>
          <cell r="D127">
            <v>48</v>
          </cell>
          <cell r="E127">
            <v>44</v>
          </cell>
        </row>
        <row r="128">
          <cell r="A128">
            <v>320</v>
          </cell>
          <cell r="B128" t="str">
            <v>Pedra portuguesa</v>
          </cell>
          <cell r="C128" t="str">
            <v>m2</v>
          </cell>
          <cell r="D128">
            <v>12.6</v>
          </cell>
          <cell r="E128">
            <v>11.55</v>
          </cell>
        </row>
        <row r="129">
          <cell r="A129">
            <v>350</v>
          </cell>
          <cell r="B129" t="str">
            <v>Rodapé em granito h=7cm</v>
          </cell>
          <cell r="C129" t="str">
            <v>ml</v>
          </cell>
          <cell r="D129">
            <v>4.2</v>
          </cell>
          <cell r="E129">
            <v>3.8500000000000005</v>
          </cell>
        </row>
        <row r="130">
          <cell r="A130">
            <v>352</v>
          </cell>
          <cell r="B130" t="str">
            <v>Rodapé de angelim pedra</v>
          </cell>
          <cell r="C130" t="str">
            <v>ml</v>
          </cell>
          <cell r="D130">
            <v>1.68</v>
          </cell>
          <cell r="E130">
            <v>1.54</v>
          </cell>
        </row>
        <row r="132">
          <cell r="A132">
            <v>4000</v>
          </cell>
          <cell r="B132" t="str">
            <v>LOUÇAS E METAIS</v>
          </cell>
        </row>
        <row r="133">
          <cell r="A133">
            <v>401</v>
          </cell>
          <cell r="B133" t="str">
            <v>Vaso sanitário Logasa</v>
          </cell>
          <cell r="C133" t="str">
            <v>un</v>
          </cell>
          <cell r="D133">
            <v>60</v>
          </cell>
          <cell r="E133">
            <v>55.000000000000007</v>
          </cell>
        </row>
        <row r="134">
          <cell r="A134">
            <v>403</v>
          </cell>
          <cell r="B134" t="str">
            <v>Bacia turca</v>
          </cell>
          <cell r="C134" t="str">
            <v>un</v>
          </cell>
          <cell r="D134">
            <v>42</v>
          </cell>
          <cell r="E134">
            <v>38.5</v>
          </cell>
        </row>
        <row r="135">
          <cell r="A135">
            <v>404</v>
          </cell>
          <cell r="B135" t="str">
            <v>Lavatório de coluna</v>
          </cell>
          <cell r="C135" t="str">
            <v>un</v>
          </cell>
          <cell r="D135">
            <v>0</v>
          </cell>
          <cell r="E135">
            <v>0</v>
          </cell>
        </row>
        <row r="136">
          <cell r="A136">
            <v>405</v>
          </cell>
          <cell r="B136" t="str">
            <v>Lavatório suspenso</v>
          </cell>
          <cell r="C136" t="str">
            <v>un</v>
          </cell>
          <cell r="D136">
            <v>57.6</v>
          </cell>
          <cell r="E136">
            <v>52.800000000000004</v>
          </cell>
        </row>
        <row r="137">
          <cell r="A137">
            <v>408</v>
          </cell>
          <cell r="B137" t="str">
            <v>Bancada de ardósia</v>
          </cell>
          <cell r="C137" t="str">
            <v>m2</v>
          </cell>
          <cell r="D137">
            <v>0</v>
          </cell>
          <cell r="E137">
            <v>0</v>
          </cell>
        </row>
        <row r="138">
          <cell r="A138">
            <v>409</v>
          </cell>
          <cell r="B138" t="str">
            <v>Bancada de granito</v>
          </cell>
          <cell r="C138" t="str">
            <v>m2</v>
          </cell>
          <cell r="D138">
            <v>84</v>
          </cell>
          <cell r="E138">
            <v>77</v>
          </cell>
        </row>
        <row r="139">
          <cell r="A139">
            <v>410</v>
          </cell>
          <cell r="B139" t="str">
            <v>Bojo para pia inox</v>
          </cell>
          <cell r="C139" t="str">
            <v>un</v>
          </cell>
          <cell r="D139">
            <v>60</v>
          </cell>
          <cell r="E139">
            <v>55.000000000000007</v>
          </cell>
        </row>
        <row r="140">
          <cell r="A140">
            <v>415</v>
          </cell>
          <cell r="B140" t="str">
            <v>Tanque pré-moldado</v>
          </cell>
          <cell r="C140" t="str">
            <v>un</v>
          </cell>
          <cell r="D140">
            <v>0</v>
          </cell>
          <cell r="E140">
            <v>0</v>
          </cell>
        </row>
        <row r="141">
          <cell r="A141">
            <v>416</v>
          </cell>
          <cell r="B141" t="str">
            <v>Tanque de Louça</v>
          </cell>
          <cell r="C141" t="str">
            <v>un</v>
          </cell>
          <cell r="D141">
            <v>58.8</v>
          </cell>
          <cell r="E141">
            <v>53.900000000000006</v>
          </cell>
        </row>
        <row r="142">
          <cell r="A142">
            <v>417</v>
          </cell>
          <cell r="B142" t="str">
            <v>Tanque Inox</v>
          </cell>
          <cell r="C142" t="str">
            <v>un</v>
          </cell>
          <cell r="D142">
            <v>0</v>
          </cell>
          <cell r="E142">
            <v>0</v>
          </cell>
        </row>
        <row r="143">
          <cell r="A143">
            <v>430</v>
          </cell>
          <cell r="B143" t="str">
            <v>Caixa d´água 500l</v>
          </cell>
          <cell r="C143" t="str">
            <v>un</v>
          </cell>
          <cell r="D143">
            <v>84</v>
          </cell>
          <cell r="E143">
            <v>77</v>
          </cell>
        </row>
        <row r="144">
          <cell r="A144">
            <v>431</v>
          </cell>
          <cell r="B144" t="str">
            <v>Caixa d´água 1000l</v>
          </cell>
          <cell r="C144" t="str">
            <v>un</v>
          </cell>
          <cell r="D144">
            <v>0</v>
          </cell>
        </row>
        <row r="155">
          <cell r="A155">
            <v>5000</v>
          </cell>
          <cell r="B155" t="str">
            <v>ESQUADRIAS</v>
          </cell>
        </row>
        <row r="156">
          <cell r="A156">
            <v>502</v>
          </cell>
          <cell r="B156" t="str">
            <v>Porta interna madeira 60/70/80 x 210</v>
          </cell>
          <cell r="C156" t="str">
            <v>un</v>
          </cell>
          <cell r="D156">
            <v>42</v>
          </cell>
          <cell r="E156">
            <v>38.5</v>
          </cell>
        </row>
        <row r="157">
          <cell r="A157">
            <v>510</v>
          </cell>
          <cell r="B157" t="str">
            <v>Porta externa madeira 80 x 210</v>
          </cell>
          <cell r="C157" t="str">
            <v>un</v>
          </cell>
          <cell r="D157">
            <v>60</v>
          </cell>
          <cell r="E157">
            <v>55.000000000000007</v>
          </cell>
        </row>
        <row r="158">
          <cell r="A158">
            <v>520</v>
          </cell>
          <cell r="B158" t="str">
            <v>Janela de madeira</v>
          </cell>
          <cell r="C158" t="str">
            <v>un</v>
          </cell>
          <cell r="D158">
            <v>50.4</v>
          </cell>
          <cell r="E158">
            <v>46.2</v>
          </cell>
        </row>
        <row r="172">
          <cell r="A172">
            <v>6000</v>
          </cell>
          <cell r="B172" t="str">
            <v>ACABAMENTOS</v>
          </cell>
        </row>
        <row r="173">
          <cell r="A173">
            <v>602</v>
          </cell>
          <cell r="B173" t="str">
            <v>Massa PVA</v>
          </cell>
          <cell r="C173" t="str">
            <v>kg</v>
          </cell>
          <cell r="D173">
            <v>0.372</v>
          </cell>
          <cell r="E173">
            <v>0.34100000000000003</v>
          </cell>
        </row>
        <row r="174">
          <cell r="A174">
            <v>603</v>
          </cell>
          <cell r="B174" t="str">
            <v>Massa a óleo</v>
          </cell>
          <cell r="C174" t="str">
            <v>kg</v>
          </cell>
          <cell r="D174">
            <v>3.6480000000000001</v>
          </cell>
          <cell r="E174">
            <v>3.3440000000000003</v>
          </cell>
        </row>
        <row r="175">
          <cell r="A175">
            <v>604</v>
          </cell>
          <cell r="B175" t="str">
            <v>Tinta látex Suvinil</v>
          </cell>
          <cell r="C175" t="str">
            <v>l</v>
          </cell>
          <cell r="D175">
            <v>8.52</v>
          </cell>
          <cell r="E175">
            <v>7.8100000000000005</v>
          </cell>
        </row>
        <row r="176">
          <cell r="A176">
            <v>605</v>
          </cell>
          <cell r="B176" t="str">
            <v>Tinta Texturada acrílica</v>
          </cell>
          <cell r="C176" t="str">
            <v>l</v>
          </cell>
          <cell r="D176">
            <v>12.6</v>
          </cell>
          <cell r="E176">
            <v>11.55</v>
          </cell>
        </row>
        <row r="177">
          <cell r="A177">
            <v>606</v>
          </cell>
          <cell r="B177" t="str">
            <v>Líquido selador</v>
          </cell>
          <cell r="C177" t="str">
            <v>l</v>
          </cell>
          <cell r="D177">
            <v>5.76</v>
          </cell>
          <cell r="E177">
            <v>5.28</v>
          </cell>
        </row>
        <row r="178">
          <cell r="A178">
            <v>607</v>
          </cell>
          <cell r="B178" t="str">
            <v>Verniz para madeira com filtro</v>
          </cell>
          <cell r="C178" t="str">
            <v>l</v>
          </cell>
          <cell r="D178">
            <v>9.36</v>
          </cell>
          <cell r="E178">
            <v>8.58</v>
          </cell>
        </row>
        <row r="179">
          <cell r="A179">
            <v>608</v>
          </cell>
          <cell r="B179" t="str">
            <v xml:space="preserve">Tinta esmalte </v>
          </cell>
          <cell r="C179" t="str">
            <v>l</v>
          </cell>
          <cell r="D179">
            <v>12.360000000000001</v>
          </cell>
          <cell r="E179">
            <v>11.330000000000002</v>
          </cell>
        </row>
        <row r="180">
          <cell r="A180">
            <v>609</v>
          </cell>
          <cell r="B180" t="str">
            <v>Fundo para madeira</v>
          </cell>
          <cell r="C180" t="str">
            <v>l</v>
          </cell>
          <cell r="D180">
            <v>12.360000000000001</v>
          </cell>
          <cell r="E180">
            <v>11.330000000000002</v>
          </cell>
        </row>
        <row r="182">
          <cell r="A182">
            <v>7000</v>
          </cell>
          <cell r="B182" t="str">
            <v>FERRAGENS</v>
          </cell>
        </row>
        <row r="183">
          <cell r="A183">
            <v>710</v>
          </cell>
          <cell r="B183" t="str">
            <v>Pino aço cravado (pino e fincapino)</v>
          </cell>
          <cell r="C183" t="str">
            <v>un</v>
          </cell>
          <cell r="D183">
            <v>0.32</v>
          </cell>
          <cell r="E183">
            <v>0.35200000000000004</v>
          </cell>
        </row>
        <row r="184">
          <cell r="A184">
            <v>750</v>
          </cell>
          <cell r="B184" t="str">
            <v xml:space="preserve">Dobradiça 21/2" </v>
          </cell>
          <cell r="C184" t="str">
            <v>un</v>
          </cell>
          <cell r="D184">
            <v>0.8</v>
          </cell>
          <cell r="E184">
            <v>0.88000000000000012</v>
          </cell>
        </row>
        <row r="185">
          <cell r="A185">
            <v>760</v>
          </cell>
          <cell r="B185" t="str">
            <v>Fechadura interna tipo alavanca</v>
          </cell>
          <cell r="C185" t="str">
            <v>un</v>
          </cell>
          <cell r="D185">
            <v>17.3</v>
          </cell>
          <cell r="E185">
            <v>19.03</v>
          </cell>
        </row>
        <row r="186">
          <cell r="A186">
            <v>762</v>
          </cell>
          <cell r="B186" t="str">
            <v>Fechadura externa tipo bola</v>
          </cell>
          <cell r="C186" t="str">
            <v>un</v>
          </cell>
          <cell r="D186">
            <v>21.3</v>
          </cell>
          <cell r="E186">
            <v>23.430000000000003</v>
          </cell>
        </row>
        <row r="187">
          <cell r="A187">
            <v>764</v>
          </cell>
          <cell r="B187" t="str">
            <v>Fechadura para banheiro</v>
          </cell>
          <cell r="C187" t="str">
            <v>un</v>
          </cell>
          <cell r="D187">
            <v>17.3</v>
          </cell>
          <cell r="E187">
            <v>19.03</v>
          </cell>
        </row>
        <row r="189">
          <cell r="A189">
            <v>8000</v>
          </cell>
          <cell r="B189" t="str">
            <v>MATERIAIS ELÉTRICOS E HIDRÁULICOS</v>
          </cell>
        </row>
        <row r="190">
          <cell r="A190">
            <v>801</v>
          </cell>
          <cell r="B190" t="str">
            <v>Poste padrão</v>
          </cell>
          <cell r="C190" t="str">
            <v>un</v>
          </cell>
          <cell r="D190">
            <v>312</v>
          </cell>
          <cell r="E190">
            <v>286</v>
          </cell>
        </row>
        <row r="191">
          <cell r="A191">
            <v>805</v>
          </cell>
          <cell r="B191" t="str">
            <v>Disjuntor tripolar 70A</v>
          </cell>
          <cell r="C191" t="str">
            <v>peça</v>
          </cell>
          <cell r="D191">
            <v>42</v>
          </cell>
          <cell r="E191">
            <v>38.5</v>
          </cell>
        </row>
        <row r="192">
          <cell r="A192">
            <v>807</v>
          </cell>
          <cell r="B192" t="str">
            <v>Chave trifásica simples</v>
          </cell>
          <cell r="C192" t="str">
            <v>peça</v>
          </cell>
          <cell r="D192">
            <v>45.6</v>
          </cell>
          <cell r="E192">
            <v>41.800000000000004</v>
          </cell>
        </row>
        <row r="193">
          <cell r="A193">
            <v>810</v>
          </cell>
          <cell r="B193" t="str">
            <v>Eletroduto PVC rígido 3"</v>
          </cell>
          <cell r="C193" t="str">
            <v>vara</v>
          </cell>
          <cell r="D193">
            <v>30</v>
          </cell>
          <cell r="E193">
            <v>27.500000000000004</v>
          </cell>
        </row>
        <row r="194">
          <cell r="A194">
            <v>812</v>
          </cell>
          <cell r="B194" t="str">
            <v>Eletroduto PVC rígido 3/4"</v>
          </cell>
          <cell r="C194" t="str">
            <v>vara</v>
          </cell>
          <cell r="D194">
            <v>2.7720000000000002</v>
          </cell>
          <cell r="E194">
            <v>2.5410000000000004</v>
          </cell>
        </row>
        <row r="195">
          <cell r="A195">
            <v>815</v>
          </cell>
          <cell r="B195" t="str">
            <v>Curva p/ eletroduto PVC 3"</v>
          </cell>
          <cell r="C195" t="str">
            <v>peça</v>
          </cell>
          <cell r="D195">
            <v>7.6800000000000006</v>
          </cell>
          <cell r="E195">
            <v>7.0400000000000009</v>
          </cell>
        </row>
        <row r="196">
          <cell r="A196">
            <v>817</v>
          </cell>
          <cell r="B196" t="str">
            <v>Luva p/ eletroduto PVC 3"</v>
          </cell>
          <cell r="C196" t="str">
            <v>peça</v>
          </cell>
          <cell r="D196">
            <v>5.8800000000000008</v>
          </cell>
          <cell r="E196">
            <v>5.3900000000000006</v>
          </cell>
        </row>
        <row r="197">
          <cell r="A197">
            <v>820</v>
          </cell>
          <cell r="B197" t="str">
            <v>Lâmpada incandescente 100W</v>
          </cell>
          <cell r="C197" t="str">
            <v>unid.</v>
          </cell>
          <cell r="D197">
            <v>1.38</v>
          </cell>
          <cell r="E197">
            <v>1.2649999999999999</v>
          </cell>
        </row>
        <row r="198">
          <cell r="A198">
            <v>830</v>
          </cell>
          <cell r="B198" t="str">
            <v>Tomada tripolar</v>
          </cell>
          <cell r="C198" t="str">
            <v>peça</v>
          </cell>
          <cell r="D198">
            <v>8.0400000000000009</v>
          </cell>
          <cell r="E198">
            <v>7.370000000000001</v>
          </cell>
        </row>
        <row r="199">
          <cell r="A199">
            <v>840</v>
          </cell>
          <cell r="B199" t="str">
            <v>Cabo 16,0mm2</v>
          </cell>
          <cell r="C199" t="str">
            <v>metro</v>
          </cell>
          <cell r="D199">
            <v>1.68</v>
          </cell>
          <cell r="E199">
            <v>1.54</v>
          </cell>
        </row>
        <row r="207">
          <cell r="A207">
            <v>9000</v>
          </cell>
          <cell r="B207" t="str">
            <v>EQUIPAMENTOS / FERRAMENTAS</v>
          </cell>
        </row>
        <row r="208">
          <cell r="A208">
            <v>902</v>
          </cell>
          <cell r="B208" t="str">
            <v>Retro escavadeira</v>
          </cell>
          <cell r="C208" t="str">
            <v>h</v>
          </cell>
          <cell r="D208">
            <v>60</v>
          </cell>
          <cell r="E208">
            <v>55.000000000000007</v>
          </cell>
        </row>
        <row r="209">
          <cell r="A209">
            <v>904</v>
          </cell>
          <cell r="B209" t="str">
            <v>Caminhão basculante</v>
          </cell>
          <cell r="C209" t="str">
            <v>h</v>
          </cell>
          <cell r="D209">
            <v>45</v>
          </cell>
          <cell r="E209">
            <v>41.25</v>
          </cell>
        </row>
        <row r="210">
          <cell r="A210">
            <v>906</v>
          </cell>
          <cell r="B210" t="str">
            <v>Caminhão carroceria</v>
          </cell>
          <cell r="C210" t="str">
            <v>h</v>
          </cell>
          <cell r="D210">
            <v>45</v>
          </cell>
          <cell r="E210">
            <v>41.25</v>
          </cell>
        </row>
        <row r="211">
          <cell r="A211">
            <v>912</v>
          </cell>
          <cell r="B211" t="str">
            <v>Betoneira</v>
          </cell>
          <cell r="C211" t="str">
            <v>h</v>
          </cell>
          <cell r="D211">
            <v>0.68399999999999994</v>
          </cell>
          <cell r="E211">
            <v>0.627</v>
          </cell>
        </row>
        <row r="212">
          <cell r="A212">
            <v>920</v>
          </cell>
          <cell r="B212" t="str">
            <v>Andaime fachadeiro tipo catraca</v>
          </cell>
          <cell r="C212" t="str">
            <v>mês</v>
          </cell>
          <cell r="D212">
            <v>72</v>
          </cell>
          <cell r="E212">
            <v>66</v>
          </cell>
        </row>
        <row r="213">
          <cell r="A213">
            <v>922</v>
          </cell>
          <cell r="B213" t="str">
            <v>Andaime tubular</v>
          </cell>
          <cell r="C213" t="str">
            <v>metro/mês</v>
          </cell>
          <cell r="D213">
            <v>5.6639999999999997</v>
          </cell>
          <cell r="E213">
            <v>5.1920000000000002</v>
          </cell>
        </row>
        <row r="214">
          <cell r="A214">
            <v>924</v>
          </cell>
          <cell r="B214" t="str">
            <v>Escoramento metálico</v>
          </cell>
          <cell r="C214" t="str">
            <v>m2/dia</v>
          </cell>
          <cell r="D214">
            <v>0.26400000000000001</v>
          </cell>
          <cell r="E214">
            <v>0.24200000000000002</v>
          </cell>
        </row>
        <row r="215">
          <cell r="A215">
            <v>926</v>
          </cell>
          <cell r="B215" t="str">
            <v>Forma metálica</v>
          </cell>
          <cell r="C215" t="str">
            <v>m2</v>
          </cell>
          <cell r="D215">
            <v>0</v>
          </cell>
          <cell r="E215">
            <v>0</v>
          </cell>
        </row>
        <row r="216">
          <cell r="A216">
            <v>930</v>
          </cell>
          <cell r="B216" t="str">
            <v>Serra circular</v>
          </cell>
          <cell r="C216" t="str">
            <v>h</v>
          </cell>
          <cell r="D216">
            <v>0.68399999999999994</v>
          </cell>
          <cell r="E216">
            <v>0.627</v>
          </cell>
        </row>
        <row r="217">
          <cell r="A217">
            <v>932</v>
          </cell>
          <cell r="B217" t="str">
            <v>Vibrador com mangote</v>
          </cell>
          <cell r="C217" t="str">
            <v>mês</v>
          </cell>
          <cell r="D217">
            <v>84</v>
          </cell>
          <cell r="E217">
            <v>77</v>
          </cell>
        </row>
        <row r="218">
          <cell r="A218">
            <v>934</v>
          </cell>
          <cell r="B218" t="str">
            <v>Serra policorte</v>
          </cell>
          <cell r="C218" t="str">
            <v>h</v>
          </cell>
          <cell r="D218">
            <v>0.68399999999999994</v>
          </cell>
          <cell r="E218">
            <v>0.627</v>
          </cell>
        </row>
        <row r="219">
          <cell r="A219">
            <v>936</v>
          </cell>
          <cell r="B219" t="str">
            <v>Guincho coluna</v>
          </cell>
          <cell r="C219" t="str">
            <v>mês</v>
          </cell>
          <cell r="D219">
            <v>84</v>
          </cell>
          <cell r="E219">
            <v>77</v>
          </cell>
        </row>
        <row r="220">
          <cell r="A220">
            <v>938</v>
          </cell>
          <cell r="B220" t="str">
            <v>Condutor de entulho</v>
          </cell>
          <cell r="C220" t="str">
            <v>mês</v>
          </cell>
          <cell r="D220">
            <v>9.6</v>
          </cell>
          <cell r="E220">
            <v>8.8000000000000007</v>
          </cell>
        </row>
        <row r="221">
          <cell r="A221">
            <v>940</v>
          </cell>
          <cell r="B221" t="str">
            <v>Martelete pneumático</v>
          </cell>
          <cell r="C221" t="str">
            <v>h</v>
          </cell>
          <cell r="D221">
            <v>0</v>
          </cell>
        </row>
        <row r="222">
          <cell r="A222">
            <v>942</v>
          </cell>
          <cell r="B222" t="str">
            <v>Compressor</v>
          </cell>
          <cell r="C222" t="str">
            <v>h</v>
          </cell>
          <cell r="D222">
            <v>0</v>
          </cell>
        </row>
        <row r="224">
          <cell r="A224" t="str">
            <v>SUBCOMPOSIÇÕES</v>
          </cell>
        </row>
        <row r="225">
          <cell r="A225">
            <v>30158</v>
          </cell>
          <cell r="B225" t="str">
            <v>reaterro apiloado de valas</v>
          </cell>
          <cell r="C225" t="str">
            <v>m³</v>
          </cell>
          <cell r="D225">
            <v>11.55</v>
          </cell>
        </row>
        <row r="226">
          <cell r="A226">
            <v>30201</v>
          </cell>
          <cell r="B226" t="str">
            <v>escavação manual até 1,5m</v>
          </cell>
          <cell r="C226" t="str">
            <v>m³</v>
          </cell>
          <cell r="D226">
            <v>8.3800000000000008</v>
          </cell>
        </row>
        <row r="227">
          <cell r="A227">
            <v>40801</v>
          </cell>
          <cell r="B227" t="str">
            <v>AREIA seca peneirada</v>
          </cell>
          <cell r="C227" t="str">
            <v>m³</v>
          </cell>
          <cell r="D227">
            <v>44.46</v>
          </cell>
        </row>
        <row r="228">
          <cell r="A228">
            <v>40803</v>
          </cell>
          <cell r="B228" t="str">
            <v>CAL em pasta peneirada e pura</v>
          </cell>
          <cell r="C228" t="str">
            <v>m³</v>
          </cell>
          <cell r="D228">
            <v>111.74</v>
          </cell>
        </row>
        <row r="229">
          <cell r="A229">
            <v>40839</v>
          </cell>
          <cell r="B229" t="str">
            <v>ARGAMASSA de cimento e areia peneirada 1:3</v>
          </cell>
          <cell r="C229" t="str">
            <v>m³</v>
          </cell>
          <cell r="D229">
            <v>215.98</v>
          </cell>
        </row>
        <row r="230">
          <cell r="A230">
            <v>40927</v>
          </cell>
          <cell r="B230" t="str">
            <v>ARGAMASSA cimento, cal e areia peneirada 1:1:6</v>
          </cell>
          <cell r="C230" t="str">
            <v>m³</v>
          </cell>
          <cell r="D230">
            <v>165.02</v>
          </cell>
        </row>
        <row r="231">
          <cell r="A231">
            <v>50301</v>
          </cell>
          <cell r="B231" t="str">
            <v>forma em tábua de pinho p/fundação reaprov. 5x</v>
          </cell>
          <cell r="C231" t="str">
            <v>m²</v>
          </cell>
          <cell r="D231">
            <v>14.64</v>
          </cell>
        </row>
        <row r="232">
          <cell r="A232">
            <v>50302</v>
          </cell>
          <cell r="B232" t="str">
            <v>forma em tábua de pinho p/fundação sem reaproveitamento</v>
          </cell>
          <cell r="C232" t="str">
            <v>m²</v>
          </cell>
          <cell r="D232">
            <v>27.93</v>
          </cell>
        </row>
        <row r="233">
          <cell r="A233">
            <v>50403</v>
          </cell>
          <cell r="B233" t="str">
            <v>armadura CA-50 média 6,3 a 10mm (1/4 a 3/8")</v>
          </cell>
          <cell r="C233" t="str">
            <v>kg</v>
          </cell>
          <cell r="D233">
            <v>2.4</v>
          </cell>
        </row>
        <row r="234">
          <cell r="A234">
            <v>50405</v>
          </cell>
          <cell r="B234" t="str">
            <v>armadura CA-60 fina 3,4 a 6mm</v>
          </cell>
          <cell r="C234" t="str">
            <v>kg</v>
          </cell>
          <cell r="D234">
            <v>3.58</v>
          </cell>
        </row>
        <row r="235">
          <cell r="A235">
            <v>50505</v>
          </cell>
          <cell r="B235" t="str">
            <v>concreto estrutural fck=15MPa</v>
          </cell>
          <cell r="C235" t="str">
            <v>m³</v>
          </cell>
          <cell r="D235">
            <v>147.19</v>
          </cell>
        </row>
        <row r="236">
          <cell r="A236">
            <v>50515</v>
          </cell>
          <cell r="B236" t="str">
            <v>lançamento e aplicação de concreto em fundação</v>
          </cell>
          <cell r="C236" t="str">
            <v>m³</v>
          </cell>
          <cell r="D236">
            <v>21.58</v>
          </cell>
        </row>
        <row r="237">
          <cell r="A237">
            <v>60409</v>
          </cell>
          <cell r="B237" t="str">
            <v>concreto para laje de piso</v>
          </cell>
          <cell r="C237" t="str">
            <v>m³</v>
          </cell>
          <cell r="D237">
            <v>139.24</v>
          </cell>
        </row>
        <row r="238">
          <cell r="A238">
            <v>60411</v>
          </cell>
          <cell r="B238" t="str">
            <v>Lançamento de concreto em estruturas</v>
          </cell>
          <cell r="C238" t="str">
            <v>m³</v>
          </cell>
          <cell r="D238">
            <v>29.87</v>
          </cell>
        </row>
        <row r="239">
          <cell r="A239">
            <v>70153</v>
          </cell>
          <cell r="B239" t="str">
            <v>alvenaria com blocos de concreto 10x20x40</v>
          </cell>
          <cell r="C239" t="str">
            <v>m²</v>
          </cell>
          <cell r="D239">
            <v>12.86</v>
          </cell>
        </row>
        <row r="240">
          <cell r="A240" t="str">
            <v>S50500</v>
          </cell>
          <cell r="B240" t="str">
            <v>Baldrame concreto armado 15x30cm</v>
          </cell>
          <cell r="C240" t="str">
            <v>ml</v>
          </cell>
          <cell r="D240">
            <v>28.31</v>
          </cell>
        </row>
        <row r="241">
          <cell r="A241" t="str">
            <v>S50505</v>
          </cell>
          <cell r="B241" t="str">
            <v>Baldrame em blocos de concreto 15x20cm</v>
          </cell>
          <cell r="C241" t="str">
            <v>ml</v>
          </cell>
          <cell r="D241">
            <v>20.149999999999999</v>
          </cell>
        </row>
        <row r="242">
          <cell r="A242" t="str">
            <v>S50510</v>
          </cell>
          <cell r="B242" t="str">
            <v>laje de piso não estrutural e=7cm</v>
          </cell>
          <cell r="C242" t="str">
            <v>m2</v>
          </cell>
          <cell r="D242">
            <v>13.08</v>
          </cell>
        </row>
        <row r="243">
          <cell r="A243">
            <v>110408</v>
          </cell>
          <cell r="B243" t="str">
            <v>Cobertura em telha de fibrocimento</v>
          </cell>
          <cell r="C243" t="str">
            <v>m²</v>
          </cell>
          <cell r="D243">
            <v>8.82</v>
          </cell>
        </row>
        <row r="244">
          <cell r="A244">
            <v>160209</v>
          </cell>
          <cell r="B244" t="str">
            <v>Emboço com argamassa mista 1:1:6</v>
          </cell>
          <cell r="C244" t="str">
            <v>m²</v>
          </cell>
          <cell r="D244">
            <v>7.67</v>
          </cell>
        </row>
        <row r="245">
          <cell r="A245">
            <v>170202</v>
          </cell>
          <cell r="B245" t="str">
            <v>regularização de bases e=6cm</v>
          </cell>
          <cell r="C245" t="str">
            <v>m²</v>
          </cell>
          <cell r="D245">
            <v>14.42</v>
          </cell>
        </row>
        <row r="246">
          <cell r="A246" t="str">
            <v>S170202</v>
          </cell>
          <cell r="B246" t="str">
            <v>regulariação de bases e=3cm</v>
          </cell>
          <cell r="C246" t="str">
            <v>m²</v>
          </cell>
          <cell r="D246">
            <v>7.94</v>
          </cell>
        </row>
        <row r="247">
          <cell r="A247">
            <v>200205</v>
          </cell>
          <cell r="B247" t="str">
            <v>Pintura PVA de paredes internas 3 demãos</v>
          </cell>
          <cell r="C247" t="str">
            <v>m²</v>
          </cell>
          <cell r="D247">
            <v>5.37</v>
          </cell>
        </row>
        <row r="248">
          <cell r="A248">
            <v>200602</v>
          </cell>
          <cell r="B248" t="str">
            <v>Pintura a óleo em esquadrias metálicas 2 demãos</v>
          </cell>
          <cell r="C248" t="str">
            <v>m²</v>
          </cell>
          <cell r="D248">
            <v>8.17</v>
          </cell>
        </row>
        <row r="249">
          <cell r="A249">
            <v>500001</v>
          </cell>
          <cell r="B249" t="str">
            <v>Concreto para pisos 13,5 Mpa</v>
          </cell>
          <cell r="C249" t="str">
            <v>m³</v>
          </cell>
          <cell r="D249">
            <v>147.46</v>
          </cell>
        </row>
      </sheetData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"/>
      <sheetName val="composições"/>
      <sheetName val="fornecedores"/>
      <sheetName val="MAT"/>
      <sheetName val="Cronograma"/>
      <sheetName val="Listagem"/>
      <sheetName val="Plan1"/>
      <sheetName val="bm 8"/>
      <sheetName val="a.2- resumo"/>
      <sheetName val="16-equip."/>
      <sheetName val="17-moi"/>
    </sheetNames>
    <sheetDataSet>
      <sheetData sheetId="0"/>
      <sheetData sheetId="1"/>
      <sheetData sheetId="2"/>
      <sheetData sheetId="3">
        <row r="3">
          <cell r="A3">
            <v>1000</v>
          </cell>
          <cell r="B3" t="str">
            <v>MÃO DE OBRA ASSALARIADA</v>
          </cell>
        </row>
        <row r="4">
          <cell r="A4">
            <v>101</v>
          </cell>
          <cell r="B4" t="str">
            <v>Pedreiro</v>
          </cell>
          <cell r="C4" t="str">
            <v>h</v>
          </cell>
          <cell r="D4">
            <v>2.004</v>
          </cell>
          <cell r="E4">
            <v>1.67</v>
          </cell>
        </row>
        <row r="5">
          <cell r="A5">
            <v>102</v>
          </cell>
          <cell r="B5" t="str">
            <v>Servente</v>
          </cell>
          <cell r="C5" t="str">
            <v>h</v>
          </cell>
          <cell r="D5">
            <v>1.296</v>
          </cell>
          <cell r="E5">
            <v>1.08</v>
          </cell>
        </row>
        <row r="6">
          <cell r="A6">
            <v>103</v>
          </cell>
          <cell r="B6" t="str">
            <v>Carpinteiro</v>
          </cell>
          <cell r="C6" t="str">
            <v>h</v>
          </cell>
          <cell r="D6">
            <v>2.004</v>
          </cell>
          <cell r="E6">
            <v>1.67</v>
          </cell>
        </row>
        <row r="7">
          <cell r="A7">
            <v>104</v>
          </cell>
          <cell r="B7" t="str">
            <v>Bombeiro</v>
          </cell>
          <cell r="C7" t="str">
            <v>h</v>
          </cell>
          <cell r="D7">
            <v>2.004</v>
          </cell>
          <cell r="E7">
            <v>1.67</v>
          </cell>
        </row>
        <row r="8">
          <cell r="A8">
            <v>105</v>
          </cell>
          <cell r="B8" t="str">
            <v>Eletricista</v>
          </cell>
          <cell r="C8" t="str">
            <v>h</v>
          </cell>
          <cell r="D8">
            <v>2.004</v>
          </cell>
          <cell r="E8">
            <v>1.67</v>
          </cell>
        </row>
        <row r="9">
          <cell r="A9">
            <v>106</v>
          </cell>
          <cell r="B9" t="str">
            <v>Armador</v>
          </cell>
          <cell r="C9" t="str">
            <v>kg</v>
          </cell>
          <cell r="D9">
            <v>0.36</v>
          </cell>
          <cell r="E9">
            <v>0.3</v>
          </cell>
        </row>
        <row r="10">
          <cell r="A10">
            <v>107</v>
          </cell>
          <cell r="B10" t="str">
            <v>Maquinista</v>
          </cell>
          <cell r="C10" t="str">
            <v>h</v>
          </cell>
          <cell r="D10">
            <v>1.776</v>
          </cell>
          <cell r="E10">
            <v>1.48</v>
          </cell>
        </row>
        <row r="11">
          <cell r="A11">
            <v>108</v>
          </cell>
          <cell r="B11" t="str">
            <v>Montador</v>
          </cell>
          <cell r="C11" t="str">
            <v>h</v>
          </cell>
          <cell r="D11">
            <v>1.776</v>
          </cell>
          <cell r="E11">
            <v>1.48</v>
          </cell>
        </row>
        <row r="12">
          <cell r="A12">
            <v>109</v>
          </cell>
          <cell r="B12" t="str">
            <v>Ferreiro</v>
          </cell>
          <cell r="C12" t="str">
            <v>h</v>
          </cell>
          <cell r="D12">
            <v>1.776</v>
          </cell>
          <cell r="E12">
            <v>1.48</v>
          </cell>
        </row>
        <row r="13">
          <cell r="A13">
            <v>110</v>
          </cell>
          <cell r="B13" t="str">
            <v>Ajudante</v>
          </cell>
          <cell r="C13" t="str">
            <v>h</v>
          </cell>
          <cell r="D13">
            <v>1.296</v>
          </cell>
          <cell r="E13">
            <v>1.08</v>
          </cell>
        </row>
        <row r="14">
          <cell r="A14">
            <v>111</v>
          </cell>
          <cell r="B14" t="str">
            <v>Pintor</v>
          </cell>
          <cell r="C14" t="str">
            <v>h</v>
          </cell>
          <cell r="D14">
            <v>1.9320000000000002</v>
          </cell>
          <cell r="E14">
            <v>1.61</v>
          </cell>
        </row>
        <row r="15">
          <cell r="A15">
            <v>112</v>
          </cell>
          <cell r="B15" t="str">
            <v>Telhadista</v>
          </cell>
          <cell r="C15" t="str">
            <v>h</v>
          </cell>
          <cell r="D15">
            <v>2.004</v>
          </cell>
          <cell r="E15">
            <v>1.67</v>
          </cell>
        </row>
        <row r="17">
          <cell r="A17">
            <v>1500</v>
          </cell>
          <cell r="B17" t="str">
            <v>MÃO DE OBRA EMPREITADA</v>
          </cell>
        </row>
        <row r="18">
          <cell r="A18">
            <v>150</v>
          </cell>
          <cell r="B18" t="str">
            <v>Empreitada alvenaria</v>
          </cell>
          <cell r="C18" t="str">
            <v>m2</v>
          </cell>
          <cell r="D18">
            <v>3</v>
          </cell>
          <cell r="E18">
            <v>2</v>
          </cell>
        </row>
        <row r="19">
          <cell r="A19">
            <v>152</v>
          </cell>
          <cell r="B19" t="str">
            <v>Empreitada chapisco interno</v>
          </cell>
          <cell r="C19" t="str">
            <v>m2</v>
          </cell>
          <cell r="D19">
            <v>0.84</v>
          </cell>
          <cell r="E19">
            <v>0.77</v>
          </cell>
        </row>
        <row r="20">
          <cell r="A20">
            <v>154</v>
          </cell>
          <cell r="B20" t="str">
            <v>Empreitada chapisco no jaú</v>
          </cell>
          <cell r="C20" t="str">
            <v>m2</v>
          </cell>
          <cell r="D20">
            <v>0.96000000000000008</v>
          </cell>
          <cell r="E20">
            <v>0.88000000000000012</v>
          </cell>
        </row>
        <row r="21">
          <cell r="A21">
            <v>155</v>
          </cell>
          <cell r="B21" t="str">
            <v>Empreiteiro assentamento de pisos c/ encargos</v>
          </cell>
          <cell r="C21" t="str">
            <v>m2</v>
          </cell>
          <cell r="D21">
            <v>7.2</v>
          </cell>
          <cell r="E21">
            <v>6.6000000000000005</v>
          </cell>
        </row>
        <row r="22">
          <cell r="A22">
            <v>156</v>
          </cell>
          <cell r="B22" t="str">
            <v>Empreitada emboço interno</v>
          </cell>
          <cell r="C22" t="str">
            <v>m2</v>
          </cell>
          <cell r="D22">
            <v>2.4</v>
          </cell>
          <cell r="E22">
            <v>2.2000000000000002</v>
          </cell>
        </row>
        <row r="23">
          <cell r="A23">
            <v>158</v>
          </cell>
          <cell r="B23" t="str">
            <v>Empreitada emboço e chapisco no jaú</v>
          </cell>
          <cell r="C23" t="str">
            <v>m2</v>
          </cell>
          <cell r="D23">
            <v>6</v>
          </cell>
          <cell r="E23">
            <v>5.5</v>
          </cell>
        </row>
        <row r="24">
          <cell r="A24">
            <v>160</v>
          </cell>
          <cell r="B24" t="str">
            <v>Empreitada contrapiso</v>
          </cell>
          <cell r="C24" t="str">
            <v>m2</v>
          </cell>
          <cell r="D24">
            <v>3</v>
          </cell>
          <cell r="E24">
            <v>2.75</v>
          </cell>
        </row>
        <row r="25">
          <cell r="A25">
            <v>162</v>
          </cell>
          <cell r="B25" t="str">
            <v>Empreitada pisos cerâmicos</v>
          </cell>
          <cell r="C25" t="str">
            <v>m2</v>
          </cell>
          <cell r="D25">
            <v>4.8</v>
          </cell>
          <cell r="E25">
            <v>4.4000000000000004</v>
          </cell>
        </row>
        <row r="26">
          <cell r="A26">
            <v>164</v>
          </cell>
          <cell r="B26" t="str">
            <v>Empreitada revestimentos paredes internas</v>
          </cell>
          <cell r="C26" t="str">
            <v>m2</v>
          </cell>
          <cell r="D26">
            <v>4.8</v>
          </cell>
          <cell r="E26">
            <v>4.4000000000000004</v>
          </cell>
        </row>
        <row r="27">
          <cell r="A27">
            <v>166</v>
          </cell>
          <cell r="B27" t="str">
            <v>Empreitada assentamento de aduelas</v>
          </cell>
          <cell r="C27" t="str">
            <v>unid.</v>
          </cell>
          <cell r="D27">
            <v>7.2</v>
          </cell>
          <cell r="E27">
            <v>6.6000000000000005</v>
          </cell>
        </row>
        <row r="28">
          <cell r="A28">
            <v>167</v>
          </cell>
          <cell r="B28" t="str">
            <v>Empreitada assentamento de esquadria de madeira</v>
          </cell>
          <cell r="C28" t="str">
            <v>unid.</v>
          </cell>
          <cell r="D28">
            <v>12</v>
          </cell>
          <cell r="E28">
            <v>11</v>
          </cell>
        </row>
        <row r="29">
          <cell r="A29">
            <v>168</v>
          </cell>
          <cell r="B29" t="str">
            <v>Empreitada pisos de granito/mármore/ardósia</v>
          </cell>
          <cell r="C29" t="str">
            <v>m2</v>
          </cell>
          <cell r="D29">
            <v>9.6</v>
          </cell>
          <cell r="E29">
            <v>8.8000000000000007</v>
          </cell>
        </row>
        <row r="30">
          <cell r="A30">
            <v>169</v>
          </cell>
          <cell r="B30" t="str">
            <v>Empreitada revestimento externo cerâmica 10x10</v>
          </cell>
          <cell r="C30" t="str">
            <v>m2</v>
          </cell>
          <cell r="D30">
            <v>6</v>
          </cell>
          <cell r="E30">
            <v>5.5</v>
          </cell>
        </row>
        <row r="31">
          <cell r="A31">
            <v>170</v>
          </cell>
          <cell r="B31" t="str">
            <v>Empreitada revestimento externo granito</v>
          </cell>
          <cell r="C31" t="str">
            <v>m2</v>
          </cell>
          <cell r="D31">
            <v>14.4</v>
          </cell>
          <cell r="E31">
            <v>13.200000000000001</v>
          </cell>
        </row>
        <row r="32">
          <cell r="A32">
            <v>171</v>
          </cell>
          <cell r="B32" t="str">
            <v>Empreitada assentamento de soleira ou chapim em granito</v>
          </cell>
          <cell r="C32" t="str">
            <v>ml</v>
          </cell>
          <cell r="D32">
            <v>6</v>
          </cell>
          <cell r="E32">
            <v>5.5</v>
          </cell>
        </row>
        <row r="33">
          <cell r="A33">
            <v>180</v>
          </cell>
          <cell r="B33" t="str">
            <v>Empreitada pintura de paredes internas 2 demãos</v>
          </cell>
          <cell r="C33" t="str">
            <v>m2</v>
          </cell>
          <cell r="D33">
            <v>3.6</v>
          </cell>
          <cell r="E33">
            <v>3.3000000000000003</v>
          </cell>
        </row>
        <row r="36">
          <cell r="A36">
            <v>199</v>
          </cell>
          <cell r="B36" t="str">
            <v>Leis Sociais = 125,8% sobre mão-de-obra</v>
          </cell>
          <cell r="D36">
            <v>1.2060440000000001</v>
          </cell>
          <cell r="E36">
            <v>1.2060440000000001</v>
          </cell>
        </row>
        <row r="38">
          <cell r="A38">
            <v>2000</v>
          </cell>
          <cell r="B38" t="str">
            <v>INSUMOS BÁSICOS</v>
          </cell>
        </row>
        <row r="40">
          <cell r="A40">
            <v>201</v>
          </cell>
          <cell r="B40" t="str">
            <v>Cimento</v>
          </cell>
          <cell r="C40" t="str">
            <v>kg</v>
          </cell>
          <cell r="D40">
            <v>0.3</v>
          </cell>
          <cell r="E40">
            <v>0.27500000000000002</v>
          </cell>
        </row>
        <row r="41">
          <cell r="A41">
            <v>202</v>
          </cell>
          <cell r="B41" t="str">
            <v>Areia úmida</v>
          </cell>
          <cell r="C41" t="str">
            <v>m3</v>
          </cell>
          <cell r="D41">
            <v>0</v>
          </cell>
          <cell r="E41">
            <v>0</v>
          </cell>
        </row>
        <row r="42">
          <cell r="A42">
            <v>203</v>
          </cell>
          <cell r="B42" t="str">
            <v>Brita 1/2</v>
          </cell>
          <cell r="C42" t="str">
            <v>m3</v>
          </cell>
          <cell r="D42">
            <v>24</v>
          </cell>
          <cell r="E42">
            <v>22</v>
          </cell>
        </row>
        <row r="43">
          <cell r="A43">
            <v>204</v>
          </cell>
          <cell r="B43" t="str">
            <v>Cal virgem em pó</v>
          </cell>
          <cell r="C43" t="str">
            <v>kg</v>
          </cell>
          <cell r="D43">
            <v>0.12000000000000001</v>
          </cell>
          <cell r="E43">
            <v>0.11000000000000001</v>
          </cell>
        </row>
        <row r="44">
          <cell r="A44">
            <v>205</v>
          </cell>
          <cell r="B44" t="str">
            <v>Cal hidratada</v>
          </cell>
          <cell r="C44" t="str">
            <v>kg</v>
          </cell>
          <cell r="D44">
            <v>0.18</v>
          </cell>
          <cell r="E44">
            <v>0.16500000000000001</v>
          </cell>
        </row>
        <row r="45">
          <cell r="A45">
            <v>206</v>
          </cell>
          <cell r="B45" t="str">
            <v>Impermeabilizante Vedacit</v>
          </cell>
          <cell r="C45" t="str">
            <v>l</v>
          </cell>
          <cell r="D45">
            <v>2.0533333333333337</v>
          </cell>
          <cell r="E45">
            <v>1.8822222222222225</v>
          </cell>
        </row>
        <row r="46">
          <cell r="A46">
            <v>207</v>
          </cell>
          <cell r="B46" t="str">
            <v>Cimentcola Quartzolit</v>
          </cell>
          <cell r="C46" t="str">
            <v>kg</v>
          </cell>
          <cell r="D46">
            <v>0.372</v>
          </cell>
          <cell r="E46">
            <v>0.34100000000000003</v>
          </cell>
        </row>
        <row r="47">
          <cell r="A47">
            <v>208</v>
          </cell>
          <cell r="B47" t="str">
            <v>Supercimentcola Quarzolite</v>
          </cell>
          <cell r="C47" t="str">
            <v>kg</v>
          </cell>
          <cell r="D47">
            <v>0.75600000000000001</v>
          </cell>
          <cell r="E47">
            <v>0.69300000000000006</v>
          </cell>
        </row>
        <row r="48">
          <cell r="A48">
            <v>209</v>
          </cell>
          <cell r="B48" t="str">
            <v>Cimento branco</v>
          </cell>
          <cell r="C48" t="str">
            <v>kg</v>
          </cell>
          <cell r="D48">
            <v>1.56</v>
          </cell>
          <cell r="E48">
            <v>1.4300000000000002</v>
          </cell>
        </row>
        <row r="49">
          <cell r="A49">
            <v>210</v>
          </cell>
          <cell r="B49" t="str">
            <v>Prego 18x24</v>
          </cell>
          <cell r="C49" t="str">
            <v>kg</v>
          </cell>
          <cell r="D49">
            <v>2.64</v>
          </cell>
          <cell r="E49">
            <v>2.4200000000000004</v>
          </cell>
        </row>
        <row r="50">
          <cell r="A50">
            <v>211</v>
          </cell>
          <cell r="B50" t="str">
            <v>tábua de pinho 1x12"</v>
          </cell>
          <cell r="C50" t="str">
            <v>m2</v>
          </cell>
          <cell r="D50">
            <v>8.16</v>
          </cell>
          <cell r="E50">
            <v>7.48</v>
          </cell>
        </row>
        <row r="51">
          <cell r="A51">
            <v>212</v>
          </cell>
          <cell r="B51" t="str">
            <v>tábua de pinho 1x9"</v>
          </cell>
          <cell r="C51" t="str">
            <v>m2</v>
          </cell>
          <cell r="D51">
            <v>8.16</v>
          </cell>
          <cell r="E51">
            <v>7.48</v>
          </cell>
        </row>
        <row r="52">
          <cell r="A52">
            <v>213</v>
          </cell>
          <cell r="B52" t="str">
            <v>Sarrafo de pinho 10x2,5cm</v>
          </cell>
          <cell r="C52" t="str">
            <v>m</v>
          </cell>
          <cell r="D52">
            <v>1.02</v>
          </cell>
          <cell r="E52">
            <v>0.93500000000000005</v>
          </cell>
        </row>
        <row r="53">
          <cell r="A53">
            <v>214</v>
          </cell>
          <cell r="B53" t="str">
            <v>pontalete de pinho 3x3"</v>
          </cell>
          <cell r="C53" t="str">
            <v>m</v>
          </cell>
          <cell r="D53">
            <v>1.8</v>
          </cell>
          <cell r="E53">
            <v>1.6500000000000001</v>
          </cell>
        </row>
        <row r="54">
          <cell r="A54">
            <v>215</v>
          </cell>
          <cell r="B54" t="str">
            <v>Viga de peroba 6x12cm</v>
          </cell>
          <cell r="C54" t="str">
            <v>m</v>
          </cell>
          <cell r="D54">
            <v>4.5599999999999996</v>
          </cell>
          <cell r="E54">
            <v>4.18</v>
          </cell>
        </row>
        <row r="55">
          <cell r="A55">
            <v>216</v>
          </cell>
          <cell r="B55" t="str">
            <v>Chapa de compensado resinado 10mm</v>
          </cell>
          <cell r="C55" t="str">
            <v>m2</v>
          </cell>
          <cell r="D55">
            <v>18</v>
          </cell>
          <cell r="E55">
            <v>16.5</v>
          </cell>
        </row>
        <row r="56">
          <cell r="A56">
            <v>217</v>
          </cell>
          <cell r="B56" t="str">
            <v>Madeira</v>
          </cell>
          <cell r="C56" t="str">
            <v>m3</v>
          </cell>
          <cell r="D56">
            <v>300</v>
          </cell>
          <cell r="E56">
            <v>275</v>
          </cell>
        </row>
        <row r="57">
          <cell r="A57">
            <v>218</v>
          </cell>
          <cell r="B57" t="str">
            <v>Chumbador 3/8"</v>
          </cell>
          <cell r="C57" t="str">
            <v>un</v>
          </cell>
          <cell r="D57">
            <v>0.24000000000000002</v>
          </cell>
          <cell r="E57">
            <v>0.22000000000000003</v>
          </cell>
        </row>
        <row r="58">
          <cell r="A58">
            <v>219</v>
          </cell>
          <cell r="B58" t="str">
            <v>Aço CA-50 12,5mm</v>
          </cell>
          <cell r="C58" t="str">
            <v>kg</v>
          </cell>
          <cell r="D58">
            <v>1.8720000000000001</v>
          </cell>
          <cell r="E58">
            <v>1.7160000000000002</v>
          </cell>
        </row>
        <row r="59">
          <cell r="A59">
            <v>220</v>
          </cell>
          <cell r="B59" t="str">
            <v>Aço CA-50 10mm</v>
          </cell>
          <cell r="C59" t="str">
            <v>kg</v>
          </cell>
          <cell r="D59">
            <v>1.7412698412698413</v>
          </cell>
          <cell r="E59">
            <v>1.5961640211640213</v>
          </cell>
        </row>
        <row r="60">
          <cell r="A60">
            <v>221</v>
          </cell>
          <cell r="B60" t="str">
            <v>Aço CA-50 8mm</v>
          </cell>
          <cell r="C60" t="str">
            <v>kg</v>
          </cell>
          <cell r="D60">
            <v>1.875</v>
          </cell>
          <cell r="E60">
            <v>1.7187500000000002</v>
          </cell>
        </row>
        <row r="61">
          <cell r="A61">
            <v>222</v>
          </cell>
          <cell r="B61" t="str">
            <v>Aço CA-50 6,3mm</v>
          </cell>
          <cell r="C61" t="str">
            <v>kg</v>
          </cell>
          <cell r="D61">
            <v>1.8720000000000001</v>
          </cell>
          <cell r="E61">
            <v>1.7160000000000002</v>
          </cell>
        </row>
        <row r="62">
          <cell r="A62">
            <v>223</v>
          </cell>
          <cell r="B62" t="str">
            <v>Aço CA-50 5mm</v>
          </cell>
          <cell r="C62" t="str">
            <v>kg</v>
          </cell>
          <cell r="D62">
            <v>1.875</v>
          </cell>
          <cell r="E62">
            <v>1.7187500000000002</v>
          </cell>
        </row>
        <row r="63">
          <cell r="A63">
            <v>224</v>
          </cell>
          <cell r="B63" t="str">
            <v>Aço CA-50 4,2mm</v>
          </cell>
          <cell r="C63" t="str">
            <v>kg</v>
          </cell>
          <cell r="D63">
            <v>2.0793893129770993</v>
          </cell>
          <cell r="E63">
            <v>1.9061068702290076</v>
          </cell>
        </row>
        <row r="64">
          <cell r="A64">
            <v>225</v>
          </cell>
          <cell r="B64" t="str">
            <v>Aço CA-60 4,2mm</v>
          </cell>
          <cell r="C64" t="str">
            <v>kg</v>
          </cell>
          <cell r="D64">
            <v>2.0793893129770993</v>
          </cell>
          <cell r="E64">
            <v>1.9061068702290076</v>
          </cell>
        </row>
        <row r="65">
          <cell r="A65">
            <v>226</v>
          </cell>
          <cell r="B65" t="str">
            <v>Arame galvanizado</v>
          </cell>
          <cell r="C65" t="str">
            <v>kg</v>
          </cell>
          <cell r="D65">
            <v>1.9200000000000002</v>
          </cell>
          <cell r="E65">
            <v>1.7600000000000002</v>
          </cell>
        </row>
        <row r="66">
          <cell r="A66">
            <v>227</v>
          </cell>
          <cell r="B66" t="str">
            <v>Arame recozido</v>
          </cell>
          <cell r="C66" t="str">
            <v>kg</v>
          </cell>
          <cell r="D66">
            <v>3.6</v>
          </cell>
          <cell r="E66">
            <v>3.3000000000000003</v>
          </cell>
        </row>
        <row r="67">
          <cell r="A67">
            <v>230</v>
          </cell>
          <cell r="B67" t="str">
            <v>Tijolo 9x19x28</v>
          </cell>
          <cell r="C67" t="str">
            <v>un</v>
          </cell>
          <cell r="D67">
            <v>0.18</v>
          </cell>
          <cell r="E67">
            <v>0.16500000000000001</v>
          </cell>
        </row>
        <row r="68">
          <cell r="A68">
            <v>231</v>
          </cell>
          <cell r="B68" t="str">
            <v>Tijolo 09x19x19</v>
          </cell>
          <cell r="C68" t="str">
            <v>un</v>
          </cell>
          <cell r="D68">
            <v>0.156</v>
          </cell>
          <cell r="E68">
            <v>0.14300000000000002</v>
          </cell>
        </row>
        <row r="69">
          <cell r="A69">
            <v>232</v>
          </cell>
          <cell r="B69" t="str">
            <v>Tijolo de barro maciço</v>
          </cell>
          <cell r="C69" t="str">
            <v>un</v>
          </cell>
          <cell r="D69">
            <v>0.26400000000000001</v>
          </cell>
          <cell r="E69">
            <v>0.24200000000000002</v>
          </cell>
        </row>
        <row r="70">
          <cell r="A70">
            <v>233</v>
          </cell>
          <cell r="B70" t="str">
            <v>Elemento vazado tipo cobogó</v>
          </cell>
          <cell r="C70" t="str">
            <v>un</v>
          </cell>
          <cell r="D70">
            <v>0.88800000000000001</v>
          </cell>
          <cell r="E70">
            <v>0.81400000000000006</v>
          </cell>
        </row>
        <row r="71">
          <cell r="A71">
            <v>234</v>
          </cell>
          <cell r="B71" t="str">
            <v>Bloco de concreto 10x20x40</v>
          </cell>
          <cell r="C71" t="str">
            <v>un</v>
          </cell>
          <cell r="D71">
            <v>0.42</v>
          </cell>
          <cell r="E71">
            <v>0.38500000000000001</v>
          </cell>
        </row>
        <row r="72">
          <cell r="A72">
            <v>235</v>
          </cell>
          <cell r="B72" t="str">
            <v>Bloco de concreto 15x20x40</v>
          </cell>
          <cell r="C72" t="str">
            <v>un</v>
          </cell>
          <cell r="D72">
            <v>0.6</v>
          </cell>
          <cell r="E72">
            <v>0.55000000000000004</v>
          </cell>
        </row>
        <row r="73">
          <cell r="A73">
            <v>236</v>
          </cell>
          <cell r="B73" t="str">
            <v>Rejunte Quartizolit para revestimento cerâmico</v>
          </cell>
          <cell r="C73" t="str">
            <v>kg</v>
          </cell>
          <cell r="D73">
            <v>1.6320000000000001</v>
          </cell>
          <cell r="E73">
            <v>1.4960000000000002</v>
          </cell>
        </row>
        <row r="74">
          <cell r="A74">
            <v>238</v>
          </cell>
          <cell r="B74" t="str">
            <v>Laje pré-fabricada e=10cm</v>
          </cell>
          <cell r="C74" t="str">
            <v>m2</v>
          </cell>
          <cell r="D74">
            <v>7.2</v>
          </cell>
          <cell r="E74">
            <v>6.6000000000000005</v>
          </cell>
        </row>
        <row r="75">
          <cell r="A75">
            <v>240</v>
          </cell>
          <cell r="B75" t="str">
            <v>Desmoldante para formas</v>
          </cell>
          <cell r="C75" t="str">
            <v>l</v>
          </cell>
          <cell r="D75">
            <v>3.9</v>
          </cell>
          <cell r="E75">
            <v>3.5750000000000002</v>
          </cell>
        </row>
        <row r="76">
          <cell r="A76">
            <v>242</v>
          </cell>
          <cell r="B76" t="str">
            <v>Formas metálicas aluguel</v>
          </cell>
          <cell r="C76" t="str">
            <v>m2</v>
          </cell>
          <cell r="D76">
            <v>0</v>
          </cell>
          <cell r="E76">
            <v>0</v>
          </cell>
        </row>
        <row r="77">
          <cell r="A77">
            <v>244</v>
          </cell>
          <cell r="B77" t="str">
            <v>Escora de eucalipto 3m</v>
          </cell>
          <cell r="C77" t="str">
            <v>un</v>
          </cell>
          <cell r="D77">
            <v>1.2</v>
          </cell>
          <cell r="E77">
            <v>1.1000000000000001</v>
          </cell>
        </row>
        <row r="78">
          <cell r="A78">
            <v>245</v>
          </cell>
          <cell r="B78" t="str">
            <v>Chapa zincada no. 26</v>
          </cell>
          <cell r="C78" t="str">
            <v>chapa</v>
          </cell>
          <cell r="D78">
            <v>15.6</v>
          </cell>
          <cell r="E78">
            <v>14.3</v>
          </cell>
        </row>
        <row r="79">
          <cell r="A79">
            <v>246</v>
          </cell>
          <cell r="B79" t="str">
            <v>Chapa de compensado resinado 12mm</v>
          </cell>
          <cell r="C79" t="str">
            <v>m2</v>
          </cell>
          <cell r="D79">
            <v>9.1320000000000014</v>
          </cell>
          <cell r="E79">
            <v>8.3710000000000004</v>
          </cell>
        </row>
        <row r="80">
          <cell r="A80">
            <v>247</v>
          </cell>
          <cell r="B80" t="str">
            <v>Chapa de compensado resinado 14mm</v>
          </cell>
          <cell r="C80" t="str">
            <v>m2</v>
          </cell>
          <cell r="D80">
            <v>10.404</v>
          </cell>
          <cell r="E80">
            <v>9.5370000000000008</v>
          </cell>
        </row>
        <row r="81">
          <cell r="A81">
            <v>248</v>
          </cell>
          <cell r="B81" t="str">
            <v>Chapa de compensado resinado 12mm</v>
          </cell>
          <cell r="C81" t="str">
            <v>chapa</v>
          </cell>
          <cell r="D81">
            <v>16.2</v>
          </cell>
          <cell r="E81">
            <v>14.850000000000001</v>
          </cell>
        </row>
        <row r="82">
          <cell r="A82">
            <v>249</v>
          </cell>
          <cell r="B82" t="str">
            <v>Chapa de compensado resinado 14mm</v>
          </cell>
          <cell r="C82" t="str">
            <v>chapa</v>
          </cell>
          <cell r="D82">
            <v>31.2</v>
          </cell>
          <cell r="E82">
            <v>28.6</v>
          </cell>
        </row>
        <row r="83">
          <cell r="A83">
            <v>250</v>
          </cell>
          <cell r="B83" t="str">
            <v>Chapa de compensado resinado 10mm</v>
          </cell>
          <cell r="C83" t="str">
            <v>m2</v>
          </cell>
          <cell r="D83">
            <v>7.6859504132231411</v>
          </cell>
          <cell r="E83">
            <v>7.0454545454545459</v>
          </cell>
        </row>
        <row r="84">
          <cell r="A84">
            <v>251</v>
          </cell>
          <cell r="B84" t="str">
            <v>Chapa de compensado resinado 10mm</v>
          </cell>
          <cell r="C84" t="str">
            <v>chapa</v>
          </cell>
          <cell r="D84">
            <v>18.600000000000001</v>
          </cell>
          <cell r="E84">
            <v>17.05</v>
          </cell>
        </row>
        <row r="85">
          <cell r="A85">
            <v>252</v>
          </cell>
          <cell r="B85" t="str">
            <v>Areia média</v>
          </cell>
          <cell r="C85" t="str">
            <v>m3</v>
          </cell>
          <cell r="D85">
            <v>27.6</v>
          </cell>
          <cell r="E85">
            <v>25.3</v>
          </cell>
        </row>
        <row r="86">
          <cell r="A86">
            <v>253</v>
          </cell>
          <cell r="B86" t="str">
            <v>Brita 3/4</v>
          </cell>
          <cell r="C86" t="str">
            <v>m3</v>
          </cell>
          <cell r="D86">
            <v>27.6</v>
          </cell>
          <cell r="E86">
            <v>25.3</v>
          </cell>
        </row>
        <row r="87">
          <cell r="A87">
            <v>254</v>
          </cell>
          <cell r="B87" t="str">
            <v>Pedra de mão</v>
          </cell>
          <cell r="C87" t="str">
            <v>m3</v>
          </cell>
          <cell r="D87">
            <v>2.52</v>
          </cell>
          <cell r="E87">
            <v>2.3100000000000005</v>
          </cell>
        </row>
        <row r="88">
          <cell r="A88">
            <v>261</v>
          </cell>
          <cell r="B88" t="str">
            <v>tábua de pinho 1x12"</v>
          </cell>
          <cell r="C88" t="str">
            <v>m</v>
          </cell>
          <cell r="D88">
            <v>1.26</v>
          </cell>
          <cell r="E88">
            <v>1.1550000000000002</v>
          </cell>
        </row>
        <row r="89">
          <cell r="A89">
            <v>262</v>
          </cell>
          <cell r="B89" t="str">
            <v>tábua de pinho 1x15cm</v>
          </cell>
          <cell r="C89" t="str">
            <v>m</v>
          </cell>
          <cell r="D89">
            <v>13.44</v>
          </cell>
          <cell r="E89">
            <v>12.32</v>
          </cell>
        </row>
        <row r="90">
          <cell r="A90">
            <v>264</v>
          </cell>
          <cell r="B90" t="str">
            <v>Lambrí de Peroba mica 10x1</v>
          </cell>
          <cell r="C90" t="str">
            <v>m2</v>
          </cell>
          <cell r="D90">
            <v>4.8</v>
          </cell>
          <cell r="E90">
            <v>4.4000000000000004</v>
          </cell>
        </row>
        <row r="91">
          <cell r="A91">
            <v>266</v>
          </cell>
          <cell r="B91" t="str">
            <v>Placas de gesso pré-fabricadas 60x60</v>
          </cell>
          <cell r="C91" t="str">
            <v>m2</v>
          </cell>
          <cell r="D91">
            <v>0.24000000000000002</v>
          </cell>
          <cell r="E91">
            <v>0.22000000000000003</v>
          </cell>
        </row>
        <row r="92">
          <cell r="A92">
            <v>267</v>
          </cell>
          <cell r="B92" t="str">
            <v>Gesso em pó</v>
          </cell>
          <cell r="C92" t="str">
            <v>kg</v>
          </cell>
          <cell r="D92">
            <v>5.6400000000000006</v>
          </cell>
          <cell r="E92">
            <v>5.1700000000000008</v>
          </cell>
        </row>
        <row r="93">
          <cell r="A93">
            <v>270</v>
          </cell>
          <cell r="B93" t="str">
            <v>Soda cáustica</v>
          </cell>
          <cell r="C93" t="str">
            <v>kg</v>
          </cell>
          <cell r="D93">
            <v>2.16</v>
          </cell>
          <cell r="E93">
            <v>1.9800000000000002</v>
          </cell>
        </row>
        <row r="94">
          <cell r="A94">
            <v>271</v>
          </cell>
          <cell r="B94" t="str">
            <v>Ácido muriático</v>
          </cell>
          <cell r="C94" t="str">
            <v>l</v>
          </cell>
          <cell r="D94">
            <v>3.8999999999999995</v>
          </cell>
          <cell r="E94">
            <v>3.5749999999999997</v>
          </cell>
        </row>
        <row r="95">
          <cell r="A95">
            <v>272</v>
          </cell>
          <cell r="B95" t="str">
            <v>Aguarráz mineral</v>
          </cell>
          <cell r="C95" t="str">
            <v>l</v>
          </cell>
          <cell r="D95">
            <v>0.24000000000000002</v>
          </cell>
          <cell r="E95">
            <v>0.22000000000000003</v>
          </cell>
        </row>
        <row r="96">
          <cell r="A96">
            <v>274</v>
          </cell>
          <cell r="B96" t="str">
            <v>Lixa nº120 para pintura</v>
          </cell>
          <cell r="C96" t="str">
            <v>un</v>
          </cell>
          <cell r="D96">
            <v>1.2</v>
          </cell>
          <cell r="E96">
            <v>1.1000000000000001</v>
          </cell>
        </row>
        <row r="97">
          <cell r="A97">
            <v>275</v>
          </cell>
          <cell r="B97" t="str">
            <v>Caibro 7x4 madeira branca</v>
          </cell>
          <cell r="C97" t="str">
            <v>ml</v>
          </cell>
          <cell r="D97">
            <v>2.52</v>
          </cell>
          <cell r="E97">
            <v>2.3100000000000005</v>
          </cell>
        </row>
        <row r="98">
          <cell r="A98">
            <v>276</v>
          </cell>
          <cell r="B98" t="str">
            <v>Caibro 7x5 Parajú</v>
          </cell>
          <cell r="C98" t="str">
            <v>ml</v>
          </cell>
          <cell r="D98">
            <v>2.2799999999999998</v>
          </cell>
          <cell r="E98">
            <v>2.09</v>
          </cell>
        </row>
        <row r="99">
          <cell r="A99">
            <v>280</v>
          </cell>
          <cell r="B99" t="str">
            <v>Caibro 7x5 Parajú</v>
          </cell>
          <cell r="C99" t="str">
            <v>ml</v>
          </cell>
          <cell r="D99">
            <v>1.32</v>
          </cell>
          <cell r="E99">
            <v>1.2100000000000002</v>
          </cell>
        </row>
        <row r="100">
          <cell r="A100">
            <v>282</v>
          </cell>
          <cell r="B100" t="str">
            <v>Caibro 7x4 madeira branca</v>
          </cell>
          <cell r="C100" t="str">
            <v>ml</v>
          </cell>
          <cell r="D100">
            <v>5.4</v>
          </cell>
          <cell r="E100">
            <v>4.95</v>
          </cell>
        </row>
        <row r="101">
          <cell r="A101">
            <v>286</v>
          </cell>
          <cell r="B101" t="str">
            <v>Telha amianto ondulada 2,44 x 0,50 fibrotex</v>
          </cell>
          <cell r="C101" t="str">
            <v>un</v>
          </cell>
          <cell r="D101">
            <v>6</v>
          </cell>
          <cell r="E101">
            <v>5.5</v>
          </cell>
        </row>
        <row r="102">
          <cell r="A102">
            <v>287</v>
          </cell>
          <cell r="B102" t="str">
            <v>Telha amianto ondulada 1,83 x 1,10</v>
          </cell>
          <cell r="C102" t="str">
            <v>un</v>
          </cell>
          <cell r="D102">
            <v>9.6</v>
          </cell>
          <cell r="E102">
            <v>8.8000000000000007</v>
          </cell>
        </row>
        <row r="103">
          <cell r="A103">
            <v>288</v>
          </cell>
          <cell r="B103" t="str">
            <v>Telha de barro colonial</v>
          </cell>
          <cell r="C103" t="str">
            <v>un</v>
          </cell>
          <cell r="D103">
            <v>0.14399999999999999</v>
          </cell>
          <cell r="E103">
            <v>0.13200000000000001</v>
          </cell>
        </row>
        <row r="104">
          <cell r="A104">
            <v>290</v>
          </cell>
          <cell r="B104" t="str">
            <v>Laje pré-fabricada e=10cm</v>
          </cell>
          <cell r="C104" t="str">
            <v>m2</v>
          </cell>
          <cell r="D104">
            <v>9.36</v>
          </cell>
          <cell r="E104">
            <v>8.58</v>
          </cell>
        </row>
        <row r="105">
          <cell r="A105">
            <v>291</v>
          </cell>
          <cell r="B105" t="str">
            <v>Escora de eucalipto 3m</v>
          </cell>
          <cell r="C105" t="str">
            <v>peça</v>
          </cell>
          <cell r="D105">
            <v>1.2</v>
          </cell>
          <cell r="E105">
            <v>1.1000000000000001</v>
          </cell>
        </row>
        <row r="106">
          <cell r="A106">
            <v>292</v>
          </cell>
          <cell r="B106" t="str">
            <v>Prego 15 x 15</v>
          </cell>
          <cell r="C106" t="str">
            <v>kg</v>
          </cell>
          <cell r="D106">
            <v>3.24</v>
          </cell>
          <cell r="E106">
            <v>2.9700000000000006</v>
          </cell>
        </row>
        <row r="111">
          <cell r="A111">
            <v>3000</v>
          </cell>
          <cell r="B111" t="str">
            <v>PISOS E REVESTIMENTOS</v>
          </cell>
        </row>
        <row r="112">
          <cell r="A112">
            <v>301</v>
          </cell>
          <cell r="B112" t="str">
            <v>Azulejo branco 15x15</v>
          </cell>
          <cell r="C112" t="str">
            <v>m2</v>
          </cell>
          <cell r="D112">
            <v>0</v>
          </cell>
        </row>
        <row r="113">
          <cell r="A113">
            <v>302</v>
          </cell>
          <cell r="B113" t="str">
            <v>Azulejo de cor 15x15</v>
          </cell>
          <cell r="C113" t="str">
            <v>m2</v>
          </cell>
          <cell r="D113">
            <v>0</v>
          </cell>
        </row>
        <row r="114">
          <cell r="A114">
            <v>304</v>
          </cell>
          <cell r="B114" t="str">
            <v>Ladrilho hidráulico 1 cor</v>
          </cell>
          <cell r="C114" t="str">
            <v>m2</v>
          </cell>
          <cell r="D114">
            <v>0</v>
          </cell>
        </row>
        <row r="115">
          <cell r="A115">
            <v>305</v>
          </cell>
          <cell r="B115" t="str">
            <v>Ladrilho hidráulico 2 cores</v>
          </cell>
          <cell r="C115" t="str">
            <v>m2</v>
          </cell>
          <cell r="D115">
            <v>0</v>
          </cell>
        </row>
        <row r="116">
          <cell r="A116">
            <v>306</v>
          </cell>
          <cell r="B116" t="str">
            <v>Lajota cerâmica 32x32cm</v>
          </cell>
          <cell r="C116" t="str">
            <v>m2</v>
          </cell>
          <cell r="D116">
            <v>0</v>
          </cell>
        </row>
        <row r="117">
          <cell r="A117">
            <v>308</v>
          </cell>
          <cell r="B117" t="str">
            <v>Cerâmica vermelha 12x24cm</v>
          </cell>
          <cell r="C117" t="str">
            <v>m2</v>
          </cell>
          <cell r="D117">
            <v>0</v>
          </cell>
        </row>
        <row r="118">
          <cell r="A118">
            <v>310</v>
          </cell>
          <cell r="B118" t="str">
            <v>Ardósia 40x40cm</v>
          </cell>
          <cell r="C118" t="str">
            <v>m2</v>
          </cell>
          <cell r="D118">
            <v>7.2</v>
          </cell>
          <cell r="E118">
            <v>6.6000000000000005</v>
          </cell>
        </row>
        <row r="119">
          <cell r="A119">
            <v>311</v>
          </cell>
          <cell r="B119" t="str">
            <v>Cerâmica 10x10</v>
          </cell>
          <cell r="C119" t="str">
            <v>m2</v>
          </cell>
          <cell r="D119">
            <v>10.68</v>
          </cell>
          <cell r="E119">
            <v>9.7900000000000009</v>
          </cell>
        </row>
        <row r="120">
          <cell r="A120">
            <v>312</v>
          </cell>
          <cell r="B120" t="str">
            <v>Cerâmica 40x40</v>
          </cell>
          <cell r="C120" t="str">
            <v>m2</v>
          </cell>
          <cell r="D120">
            <v>16.164000000000001</v>
          </cell>
          <cell r="E120">
            <v>14.817000000000002</v>
          </cell>
        </row>
        <row r="121">
          <cell r="A121">
            <v>313</v>
          </cell>
          <cell r="B121" t="str">
            <v>Cerâmica 30x30</v>
          </cell>
          <cell r="C121" t="str">
            <v>m2</v>
          </cell>
          <cell r="D121">
            <v>10.284000000000001</v>
          </cell>
          <cell r="E121">
            <v>9.4270000000000014</v>
          </cell>
        </row>
        <row r="122">
          <cell r="A122">
            <v>314</v>
          </cell>
          <cell r="B122" t="str">
            <v>Cerâmica 20x30</v>
          </cell>
          <cell r="C122" t="str">
            <v>m2</v>
          </cell>
          <cell r="D122">
            <v>8.52</v>
          </cell>
          <cell r="E122">
            <v>7.8100000000000005</v>
          </cell>
        </row>
        <row r="123">
          <cell r="A123">
            <v>315</v>
          </cell>
          <cell r="B123" t="str">
            <v>Cerâmica 15x15</v>
          </cell>
          <cell r="C123" t="str">
            <v>m2</v>
          </cell>
          <cell r="D123">
            <v>7.26</v>
          </cell>
          <cell r="E123">
            <v>6.6550000000000002</v>
          </cell>
        </row>
        <row r="124">
          <cell r="A124">
            <v>316</v>
          </cell>
          <cell r="B124" t="str">
            <v>Assoalho de sucupira 15cm</v>
          </cell>
          <cell r="C124" t="str">
            <v>m2</v>
          </cell>
          <cell r="D124">
            <v>0</v>
          </cell>
          <cell r="E124">
            <v>0</v>
          </cell>
        </row>
        <row r="125">
          <cell r="A125">
            <v>317</v>
          </cell>
          <cell r="B125" t="str">
            <v>Mármore branco 3cm</v>
          </cell>
          <cell r="C125" t="str">
            <v>m2</v>
          </cell>
          <cell r="D125">
            <v>60</v>
          </cell>
          <cell r="E125">
            <v>55.000000000000007</v>
          </cell>
        </row>
        <row r="126">
          <cell r="A126">
            <v>318</v>
          </cell>
          <cell r="B126" t="str">
            <v>Granito Branco Polar</v>
          </cell>
          <cell r="C126" t="str">
            <v>m2</v>
          </cell>
          <cell r="D126">
            <v>84</v>
          </cell>
          <cell r="E126">
            <v>77</v>
          </cell>
        </row>
        <row r="127">
          <cell r="A127">
            <v>319</v>
          </cell>
          <cell r="B127" t="str">
            <v>Granito Cinza Andorinha</v>
          </cell>
          <cell r="C127" t="str">
            <v>m2</v>
          </cell>
          <cell r="D127">
            <v>48</v>
          </cell>
          <cell r="E127">
            <v>44</v>
          </cell>
        </row>
        <row r="128">
          <cell r="A128">
            <v>320</v>
          </cell>
          <cell r="B128" t="str">
            <v>Pedra portuguesa</v>
          </cell>
          <cell r="C128" t="str">
            <v>m2</v>
          </cell>
          <cell r="D128">
            <v>12.6</v>
          </cell>
          <cell r="E128">
            <v>11.55</v>
          </cell>
        </row>
        <row r="129">
          <cell r="A129">
            <v>350</v>
          </cell>
          <cell r="B129" t="str">
            <v>Rodapé em granito h=7cm</v>
          </cell>
          <cell r="C129" t="str">
            <v>ml</v>
          </cell>
          <cell r="D129">
            <v>4.2</v>
          </cell>
          <cell r="E129">
            <v>3.8500000000000005</v>
          </cell>
        </row>
        <row r="130">
          <cell r="A130">
            <v>352</v>
          </cell>
          <cell r="B130" t="str">
            <v>Rodapé de angelim pedra</v>
          </cell>
          <cell r="C130" t="str">
            <v>ml</v>
          </cell>
          <cell r="D130">
            <v>1.68</v>
          </cell>
          <cell r="E130">
            <v>1.54</v>
          </cell>
        </row>
        <row r="132">
          <cell r="A132">
            <v>4000</v>
          </cell>
          <cell r="B132" t="str">
            <v>LOUÇAS E METAIS</v>
          </cell>
        </row>
        <row r="133">
          <cell r="A133">
            <v>401</v>
          </cell>
          <cell r="B133" t="str">
            <v>Vaso sanitário Logasa</v>
          </cell>
          <cell r="C133" t="str">
            <v>un</v>
          </cell>
          <cell r="D133">
            <v>60</v>
          </cell>
          <cell r="E133">
            <v>55.000000000000007</v>
          </cell>
        </row>
        <row r="134">
          <cell r="A134">
            <v>403</v>
          </cell>
          <cell r="B134" t="str">
            <v>Bacia turca</v>
          </cell>
          <cell r="C134" t="str">
            <v>un</v>
          </cell>
          <cell r="D134">
            <v>42</v>
          </cell>
          <cell r="E134">
            <v>38.5</v>
          </cell>
        </row>
        <row r="135">
          <cell r="A135">
            <v>404</v>
          </cell>
          <cell r="B135" t="str">
            <v>Lavatório de coluna</v>
          </cell>
          <cell r="C135" t="str">
            <v>un</v>
          </cell>
          <cell r="D135">
            <v>0</v>
          </cell>
          <cell r="E135">
            <v>0</v>
          </cell>
        </row>
        <row r="136">
          <cell r="A136">
            <v>405</v>
          </cell>
          <cell r="B136" t="str">
            <v>Lavatório suspenso</v>
          </cell>
          <cell r="C136" t="str">
            <v>un</v>
          </cell>
          <cell r="D136">
            <v>57.6</v>
          </cell>
          <cell r="E136">
            <v>52.800000000000004</v>
          </cell>
        </row>
        <row r="137">
          <cell r="A137">
            <v>408</v>
          </cell>
          <cell r="B137" t="str">
            <v>Bancada de ardósia</v>
          </cell>
          <cell r="C137" t="str">
            <v>m2</v>
          </cell>
          <cell r="D137">
            <v>0</v>
          </cell>
          <cell r="E137">
            <v>0</v>
          </cell>
        </row>
        <row r="138">
          <cell r="A138">
            <v>409</v>
          </cell>
          <cell r="B138" t="str">
            <v>Bancada de granito</v>
          </cell>
          <cell r="C138" t="str">
            <v>m2</v>
          </cell>
          <cell r="D138">
            <v>84</v>
          </cell>
          <cell r="E138">
            <v>77</v>
          </cell>
        </row>
        <row r="139">
          <cell r="A139">
            <v>410</v>
          </cell>
          <cell r="B139" t="str">
            <v>Bojo para pia inox</v>
          </cell>
          <cell r="C139" t="str">
            <v>un</v>
          </cell>
          <cell r="D139">
            <v>60</v>
          </cell>
          <cell r="E139">
            <v>55.000000000000007</v>
          </cell>
        </row>
        <row r="140">
          <cell r="A140">
            <v>415</v>
          </cell>
          <cell r="B140" t="str">
            <v>Tanque pré-moldado</v>
          </cell>
          <cell r="C140" t="str">
            <v>un</v>
          </cell>
          <cell r="D140">
            <v>0</v>
          </cell>
          <cell r="E140">
            <v>0</v>
          </cell>
        </row>
        <row r="141">
          <cell r="A141">
            <v>416</v>
          </cell>
          <cell r="B141" t="str">
            <v>Tanque de Louça</v>
          </cell>
          <cell r="C141" t="str">
            <v>un</v>
          </cell>
          <cell r="D141">
            <v>58.8</v>
          </cell>
          <cell r="E141">
            <v>53.900000000000006</v>
          </cell>
        </row>
        <row r="142">
          <cell r="A142">
            <v>417</v>
          </cell>
          <cell r="B142" t="str">
            <v>Tanque Inox</v>
          </cell>
          <cell r="C142" t="str">
            <v>un</v>
          </cell>
          <cell r="D142">
            <v>0</v>
          </cell>
          <cell r="E142">
            <v>0</v>
          </cell>
        </row>
        <row r="143">
          <cell r="A143">
            <v>430</v>
          </cell>
          <cell r="B143" t="str">
            <v>Caixa d´água 500l</v>
          </cell>
          <cell r="C143" t="str">
            <v>un</v>
          </cell>
          <cell r="D143">
            <v>84</v>
          </cell>
          <cell r="E143">
            <v>77</v>
          </cell>
        </row>
        <row r="144">
          <cell r="A144">
            <v>431</v>
          </cell>
          <cell r="B144" t="str">
            <v>Caixa d´água 1000l</v>
          </cell>
          <cell r="C144" t="str">
            <v>un</v>
          </cell>
          <cell r="D144">
            <v>0</v>
          </cell>
        </row>
        <row r="155">
          <cell r="A155">
            <v>5000</v>
          </cell>
          <cell r="B155" t="str">
            <v>ESQUADRIAS</v>
          </cell>
        </row>
        <row r="156">
          <cell r="A156">
            <v>502</v>
          </cell>
          <cell r="B156" t="str">
            <v>Porta interna madeira 60/70/80 x 210</v>
          </cell>
          <cell r="C156" t="str">
            <v>un</v>
          </cell>
          <cell r="D156">
            <v>42</v>
          </cell>
          <cell r="E156">
            <v>38.5</v>
          </cell>
        </row>
        <row r="157">
          <cell r="A157">
            <v>510</v>
          </cell>
          <cell r="B157" t="str">
            <v>Porta externa madeira 80 x 210</v>
          </cell>
          <cell r="C157" t="str">
            <v>un</v>
          </cell>
          <cell r="D157">
            <v>60</v>
          </cell>
          <cell r="E157">
            <v>55.000000000000007</v>
          </cell>
        </row>
        <row r="158">
          <cell r="A158">
            <v>520</v>
          </cell>
          <cell r="B158" t="str">
            <v>Janela de madeira</v>
          </cell>
          <cell r="C158" t="str">
            <v>un</v>
          </cell>
          <cell r="D158">
            <v>50.4</v>
          </cell>
          <cell r="E158">
            <v>46.2</v>
          </cell>
        </row>
        <row r="172">
          <cell r="A172">
            <v>6000</v>
          </cell>
          <cell r="B172" t="str">
            <v>ACABAMENTOS</v>
          </cell>
        </row>
        <row r="173">
          <cell r="A173">
            <v>602</v>
          </cell>
          <cell r="B173" t="str">
            <v>Massa PVA</v>
          </cell>
          <cell r="C173" t="str">
            <v>kg</v>
          </cell>
          <cell r="D173">
            <v>0.372</v>
          </cell>
          <cell r="E173">
            <v>0.34100000000000003</v>
          </cell>
        </row>
        <row r="174">
          <cell r="A174">
            <v>603</v>
          </cell>
          <cell r="B174" t="str">
            <v>Massa a óleo</v>
          </cell>
          <cell r="C174" t="str">
            <v>kg</v>
          </cell>
          <cell r="D174">
            <v>3.6480000000000001</v>
          </cell>
          <cell r="E174">
            <v>3.3440000000000003</v>
          </cell>
        </row>
        <row r="175">
          <cell r="A175">
            <v>604</v>
          </cell>
          <cell r="B175" t="str">
            <v>Tinta látex Suvinil</v>
          </cell>
          <cell r="C175" t="str">
            <v>l</v>
          </cell>
          <cell r="D175">
            <v>8.52</v>
          </cell>
          <cell r="E175">
            <v>7.8100000000000005</v>
          </cell>
        </row>
        <row r="176">
          <cell r="A176">
            <v>605</v>
          </cell>
          <cell r="B176" t="str">
            <v>Tinta Texturada acrílica</v>
          </cell>
          <cell r="C176" t="str">
            <v>l</v>
          </cell>
          <cell r="D176">
            <v>12.6</v>
          </cell>
          <cell r="E176">
            <v>11.55</v>
          </cell>
        </row>
        <row r="177">
          <cell r="A177">
            <v>606</v>
          </cell>
          <cell r="B177" t="str">
            <v>Líquido selador</v>
          </cell>
          <cell r="C177" t="str">
            <v>l</v>
          </cell>
          <cell r="D177">
            <v>5.76</v>
          </cell>
          <cell r="E177">
            <v>5.28</v>
          </cell>
        </row>
        <row r="178">
          <cell r="A178">
            <v>607</v>
          </cell>
          <cell r="B178" t="str">
            <v>Verniz para madeira com filtro</v>
          </cell>
          <cell r="C178" t="str">
            <v>l</v>
          </cell>
          <cell r="D178">
            <v>9.36</v>
          </cell>
          <cell r="E178">
            <v>8.58</v>
          </cell>
        </row>
        <row r="179">
          <cell r="A179">
            <v>608</v>
          </cell>
          <cell r="B179" t="str">
            <v xml:space="preserve">Tinta esmalte </v>
          </cell>
          <cell r="C179" t="str">
            <v>l</v>
          </cell>
          <cell r="D179">
            <v>12.360000000000001</v>
          </cell>
          <cell r="E179">
            <v>11.330000000000002</v>
          </cell>
        </row>
        <row r="180">
          <cell r="A180">
            <v>609</v>
          </cell>
          <cell r="B180" t="str">
            <v>Fundo para madeira</v>
          </cell>
          <cell r="C180" t="str">
            <v>l</v>
          </cell>
          <cell r="D180">
            <v>12.360000000000001</v>
          </cell>
          <cell r="E180">
            <v>11.330000000000002</v>
          </cell>
        </row>
        <row r="182">
          <cell r="A182">
            <v>7000</v>
          </cell>
          <cell r="B182" t="str">
            <v>FERRAGENS</v>
          </cell>
        </row>
        <row r="183">
          <cell r="A183">
            <v>710</v>
          </cell>
          <cell r="B183" t="str">
            <v>Pino aço cravado (pino e fincapino)</v>
          </cell>
          <cell r="C183" t="str">
            <v>un</v>
          </cell>
          <cell r="D183">
            <v>0.32</v>
          </cell>
          <cell r="E183">
            <v>0.35200000000000004</v>
          </cell>
        </row>
        <row r="184">
          <cell r="A184">
            <v>750</v>
          </cell>
          <cell r="B184" t="str">
            <v xml:space="preserve">Dobradiça 21/2" </v>
          </cell>
          <cell r="C184" t="str">
            <v>un</v>
          </cell>
          <cell r="D184">
            <v>0.8</v>
          </cell>
          <cell r="E184">
            <v>0.88000000000000012</v>
          </cell>
        </row>
        <row r="185">
          <cell r="A185">
            <v>760</v>
          </cell>
          <cell r="B185" t="str">
            <v>Fechadura interna tipo alavanca</v>
          </cell>
          <cell r="C185" t="str">
            <v>un</v>
          </cell>
          <cell r="D185">
            <v>17.3</v>
          </cell>
          <cell r="E185">
            <v>19.03</v>
          </cell>
        </row>
        <row r="186">
          <cell r="A186">
            <v>762</v>
          </cell>
          <cell r="B186" t="str">
            <v>Fechadura externa tipo bola</v>
          </cell>
          <cell r="C186" t="str">
            <v>un</v>
          </cell>
          <cell r="D186">
            <v>21.3</v>
          </cell>
          <cell r="E186">
            <v>23.430000000000003</v>
          </cell>
        </row>
        <row r="187">
          <cell r="A187">
            <v>764</v>
          </cell>
          <cell r="B187" t="str">
            <v>Fechadura para banheiro</v>
          </cell>
          <cell r="C187" t="str">
            <v>un</v>
          </cell>
          <cell r="D187">
            <v>17.3</v>
          </cell>
          <cell r="E187">
            <v>19.03</v>
          </cell>
        </row>
        <row r="189">
          <cell r="A189">
            <v>8000</v>
          </cell>
          <cell r="B189" t="str">
            <v>MATERIAIS ELÉTRICOS E HIDRÁULICOS</v>
          </cell>
        </row>
        <row r="190">
          <cell r="A190">
            <v>801</v>
          </cell>
          <cell r="B190" t="str">
            <v>Poste padrão</v>
          </cell>
          <cell r="C190" t="str">
            <v>un</v>
          </cell>
          <cell r="D190">
            <v>312</v>
          </cell>
          <cell r="E190">
            <v>286</v>
          </cell>
        </row>
        <row r="191">
          <cell r="A191">
            <v>805</v>
          </cell>
          <cell r="B191" t="str">
            <v>Disjuntor tripolar 70A</v>
          </cell>
          <cell r="C191" t="str">
            <v>peça</v>
          </cell>
          <cell r="D191">
            <v>42</v>
          </cell>
          <cell r="E191">
            <v>38.5</v>
          </cell>
        </row>
        <row r="192">
          <cell r="A192">
            <v>807</v>
          </cell>
          <cell r="B192" t="str">
            <v>Chave trifásica simples</v>
          </cell>
          <cell r="C192" t="str">
            <v>peça</v>
          </cell>
          <cell r="D192">
            <v>45.6</v>
          </cell>
          <cell r="E192">
            <v>41.800000000000004</v>
          </cell>
        </row>
        <row r="193">
          <cell r="A193">
            <v>810</v>
          </cell>
          <cell r="B193" t="str">
            <v>Eletroduto PVC rígido 3"</v>
          </cell>
          <cell r="C193" t="str">
            <v>vara</v>
          </cell>
          <cell r="D193">
            <v>30</v>
          </cell>
          <cell r="E193">
            <v>27.500000000000004</v>
          </cell>
        </row>
        <row r="194">
          <cell r="A194">
            <v>812</v>
          </cell>
          <cell r="B194" t="str">
            <v>Eletroduto PVC rígido 3/4"</v>
          </cell>
          <cell r="C194" t="str">
            <v>vara</v>
          </cell>
          <cell r="D194">
            <v>2.7720000000000002</v>
          </cell>
          <cell r="E194">
            <v>2.5410000000000004</v>
          </cell>
        </row>
        <row r="195">
          <cell r="A195">
            <v>815</v>
          </cell>
          <cell r="B195" t="str">
            <v>Curva p/ eletroduto PVC 3"</v>
          </cell>
          <cell r="C195" t="str">
            <v>peça</v>
          </cell>
          <cell r="D195">
            <v>7.6800000000000006</v>
          </cell>
          <cell r="E195">
            <v>7.0400000000000009</v>
          </cell>
        </row>
        <row r="196">
          <cell r="A196">
            <v>817</v>
          </cell>
          <cell r="B196" t="str">
            <v>Luva p/ eletroduto PVC 3"</v>
          </cell>
          <cell r="C196" t="str">
            <v>peça</v>
          </cell>
          <cell r="D196">
            <v>5.8800000000000008</v>
          </cell>
          <cell r="E196">
            <v>5.3900000000000006</v>
          </cell>
        </row>
        <row r="197">
          <cell r="A197">
            <v>820</v>
          </cell>
          <cell r="B197" t="str">
            <v>Lâmpada incandescente 100W</v>
          </cell>
          <cell r="C197" t="str">
            <v>unid.</v>
          </cell>
          <cell r="D197">
            <v>1.38</v>
          </cell>
          <cell r="E197">
            <v>1.2649999999999999</v>
          </cell>
        </row>
        <row r="198">
          <cell r="A198">
            <v>830</v>
          </cell>
          <cell r="B198" t="str">
            <v>Tomada tripolar</v>
          </cell>
          <cell r="C198" t="str">
            <v>peça</v>
          </cell>
          <cell r="D198">
            <v>8.0400000000000009</v>
          </cell>
          <cell r="E198">
            <v>7.370000000000001</v>
          </cell>
        </row>
        <row r="199">
          <cell r="A199">
            <v>840</v>
          </cell>
          <cell r="B199" t="str">
            <v>Cabo 16,0mm2</v>
          </cell>
          <cell r="C199" t="str">
            <v>metro</v>
          </cell>
          <cell r="D199">
            <v>1.68</v>
          </cell>
          <cell r="E199">
            <v>1.54</v>
          </cell>
        </row>
        <row r="207">
          <cell r="A207">
            <v>9000</v>
          </cell>
          <cell r="B207" t="str">
            <v>EQUIPAMENTOS / FERRAMENTAS</v>
          </cell>
        </row>
        <row r="208">
          <cell r="A208">
            <v>902</v>
          </cell>
          <cell r="B208" t="str">
            <v>Retro escavadeira</v>
          </cell>
          <cell r="C208" t="str">
            <v>h</v>
          </cell>
          <cell r="D208">
            <v>60</v>
          </cell>
          <cell r="E208">
            <v>55.000000000000007</v>
          </cell>
        </row>
        <row r="209">
          <cell r="A209">
            <v>904</v>
          </cell>
          <cell r="B209" t="str">
            <v>Caminhão basculante</v>
          </cell>
          <cell r="C209" t="str">
            <v>h</v>
          </cell>
          <cell r="D209">
            <v>45</v>
          </cell>
          <cell r="E209">
            <v>41.25</v>
          </cell>
        </row>
        <row r="210">
          <cell r="A210">
            <v>906</v>
          </cell>
          <cell r="B210" t="str">
            <v>Caminhão carroceria</v>
          </cell>
          <cell r="C210" t="str">
            <v>h</v>
          </cell>
          <cell r="D210">
            <v>45</v>
          </cell>
          <cell r="E210">
            <v>41.25</v>
          </cell>
        </row>
        <row r="211">
          <cell r="A211">
            <v>912</v>
          </cell>
          <cell r="B211" t="str">
            <v>Betoneira</v>
          </cell>
          <cell r="C211" t="str">
            <v>h</v>
          </cell>
          <cell r="D211">
            <v>0.68399999999999994</v>
          </cell>
          <cell r="E211">
            <v>0.627</v>
          </cell>
        </row>
        <row r="212">
          <cell r="A212">
            <v>920</v>
          </cell>
          <cell r="B212" t="str">
            <v>Andaime fachadeiro tipo catraca</v>
          </cell>
          <cell r="C212" t="str">
            <v>mês</v>
          </cell>
          <cell r="D212">
            <v>72</v>
          </cell>
          <cell r="E212">
            <v>66</v>
          </cell>
        </row>
        <row r="213">
          <cell r="A213">
            <v>922</v>
          </cell>
          <cell r="B213" t="str">
            <v>Andaime tubular</v>
          </cell>
          <cell r="C213" t="str">
            <v>metro/mês</v>
          </cell>
          <cell r="D213">
            <v>5.6639999999999997</v>
          </cell>
          <cell r="E213">
            <v>5.1920000000000002</v>
          </cell>
        </row>
        <row r="214">
          <cell r="A214">
            <v>924</v>
          </cell>
          <cell r="B214" t="str">
            <v>Escoramento metálico</v>
          </cell>
          <cell r="C214" t="str">
            <v>m2/dia</v>
          </cell>
          <cell r="D214">
            <v>0.26400000000000001</v>
          </cell>
          <cell r="E214">
            <v>0.24200000000000002</v>
          </cell>
        </row>
        <row r="215">
          <cell r="A215">
            <v>926</v>
          </cell>
          <cell r="B215" t="str">
            <v>Forma metálica</v>
          </cell>
          <cell r="C215" t="str">
            <v>m2</v>
          </cell>
          <cell r="D215">
            <v>0</v>
          </cell>
          <cell r="E215">
            <v>0</v>
          </cell>
        </row>
        <row r="216">
          <cell r="A216">
            <v>930</v>
          </cell>
          <cell r="B216" t="str">
            <v>Serra circular</v>
          </cell>
          <cell r="C216" t="str">
            <v>h</v>
          </cell>
          <cell r="D216">
            <v>0.68399999999999994</v>
          </cell>
          <cell r="E216">
            <v>0.627</v>
          </cell>
        </row>
        <row r="217">
          <cell r="A217">
            <v>932</v>
          </cell>
          <cell r="B217" t="str">
            <v>Vibrador com mangote</v>
          </cell>
          <cell r="C217" t="str">
            <v>mês</v>
          </cell>
          <cell r="D217">
            <v>84</v>
          </cell>
          <cell r="E217">
            <v>77</v>
          </cell>
        </row>
        <row r="218">
          <cell r="A218">
            <v>934</v>
          </cell>
          <cell r="B218" t="str">
            <v>Serra policorte</v>
          </cell>
          <cell r="C218" t="str">
            <v>h</v>
          </cell>
          <cell r="D218">
            <v>0.68399999999999994</v>
          </cell>
          <cell r="E218">
            <v>0.627</v>
          </cell>
        </row>
        <row r="219">
          <cell r="A219">
            <v>936</v>
          </cell>
          <cell r="B219" t="str">
            <v>Guincho coluna</v>
          </cell>
          <cell r="C219" t="str">
            <v>mês</v>
          </cell>
          <cell r="D219">
            <v>84</v>
          </cell>
          <cell r="E219">
            <v>77</v>
          </cell>
        </row>
        <row r="220">
          <cell r="A220">
            <v>938</v>
          </cell>
          <cell r="B220" t="str">
            <v>Condutor de entulho</v>
          </cell>
          <cell r="C220" t="str">
            <v>mês</v>
          </cell>
          <cell r="D220">
            <v>9.6</v>
          </cell>
          <cell r="E220">
            <v>8.8000000000000007</v>
          </cell>
        </row>
        <row r="221">
          <cell r="A221">
            <v>940</v>
          </cell>
          <cell r="B221" t="str">
            <v>Martelete pneumático</v>
          </cell>
          <cell r="C221" t="str">
            <v>h</v>
          </cell>
          <cell r="D221">
            <v>0</v>
          </cell>
        </row>
        <row r="222">
          <cell r="A222">
            <v>942</v>
          </cell>
          <cell r="B222" t="str">
            <v>Compressor</v>
          </cell>
          <cell r="C222" t="str">
            <v>h</v>
          </cell>
          <cell r="D222">
            <v>0</v>
          </cell>
        </row>
        <row r="224">
          <cell r="A224" t="str">
            <v>SUBCOMPOSIÇÕES</v>
          </cell>
        </row>
        <row r="225">
          <cell r="A225">
            <v>30158</v>
          </cell>
          <cell r="B225" t="str">
            <v>reaterro apiloado de valas</v>
          </cell>
          <cell r="C225" t="str">
            <v>m³</v>
          </cell>
          <cell r="D225">
            <v>11.55</v>
          </cell>
        </row>
        <row r="226">
          <cell r="A226">
            <v>30201</v>
          </cell>
          <cell r="B226" t="str">
            <v>escavação manual até 1,5m</v>
          </cell>
          <cell r="C226" t="str">
            <v>m³</v>
          </cell>
          <cell r="D226">
            <v>8.3800000000000008</v>
          </cell>
        </row>
        <row r="227">
          <cell r="A227">
            <v>40801</v>
          </cell>
          <cell r="B227" t="str">
            <v>AREIA seca peneirada</v>
          </cell>
          <cell r="C227" t="str">
            <v>m³</v>
          </cell>
          <cell r="D227">
            <v>44.46</v>
          </cell>
        </row>
        <row r="228">
          <cell r="A228">
            <v>40803</v>
          </cell>
          <cell r="B228" t="str">
            <v>CAL em pasta peneirada e pura</v>
          </cell>
          <cell r="C228" t="str">
            <v>m³</v>
          </cell>
          <cell r="D228">
            <v>111.74</v>
          </cell>
        </row>
        <row r="229">
          <cell r="A229">
            <v>40839</v>
          </cell>
          <cell r="B229" t="str">
            <v>ARGAMASSA de cimento e areia peneirada 1:3</v>
          </cell>
          <cell r="C229" t="str">
            <v>m³</v>
          </cell>
          <cell r="D229">
            <v>215.98</v>
          </cell>
        </row>
        <row r="230">
          <cell r="A230">
            <v>40927</v>
          </cell>
          <cell r="B230" t="str">
            <v>ARGAMASSA cimento, cal e areia peneirada 1:1:6</v>
          </cell>
          <cell r="C230" t="str">
            <v>m³</v>
          </cell>
          <cell r="D230">
            <v>165.02</v>
          </cell>
        </row>
        <row r="231">
          <cell r="A231">
            <v>50301</v>
          </cell>
          <cell r="B231" t="str">
            <v>forma em tábua de pinho p/fundação reaprov. 5x</v>
          </cell>
          <cell r="C231" t="str">
            <v>m²</v>
          </cell>
          <cell r="D231">
            <v>14.64</v>
          </cell>
        </row>
        <row r="232">
          <cell r="A232">
            <v>50302</v>
          </cell>
          <cell r="B232" t="str">
            <v>forma em tábua de pinho p/fundação sem reaproveitamento</v>
          </cell>
          <cell r="C232" t="str">
            <v>m²</v>
          </cell>
          <cell r="D232">
            <v>27.93</v>
          </cell>
        </row>
        <row r="233">
          <cell r="A233">
            <v>50403</v>
          </cell>
          <cell r="B233" t="str">
            <v>armadura CA-50 média 6,3 a 10mm (1/4 a 3/8")</v>
          </cell>
          <cell r="C233" t="str">
            <v>kg</v>
          </cell>
          <cell r="D233">
            <v>2.4</v>
          </cell>
        </row>
        <row r="234">
          <cell r="A234">
            <v>50405</v>
          </cell>
          <cell r="B234" t="str">
            <v>armadura CA-60 fina 3,4 a 6mm</v>
          </cell>
          <cell r="C234" t="str">
            <v>kg</v>
          </cell>
          <cell r="D234">
            <v>3.58</v>
          </cell>
        </row>
        <row r="235">
          <cell r="A235">
            <v>50505</v>
          </cell>
          <cell r="B235" t="str">
            <v>concreto estrutural fck=15MPa</v>
          </cell>
          <cell r="C235" t="str">
            <v>m³</v>
          </cell>
          <cell r="D235">
            <v>147.19</v>
          </cell>
        </row>
        <row r="236">
          <cell r="A236">
            <v>50515</v>
          </cell>
          <cell r="B236" t="str">
            <v>lançamento e aplicação de concreto em fundação</v>
          </cell>
          <cell r="C236" t="str">
            <v>m³</v>
          </cell>
          <cell r="D236">
            <v>21.58</v>
          </cell>
        </row>
        <row r="237">
          <cell r="A237">
            <v>60409</v>
          </cell>
          <cell r="B237" t="str">
            <v>concreto para laje de piso</v>
          </cell>
          <cell r="C237" t="str">
            <v>m³</v>
          </cell>
          <cell r="D237">
            <v>139.24</v>
          </cell>
        </row>
        <row r="238">
          <cell r="A238">
            <v>60411</v>
          </cell>
          <cell r="B238" t="str">
            <v>Lançamento de concreto em estruturas</v>
          </cell>
          <cell r="C238" t="str">
            <v>m³</v>
          </cell>
          <cell r="D238">
            <v>29.87</v>
          </cell>
        </row>
        <row r="239">
          <cell r="A239">
            <v>70153</v>
          </cell>
          <cell r="B239" t="str">
            <v>alvenaria com blocos de concreto 10x20x40</v>
          </cell>
          <cell r="C239" t="str">
            <v>m²</v>
          </cell>
          <cell r="D239">
            <v>12.86</v>
          </cell>
        </row>
        <row r="240">
          <cell r="A240" t="str">
            <v>S50500</v>
          </cell>
          <cell r="B240" t="str">
            <v>Baldrame concreto armado 15x30cm</v>
          </cell>
          <cell r="C240" t="str">
            <v>ml</v>
          </cell>
          <cell r="D240">
            <v>28.31</v>
          </cell>
        </row>
        <row r="241">
          <cell r="A241" t="str">
            <v>S50505</v>
          </cell>
          <cell r="B241" t="str">
            <v>Baldrame em blocos de concreto 15x20cm</v>
          </cell>
          <cell r="C241" t="str">
            <v>ml</v>
          </cell>
          <cell r="D241">
            <v>20.149999999999999</v>
          </cell>
        </row>
        <row r="242">
          <cell r="A242" t="str">
            <v>S50510</v>
          </cell>
          <cell r="B242" t="str">
            <v>laje de piso não estrutural e=7cm</v>
          </cell>
          <cell r="C242" t="str">
            <v>m2</v>
          </cell>
          <cell r="D242">
            <v>13.08</v>
          </cell>
        </row>
        <row r="243">
          <cell r="A243">
            <v>110408</v>
          </cell>
          <cell r="B243" t="str">
            <v>Cobertura em telha de fibrocimento</v>
          </cell>
          <cell r="C243" t="str">
            <v>m²</v>
          </cell>
          <cell r="D243">
            <v>8.82</v>
          </cell>
        </row>
        <row r="244">
          <cell r="A244">
            <v>160209</v>
          </cell>
          <cell r="B244" t="str">
            <v>Emboço com argamassa mista 1:1:6</v>
          </cell>
          <cell r="C244" t="str">
            <v>m²</v>
          </cell>
          <cell r="D244">
            <v>7.67</v>
          </cell>
        </row>
        <row r="245">
          <cell r="A245">
            <v>170202</v>
          </cell>
          <cell r="B245" t="str">
            <v>regularização de bases e=6cm</v>
          </cell>
          <cell r="C245" t="str">
            <v>m²</v>
          </cell>
          <cell r="D245">
            <v>14.42</v>
          </cell>
        </row>
        <row r="246">
          <cell r="A246" t="str">
            <v>S170202</v>
          </cell>
          <cell r="B246" t="str">
            <v>regulariação de bases e=3cm</v>
          </cell>
          <cell r="C246" t="str">
            <v>m²</v>
          </cell>
          <cell r="D246">
            <v>7.94</v>
          </cell>
        </row>
        <row r="247">
          <cell r="A247">
            <v>200205</v>
          </cell>
          <cell r="B247" t="str">
            <v>Pintura PVA de paredes internas 3 demãos</v>
          </cell>
          <cell r="C247" t="str">
            <v>m²</v>
          </cell>
          <cell r="D247">
            <v>5.37</v>
          </cell>
        </row>
        <row r="248">
          <cell r="A248">
            <v>200602</v>
          </cell>
          <cell r="B248" t="str">
            <v>Pintura a óleo em esquadrias metálicas 2 demãos</v>
          </cell>
          <cell r="C248" t="str">
            <v>m²</v>
          </cell>
          <cell r="D248">
            <v>8.17</v>
          </cell>
        </row>
        <row r="249">
          <cell r="A249">
            <v>500001</v>
          </cell>
          <cell r="B249" t="str">
            <v>Concreto para pisos 13,5 Mpa</v>
          </cell>
          <cell r="C249" t="str">
            <v>m³</v>
          </cell>
          <cell r="D249">
            <v>147.46</v>
          </cell>
        </row>
      </sheetData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 2.7"/>
      <sheetName val="Plan1"/>
      <sheetName val="Plan2"/>
      <sheetName val="Plan3"/>
      <sheetName val="Plan 2_7"/>
      <sheetName val="reforma"/>
      <sheetName val="Planilha Original"/>
      <sheetName val="a.2- resumo"/>
      <sheetName val="16-equip."/>
      <sheetName val="17-moi"/>
      <sheetName val="planilha"/>
    </sheetNames>
    <sheetDataSet>
      <sheetData sheetId="0">
        <row r="4">
          <cell r="A4" t="str">
            <v>DESCRIÇÃO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RIAL"/>
      <sheetName val="SERVIÇO"/>
      <sheetName val="MATERIAL"/>
      <sheetName val="COMPOSIÇÃO"/>
      <sheetName val="CAPA -1"/>
      <sheetName val="Replan"/>
      <sheetName val="Planilha de Custo"/>
      <sheetName val="Anexos"/>
      <sheetName val="MEDICAO"/>
      <sheetName val="BASE 5E"/>
      <sheetName val="PLANILHA"/>
      <sheetName val="TOTAL"/>
      <sheetName val="(2,5 X1,5) PRIORIDADE 1 "/>
      <sheetName val="(2,5x1,5) PRIORIDADE 2 "/>
      <sheetName val="(2,5x1,5) PRIORIDADE 3 "/>
      <sheetName val="(1,5x1,5)"/>
      <sheetName val="NVSD8 002 01 - rev1 - ADUTORA D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RIAL"/>
      <sheetName val="SERVIÇO"/>
      <sheetName val="MATERIAL"/>
      <sheetName val="COMPOSIÇÃO"/>
      <sheetName val="Planilha de Custo"/>
      <sheetName val="PLANILHA"/>
      <sheetName val="ADMI_25.01"/>
      <sheetName val="Replan"/>
      <sheetName val="Resumo"/>
      <sheetName val="NVSD8 002 01 - ADUTORA DE ÁGUA 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_ORCA "/>
      <sheetName val="CRONOGRAMA"/>
      <sheetName val="PLAN_FORN"/>
    </sheetNames>
    <sheetDataSet>
      <sheetData sheetId="0"/>
      <sheetData sheetId="1"/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_ORCA "/>
      <sheetName val="CRONOGRAMA"/>
      <sheetName val="PLAN_FORN"/>
    </sheetNames>
    <sheetDataSet>
      <sheetData sheetId="0"/>
      <sheetData sheetId="1"/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nda"/>
      <sheetName val="Plan1"/>
      <sheetName val="Resumo"/>
      <sheetName val="BAIXO GUANDU ITAIMBE"/>
      <sheetName val="cff1"/>
      <sheetName val="ITAIMBE ITAGUACU"/>
      <sheetName val="cff2"/>
      <sheetName val="BAIXO GUANDU AIMORES"/>
      <sheetName val="Tudo"/>
      <sheetName val="cff3"/>
      <sheetName val="abc ápia"/>
      <sheetName val="abc órgão"/>
      <sheetName val="consolida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"/>
      <sheetName val="EAP"/>
      <sheetName val="CURVA GERAL"/>
      <sheetName val="CURVA 40%"/>
      <sheetName val="CURVA 50% "/>
      <sheetName val="CURVA  60%"/>
      <sheetName val="CURVAS - S"/>
      <sheetName val="Pick List"/>
      <sheetName val="Índice"/>
      <sheetName val="Cron Eco Fin"/>
      <sheetName val="Apoio Fixo"/>
      <sheetName val="Apoio Variável"/>
      <sheetName val="RESUMO Hh"/>
      <sheetName val="BINS"/>
      <sheetName val="EQUIP"/>
      <sheetName val="Espelho Histograma MO"/>
      <sheetName val="Links"/>
      <sheetName val="Relatório Visita Técnica"/>
      <sheetName val="Tabela Reajustes"/>
      <sheetName val="Anexo III BDI"/>
      <sheetName val="Histograma - 03 turnos"/>
      <sheetName val="Tabela Nivel Salarial ATUALIZAD"/>
      <sheetName val="Histograma MO "/>
      <sheetName val="Formação de Preços"/>
      <sheetName val="PLANILHA DE CUSTOS"/>
      <sheetName val="2. Encargos Sociais"/>
      <sheetName val="3.1 Ferram. &amp; Equip. Especiais"/>
      <sheetName val="3.2 EPI's Especiais"/>
      <sheetName val="KM's Entre Aracruz e ........"/>
      <sheetName val="4.1 Transportes Operacional"/>
      <sheetName val="4.2 Ferramental Individual"/>
      <sheetName val="4.3 Material de Consumo "/>
      <sheetName val="4.4  Gases Industriais"/>
      <sheetName val="4.5 Despesas Viagem - APV's"/>
      <sheetName val="4.6 Custo Operac. MOI"/>
      <sheetName val="4.7 - Materiais Elétricos"/>
      <sheetName val="5.1 Equip. Elevevação e Carga"/>
      <sheetName val="6.2 Valores Unitários Exames"/>
      <sheetName val="6.3 Seguro de Vida"/>
      <sheetName val="6.4  Assist.Médica &amp; Odontogica"/>
      <sheetName val="6.5 Cursos &amp;Treinamento"/>
      <sheetName val="6.6 Transportes Pessoal - Apoio"/>
      <sheetName val="6.7  Refeições  - Alimentação"/>
      <sheetName val="6.8 Hospedagem"/>
      <sheetName val="6.9 EPI's &amp; Uniforme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nda"/>
      <sheetName val="Plan1"/>
      <sheetName val="Resumo"/>
      <sheetName val="BAIXO GUANDU ITAIMBE"/>
      <sheetName val="cff1"/>
      <sheetName val="ITAIMBE ITAGUACU"/>
      <sheetName val="cff2"/>
      <sheetName val="BAIXO GUANDU AIMORES"/>
      <sheetName val="Tudo"/>
      <sheetName val="cff3"/>
      <sheetName val="abc ápia"/>
      <sheetName val="abc órgão"/>
      <sheetName val="consolidada"/>
      <sheetName val="MEMORI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adro Áreas"/>
      <sheetName val="Espec.HB fl. 01"/>
      <sheetName val="Espec.HB fl. 02"/>
      <sheetName val="Espec.HB fl. 03"/>
      <sheetName val="Espec.HB fl. 04"/>
      <sheetName val="QCI"/>
      <sheetName val="FRE "/>
      <sheetName val="Especificação CASAS"/>
      <sheetName val="Espelho-Hab 61 (T+1B)"/>
      <sheetName val="Habitaçao Unit (T+1B)"/>
      <sheetName val="Compo. Anexo I"/>
      <sheetName val="Orç.Hab. Unit (T+1B)"/>
      <sheetName val="Orç.Hab. Total (T+1B)"/>
      <sheetName val="Espelho-Admini (T+1B)"/>
      <sheetName val="Admin Local (T+1B)"/>
      <sheetName val="Espelho-Infra"/>
      <sheetName val="Orç. Infra estrutura"/>
      <sheetName val="Mem Infra Manacá"/>
      <sheetName val="Composição BDI 01"/>
      <sheetName val="Cronog-hab"/>
      <sheetName val="Cronog-infra estrutura"/>
      <sheetName val="Cronog-Global"/>
      <sheetName val="RAE-CASA 01"/>
      <sheetName val="PLS-CASA"/>
      <sheetName val="PLS-INFRA"/>
      <sheetName val="Medição-GLOBAL-PAR"/>
      <sheetName val="RAE-CASA 02"/>
      <sheetName val="RAE-EQ-INFRA"/>
      <sheetName val="RAE-FOTOS"/>
      <sheetName val="memorial"/>
      <sheetName val="refor out. 2001 - bdi=20% ajust"/>
      <sheetName val="reforma"/>
      <sheetName val="a"/>
      <sheetName val="Etapa Única"/>
      <sheetName val="1. MÃO DE OBRA INDIRETA QMSSRS"/>
      <sheetName val="TPU-MARÇO_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48">
          <cell r="AM248" t="str">
            <v xml:space="preserve">RM (Região Metropolitana) de SP, RJ e DF </v>
          </cell>
        </row>
        <row r="249">
          <cell r="AM249" t="str">
            <v>Demais RM, RIDE/DF e municípios com mais de 500 mil habitantes</v>
          </cell>
        </row>
        <row r="250">
          <cell r="AM250" t="str">
            <v>Demais municípios.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AP"/>
      <sheetName val="Curva S - Fisico"/>
      <sheetName val="Curva S - Financeira"/>
      <sheetName val="Gauss Civil"/>
    </sheetNames>
    <sheetDataSet>
      <sheetData sheetId="0"/>
      <sheetData sheetId="1"/>
      <sheetData sheetId="2"/>
      <sheetData sheetId="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RIAL"/>
      <sheetName val="MATERIAIS"/>
      <sheetName val="TABELA"/>
      <sheetName val="SERVIÇOS"/>
      <sheetName val="ESPELHO  "/>
      <sheetName val="Módulo1"/>
      <sheetName val="PLANILHA DE QUANT. E CUSTOS A"/>
      <sheetName val="Replan"/>
      <sheetName val="Rede de Distribuição de Água"/>
      <sheetName val="Resumo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"/>
      <sheetName val="TABELA RECURSOS"/>
      <sheetName val="CPU BÁSICA"/>
      <sheetName val="CPU BÁSICA 2"/>
      <sheetName val="CPU BÁSICA 1"/>
      <sheetName val="AUX 30 CONCRETO 35 MPa"/>
      <sheetName val="AUX 29 CHAMINÉ PV H = 1,00"/>
      <sheetName val="AUX 28 LASTRO DE SEIXO"/>
      <sheetName val="AUX 27 ESCAVAÇÃO MANUAL"/>
      <sheetName val="AUX 26 CONFECÇÃO SUPORTE "/>
      <sheetName val="AUX 25 CONFECÇÃO PLACA"/>
      <sheetName val="AUX 24 GUIA DE MADEIRA"/>
      <sheetName val="AUX 23 CONF TUBO 60"/>
      <sheetName val="AUX 22 ARGAMASSA 14"/>
      <sheetName val="AUX 21 ARGAMASSA 13"/>
      <sheetName val="AUX 20 AÇO CA 25"/>
      <sheetName val="AUX 19 AÇO CA 50"/>
      <sheetName val="AUX 18 AÇO CA 60"/>
      <sheetName val="AUX 17 CONCRETO CICLÓPICO 12"/>
      <sheetName val="AUX 16 CONCRETO 18 MPa TUBOS"/>
      <sheetName val="AUX 15 CONCRETO 25 MPa"/>
      <sheetName val="AUX 14 CONCRETO 20 MPa"/>
      <sheetName val="AUX 13 CONCRETO 15 MPa"/>
      <sheetName val="AUX 12 CONC 12 MPa"/>
      <sheetName val="AUX 11 CONCRETO 10 MPa"/>
      <sheetName val="AUX 10 FORMA COMP PLASTIIFCA"/>
      <sheetName val="AUX 09 FORMA COMUM"/>
      <sheetName val="AUX 08 USINAGEM CBUQ"/>
      <sheetName val="AUX 07 ESCAV CARGA JAZIDA"/>
      <sheetName val="AUX 06 EXPURGO JAZIDA"/>
      <sheetName val="AUX 05 LIMPEZA JAZIDA"/>
      <sheetName val="AUX 04 ALVENARIA DE TIJOLO"/>
      <sheetName val="AUX 03 FORNEC AÇO CA 60"/>
      <sheetName val="AUX 02 FORNEC AÇO CA 50"/>
      <sheetName val="AUX 01 FORNEC AÇO CA 25"/>
      <sheetName val="8.13 ARBUSTOS"/>
      <sheetName val="8.12 FORN IMPL PLACA SINAL"/>
      <sheetName val="8.11 PINTURA DE FAIXA"/>
      <sheetName val="8.10 FORNEC CAP-20"/>
      <sheetName val="8.9 FORNEC RR-2C"/>
      <sheetName val="8.8 FORNEC CM-30"/>
      <sheetName val="8.7TRANSPORTE MATERIAL JAZIDA"/>
      <sheetName val="8.6 CBUQ CAPA ROLAMENTO"/>
      <sheetName val="8.5 PINTURA LIGAÇÃO"/>
      <sheetName val="8.4 IMPRIMAÇÃO"/>
      <sheetName val="8.3 BASE"/>
      <sheetName val="8.2 SUBASE"/>
      <sheetName val="8.1 REGULARIZAÇÃO"/>
      <sheetName val="7.2 Instal eletrica"/>
      <sheetName val="6.5.4 Poste tubo galv.com lumin"/>
      <sheetName val="6.5.3 GUARDA RODAS"/>
      <sheetName val="6.5.2 GUARDA CORPO"/>
      <sheetName val="6.5.1 LAJE TRANSIÇÃO"/>
      <sheetName val="6.4.2.1 CIMBRAMNETO"/>
      <sheetName val="6.2.3 CONCRETO fck = 25,0 MPa"/>
      <sheetName val="6.1.2 PONTE SERVIÇO"/>
      <sheetName val="6.1.1 ESTACA PRE MOLD 30x30"/>
      <sheetName val="5.14 MANTA GEOTEXTIL (2)"/>
      <sheetName val="5.13 CAMADA DE AREIA"/>
      <sheetName val="5.12 CAMADA DE SEIXO"/>
      <sheetName val="5.11 GUARDA CORPO METALICO"/>
      <sheetName val="5.10 PASSEIO DE TIJOLO CERÂMICO"/>
      <sheetName val="5.9 CAMADA ENCH PASSEIO"/>
      <sheetName val="5.8 BANCO ARGAMASSA ARMADA"/>
      <sheetName val="5.7 GRAMA EM PLACA"/>
      <sheetName val="5.6 TERRA VEGETAL"/>
      <sheetName val="5.5 ESCOR DESCONTIUO VALA"/>
      <sheetName val="5.4 BOCA DE LOBO "/>
      <sheetName val="5.3 CX PASSAGEM TUBO 60"/>
      <sheetName val="5.2 MEIO FIO C SARJETA"/>
      <sheetName val="5.1 TUBULAÇÃO D=0,60 M"/>
      <sheetName val="4.2.6 JUNTA DILAT FUNGENBAND"/>
      <sheetName val="4.2.5 CONCRETO fck = 20,0 MPa"/>
      <sheetName val="4.2.4 AÇO CA 50"/>
      <sheetName val="4.2.3 FORMA"/>
      <sheetName val="4.2.2 LASTRO CONC MAGRO 10 MPa"/>
      <sheetName val="4.2.1 ESCAV MANUAL"/>
      <sheetName val="4.1.7 REATERRO MANUAL DE VALA"/>
      <sheetName val="4.1.6 MANTA GEOTEXTIL"/>
      <sheetName val="4.1.5 ESCAV MEC VALA"/>
      <sheetName val="4.1.4 PLACA PRE MOLDADA (2)"/>
      <sheetName val="4.1.3 PLACA PRE MOLDADA"/>
      <sheetName val="4.1.2 ESTACA PRE MOLDADA 20x20"/>
      <sheetName val="4.1.1 ESTACA PRE MOLDADA 25x25"/>
      <sheetName val="3.8 ESGOTAMENTO COM BOMBA"/>
      <sheetName val="3.7.3 COMPACTAÇÃO 100%"/>
      <sheetName val="3.6 MOMENTO TRANSP MAT 1a "/>
      <sheetName val="3.5 ESCAV MAT 1A CATEGORIA"/>
      <sheetName val="3.4 MOMENTO TRANSPORTE MAT AGUA"/>
      <sheetName val="3.3 ESCAV MAT COM AGUA"/>
      <sheetName val="3.2 EXEC ENSECADEIRA"/>
      <sheetName val="3.1 DESMATAMENTO MANUAL"/>
      <sheetName val="2.5  TRANSPORTE MAT REMOÇÃO"/>
      <sheetName val="2.4 REMOÇÃO DE ENTULHO"/>
      <sheetName val="2.3 DEMOL REM CONC ARMADO"/>
      <sheetName val="2.2 DEM REM ESTRUTURA MADEIRA"/>
      <sheetName val="2.1 REMANEJ FAMÍLIA"/>
      <sheetName val="1.5 Projeto executivo"/>
      <sheetName val="1.4 PLACA SINALIZAÇÃO"/>
      <sheetName val="1.3 LOC TOPOGRÁFICA"/>
      <sheetName val="1.2 Instal canteiro obras"/>
      <sheetName val=" 1.1 Mobilização e desmob "/>
      <sheetName val="Plan1"/>
      <sheetName val="planilha de quant. e custos a"/>
      <sheetName val="planilha de quant_ e custos a"/>
      <sheetName val="Etapa Única"/>
      <sheetName val="cálculo de áreas"/>
      <sheetName val="contrato"/>
      <sheetName val="Drenagem"/>
      <sheetName val="memorial"/>
      <sheetName val="38"/>
    </sheetNames>
    <sheetDataSet>
      <sheetData sheetId="0"/>
      <sheetData sheetId="1">
        <row r="1">
          <cell r="G1" t="str">
            <v>BDI</v>
          </cell>
        </row>
        <row r="2">
          <cell r="C2" t="str">
            <v>Custo Unitário da Mão-de-obra</v>
          </cell>
          <cell r="G2">
            <v>0.23899999999999999</v>
          </cell>
        </row>
        <row r="3">
          <cell r="A3" t="str">
            <v>Item</v>
          </cell>
          <cell r="B3" t="str">
            <v>Código</v>
          </cell>
          <cell r="C3" t="str">
            <v>Denominação</v>
          </cell>
          <cell r="D3" t="str">
            <v>Valor mensal</v>
          </cell>
          <cell r="E3" t="str">
            <v>Encargos</v>
          </cell>
          <cell r="F3" t="str">
            <v>Custo Unitário</v>
          </cell>
          <cell r="G3" t="str">
            <v>Encargos sociais</v>
          </cell>
        </row>
        <row r="4">
          <cell r="A4">
            <v>1</v>
          </cell>
          <cell r="C4" t="str">
            <v>Salário Minimo</v>
          </cell>
          <cell r="D4">
            <v>300</v>
          </cell>
          <cell r="E4">
            <v>378.9</v>
          </cell>
          <cell r="F4">
            <v>3.0859000000000001</v>
          </cell>
          <cell r="G4">
            <v>1.2629999999999999</v>
          </cell>
        </row>
        <row r="5">
          <cell r="A5">
            <v>2</v>
          </cell>
          <cell r="B5" t="str">
            <v>T301</v>
          </cell>
          <cell r="C5" t="str">
            <v>MOTORISTA VEÍCULO LEVE</v>
          </cell>
          <cell r="D5">
            <v>870</v>
          </cell>
          <cell r="E5">
            <v>1098.81</v>
          </cell>
          <cell r="F5">
            <v>8.9490999999999996</v>
          </cell>
        </row>
        <row r="6">
          <cell r="A6">
            <v>3</v>
          </cell>
          <cell r="B6">
            <v>7302</v>
          </cell>
          <cell r="C6" t="str">
            <v>MOTORISTA DE CAMINHÃO</v>
          </cell>
          <cell r="D6">
            <v>960</v>
          </cell>
          <cell r="E6">
            <v>1212.48</v>
          </cell>
          <cell r="F6">
            <v>9.8749000000000002</v>
          </cell>
          <cell r="G6" t="str">
            <v>GRUPO 1</v>
          </cell>
        </row>
        <row r="7">
          <cell r="A7">
            <v>4</v>
          </cell>
          <cell r="B7" t="str">
            <v>T303</v>
          </cell>
          <cell r="C7" t="str">
            <v>MOTORISTA DE VEÍCULO ESPECIAL</v>
          </cell>
          <cell r="D7">
            <v>1020</v>
          </cell>
          <cell r="E7">
            <v>1288.26</v>
          </cell>
          <cell r="F7">
            <v>10.492100000000001</v>
          </cell>
          <cell r="G7" t="str">
            <v>GRUPO 2</v>
          </cell>
        </row>
        <row r="8">
          <cell r="A8">
            <v>5</v>
          </cell>
          <cell r="B8" t="str">
            <v>T311</v>
          </cell>
          <cell r="C8" t="str">
            <v>OPERADOR DE EQUIPAMENTO LEVE 1</v>
          </cell>
          <cell r="D8">
            <v>720</v>
          </cell>
          <cell r="E8">
            <v>909.36</v>
          </cell>
          <cell r="F8">
            <v>7.4062000000000001</v>
          </cell>
          <cell r="G8" t="str">
            <v>GRUPO 3</v>
          </cell>
        </row>
        <row r="9">
          <cell r="A9">
            <v>6</v>
          </cell>
          <cell r="B9" t="str">
            <v>T312</v>
          </cell>
          <cell r="C9" t="str">
            <v>OPERADOR DE EQUIPAMENTO LEVE 2</v>
          </cell>
          <cell r="D9">
            <v>810</v>
          </cell>
          <cell r="E9">
            <v>1023.03</v>
          </cell>
          <cell r="F9">
            <v>8.3320000000000007</v>
          </cell>
        </row>
        <row r="10">
          <cell r="A10">
            <v>7</v>
          </cell>
          <cell r="B10" t="str">
            <v>T313</v>
          </cell>
          <cell r="C10" t="str">
            <v>OPERADOR DE EQUIP. PESADO</v>
          </cell>
          <cell r="D10">
            <v>1050</v>
          </cell>
          <cell r="E10">
            <v>1326.15</v>
          </cell>
          <cell r="F10">
            <v>10.800700000000001</v>
          </cell>
        </row>
        <row r="11">
          <cell r="A11">
            <v>8</v>
          </cell>
          <cell r="B11" t="str">
            <v>T314</v>
          </cell>
          <cell r="C11" t="str">
            <v>OPERADOR DE EQUIP. ESPECIAL</v>
          </cell>
          <cell r="D11">
            <v>1110</v>
          </cell>
          <cell r="E11">
            <v>1401.93</v>
          </cell>
          <cell r="F11">
            <v>11.417899999999999</v>
          </cell>
        </row>
        <row r="12">
          <cell r="A12">
            <v>9</v>
          </cell>
          <cell r="B12" t="str">
            <v>T401</v>
          </cell>
          <cell r="C12" t="str">
            <v>PRÉ-MARCADOR</v>
          </cell>
          <cell r="D12">
            <v>1110</v>
          </cell>
          <cell r="E12">
            <v>1401.93</v>
          </cell>
          <cell r="F12">
            <v>11.417899999999999</v>
          </cell>
        </row>
        <row r="13">
          <cell r="A13">
            <v>10</v>
          </cell>
          <cell r="C13" t="str">
            <v>ASSISTENTE SOCIAL</v>
          </cell>
          <cell r="D13">
            <v>2100</v>
          </cell>
          <cell r="E13">
            <v>2652.3</v>
          </cell>
          <cell r="F13">
            <v>21.601400000000002</v>
          </cell>
        </row>
        <row r="14">
          <cell r="A14">
            <v>11</v>
          </cell>
          <cell r="B14" t="str">
            <v>T501</v>
          </cell>
          <cell r="C14" t="str">
            <v xml:space="preserve">ENCARREGADO DE TURMA </v>
          </cell>
          <cell r="D14">
            <v>1110</v>
          </cell>
          <cell r="E14">
            <v>1401.93</v>
          </cell>
          <cell r="F14">
            <v>11.417899999999999</v>
          </cell>
        </row>
        <row r="15">
          <cell r="A15">
            <v>12</v>
          </cell>
          <cell r="B15" t="str">
            <v>T511</v>
          </cell>
          <cell r="C15" t="str">
            <v>ENCARREGADO DE PAVIMENTAÇÃO</v>
          </cell>
          <cell r="D15">
            <v>2100</v>
          </cell>
          <cell r="E15">
            <v>2652.3</v>
          </cell>
          <cell r="F15">
            <v>21.601400000000002</v>
          </cell>
        </row>
        <row r="16">
          <cell r="A16">
            <v>13</v>
          </cell>
          <cell r="B16" t="str">
            <v>T512</v>
          </cell>
          <cell r="C16" t="str">
            <v>ENCARREGADO DE BRITAGEM</v>
          </cell>
          <cell r="D16">
            <v>2100</v>
          </cell>
          <cell r="E16">
            <v>2652.3</v>
          </cell>
          <cell r="F16">
            <v>21.601400000000002</v>
          </cell>
        </row>
        <row r="17">
          <cell r="A17">
            <v>14</v>
          </cell>
          <cell r="C17" t="str">
            <v>TOPOGRAFO</v>
          </cell>
          <cell r="D17">
            <v>1230</v>
          </cell>
          <cell r="E17">
            <v>1553.49</v>
          </cell>
          <cell r="F17">
            <v>12.652200000000001</v>
          </cell>
        </row>
        <row r="18">
          <cell r="A18">
            <v>15</v>
          </cell>
          <cell r="B18" t="str">
            <v>T602</v>
          </cell>
          <cell r="C18" t="str">
            <v>MONTADOR</v>
          </cell>
          <cell r="D18">
            <v>780</v>
          </cell>
          <cell r="E18">
            <v>985.14</v>
          </cell>
          <cell r="F18">
            <v>8.0234000000000005</v>
          </cell>
        </row>
        <row r="19">
          <cell r="A19">
            <v>16</v>
          </cell>
          <cell r="B19" t="str">
            <v>T603</v>
          </cell>
          <cell r="C19" t="str">
            <v>CARPINTEIRO</v>
          </cell>
          <cell r="D19">
            <v>780</v>
          </cell>
          <cell r="E19">
            <v>985.14</v>
          </cell>
          <cell r="F19">
            <v>8.0234000000000005</v>
          </cell>
        </row>
        <row r="20">
          <cell r="A20">
            <v>17</v>
          </cell>
          <cell r="B20" t="str">
            <v>T604</v>
          </cell>
          <cell r="C20" t="str">
            <v>PEDREIRO</v>
          </cell>
          <cell r="D20">
            <v>780</v>
          </cell>
          <cell r="E20">
            <v>985.14</v>
          </cell>
          <cell r="F20">
            <v>8.0234000000000005</v>
          </cell>
        </row>
        <row r="21">
          <cell r="A21">
            <v>18</v>
          </cell>
          <cell r="B21" t="str">
            <v>T605</v>
          </cell>
          <cell r="C21" t="str">
            <v>ARMADOR</v>
          </cell>
          <cell r="D21">
            <v>780</v>
          </cell>
          <cell r="E21">
            <v>985.14</v>
          </cell>
          <cell r="F21">
            <v>8.0234000000000005</v>
          </cell>
        </row>
        <row r="22">
          <cell r="A22">
            <v>19</v>
          </cell>
          <cell r="B22" t="str">
            <v>T606</v>
          </cell>
          <cell r="C22" t="str">
            <v>FERREIRO</v>
          </cell>
          <cell r="D22">
            <v>780</v>
          </cell>
          <cell r="E22">
            <v>985.14</v>
          </cell>
          <cell r="F22">
            <v>8.0234000000000005</v>
          </cell>
        </row>
        <row r="23">
          <cell r="A23">
            <v>20</v>
          </cell>
          <cell r="B23" t="str">
            <v>T607</v>
          </cell>
          <cell r="C23" t="str">
            <v>PINTOR</v>
          </cell>
          <cell r="D23">
            <v>780</v>
          </cell>
          <cell r="E23">
            <v>985.14</v>
          </cell>
          <cell r="F23">
            <v>8.0234000000000005</v>
          </cell>
        </row>
        <row r="24">
          <cell r="A24">
            <v>21</v>
          </cell>
          <cell r="B24" t="str">
            <v>T608</v>
          </cell>
          <cell r="C24" t="str">
            <v>SOLDADOR</v>
          </cell>
          <cell r="D24">
            <v>780</v>
          </cell>
          <cell r="E24">
            <v>985.14</v>
          </cell>
          <cell r="F24">
            <v>8.0234000000000005</v>
          </cell>
        </row>
        <row r="25">
          <cell r="A25">
            <v>22</v>
          </cell>
          <cell r="B25" t="str">
            <v>T610</v>
          </cell>
          <cell r="C25" t="str">
            <v>SERRALHEIRO</v>
          </cell>
          <cell r="D25">
            <v>780</v>
          </cell>
          <cell r="E25">
            <v>985.14</v>
          </cell>
          <cell r="F25">
            <v>8.0234000000000005</v>
          </cell>
        </row>
        <row r="26">
          <cell r="A26">
            <v>23</v>
          </cell>
          <cell r="B26" t="str">
            <v>T701</v>
          </cell>
          <cell r="C26" t="str">
            <v>SERVENTE</v>
          </cell>
          <cell r="D26">
            <v>570</v>
          </cell>
          <cell r="E26">
            <v>719.91</v>
          </cell>
          <cell r="F26">
            <v>5.8632</v>
          </cell>
        </row>
        <row r="27">
          <cell r="A27">
            <v>24</v>
          </cell>
          <cell r="B27" t="str">
            <v>T702</v>
          </cell>
          <cell r="C27" t="str">
            <v>AJUDANTE</v>
          </cell>
          <cell r="D27">
            <v>630</v>
          </cell>
          <cell r="E27">
            <v>795.69</v>
          </cell>
          <cell r="F27">
            <v>6.4804000000000004</v>
          </cell>
        </row>
        <row r="28">
          <cell r="A28">
            <v>25</v>
          </cell>
          <cell r="C28" t="str">
            <v>ELETRICISTA</v>
          </cell>
          <cell r="D28">
            <v>780</v>
          </cell>
          <cell r="E28">
            <v>985.14</v>
          </cell>
          <cell r="F28">
            <v>8.0234000000000005</v>
          </cell>
        </row>
        <row r="29">
          <cell r="A29">
            <v>26</v>
          </cell>
          <cell r="C29" t="str">
            <v>ADIC. M.O. - FERRAMENTAS</v>
          </cell>
          <cell r="F29">
            <v>0.15509999999999999</v>
          </cell>
        </row>
        <row r="30">
          <cell r="A30">
            <v>27</v>
          </cell>
          <cell r="C30" t="str">
            <v>ADIC. M.O. - FERRAMENTAS</v>
          </cell>
          <cell r="F30">
            <v>0.2051</v>
          </cell>
        </row>
        <row r="32">
          <cell r="C32" t="str">
            <v>Custo Horário de Equipamentos</v>
          </cell>
        </row>
        <row r="33">
          <cell r="A33" t="str">
            <v>Item</v>
          </cell>
          <cell r="B33" t="str">
            <v>Código</v>
          </cell>
          <cell r="C33" t="str">
            <v>Equipamento</v>
          </cell>
          <cell r="D33" t="str">
            <v>Aquisição</v>
          </cell>
          <cell r="E33" t="str">
            <v>Improdutivo</v>
          </cell>
          <cell r="F33" t="str">
            <v>Operativo</v>
          </cell>
        </row>
        <row r="34">
          <cell r="A34">
            <v>30</v>
          </cell>
          <cell r="B34" t="str">
            <v>E001</v>
          </cell>
          <cell r="C34" t="str">
            <v>TRATOR DE ESTEIRA NH 7D (67 kW)</v>
          </cell>
          <cell r="E34">
            <v>10.800700000000001</v>
          </cell>
          <cell r="F34">
            <v>105.14709999999999</v>
          </cell>
        </row>
        <row r="35">
          <cell r="A35">
            <v>31</v>
          </cell>
          <cell r="B35" t="str">
            <v>E002</v>
          </cell>
          <cell r="C35" t="str">
            <v>TRATOR DE ESTEIRA CAT D6M (106 KW)</v>
          </cell>
          <cell r="E35">
            <v>10.800700000000001</v>
          </cell>
          <cell r="F35">
            <v>183.96770000000001</v>
          </cell>
        </row>
        <row r="36">
          <cell r="A36">
            <v>32</v>
          </cell>
          <cell r="B36" t="str">
            <v>E003</v>
          </cell>
          <cell r="C36" t="str">
            <v>TRATOR DE ESTEIRA CAT D8R (228 kW)</v>
          </cell>
          <cell r="E36">
            <v>10.800700000000001</v>
          </cell>
          <cell r="F36">
            <v>355.20600000000002</v>
          </cell>
        </row>
        <row r="37">
          <cell r="A37">
            <v>33</v>
          </cell>
          <cell r="B37" t="str">
            <v>E006</v>
          </cell>
          <cell r="C37" t="str">
            <v>MOTONIVELADORA CAT 120H (100 kW)</v>
          </cell>
          <cell r="E37">
            <v>11.417899999999999</v>
          </cell>
          <cell r="F37">
            <v>124.56229999999999</v>
          </cell>
        </row>
        <row r="38">
          <cell r="A38">
            <v>34</v>
          </cell>
          <cell r="B38" t="str">
            <v>E007</v>
          </cell>
          <cell r="C38" t="str">
            <v>TRATOR AGRÍCOLA M F-292/4 (77 kW)</v>
          </cell>
          <cell r="E38">
            <v>8.3320000000000007</v>
          </cell>
          <cell r="F38">
            <v>66.749700000000004</v>
          </cell>
        </row>
        <row r="39">
          <cell r="A39">
            <v>35</v>
          </cell>
          <cell r="B39" t="str">
            <v>E009</v>
          </cell>
          <cell r="C39" t="str">
            <v>CARREGAD. PNEUS CAT  924G  1,80 M3 ( 89 kW)</v>
          </cell>
          <cell r="E39">
            <v>10.800700000000001</v>
          </cell>
          <cell r="F39">
            <v>102.96259999999999</v>
          </cell>
        </row>
        <row r="40">
          <cell r="A40">
            <v>36</v>
          </cell>
          <cell r="B40" t="str">
            <v>E010</v>
          </cell>
          <cell r="C40" t="str">
            <v>CARREGAD. PNEUS CAT 950G 2,90 M3 (135 kW)</v>
          </cell>
          <cell r="E40">
            <v>10.800700000000001</v>
          </cell>
          <cell r="F40">
            <v>167.08199999999999</v>
          </cell>
        </row>
        <row r="41">
          <cell r="A41">
            <v>37</v>
          </cell>
          <cell r="B41" t="str">
            <v>E011</v>
          </cell>
          <cell r="C41" t="str">
            <v>RETROESCAVADEIRA MF-86HF (57 kW)</v>
          </cell>
          <cell r="E41">
            <v>10.800700000000001</v>
          </cell>
          <cell r="F41">
            <v>55.758699999999997</v>
          </cell>
        </row>
        <row r="42">
          <cell r="A42">
            <v>38</v>
          </cell>
          <cell r="B42" t="str">
            <v>E013</v>
          </cell>
          <cell r="C42" t="str">
            <v>ROLO COMP PÉ CARNEIRO CA-25-PD  (85 kW)</v>
          </cell>
          <cell r="E42">
            <v>8.3320000000000007</v>
          </cell>
          <cell r="F42">
            <v>112.70350000000001</v>
          </cell>
        </row>
        <row r="43">
          <cell r="A43">
            <v>43</v>
          </cell>
          <cell r="B43" t="str">
            <v>E062</v>
          </cell>
          <cell r="C43" t="str">
            <v>ESCAVADEIRA HIDR. CAT 330CL (182 kW)</v>
          </cell>
          <cell r="E43">
            <v>11.417899999999999</v>
          </cell>
          <cell r="F43">
            <v>257.74020000000002</v>
          </cell>
        </row>
        <row r="44">
          <cell r="A44">
            <v>44</v>
          </cell>
          <cell r="B44" t="str">
            <v>E063</v>
          </cell>
          <cell r="C44" t="str">
            <v>ESCAVADEIRA HIDR. CAT 320CL (102 kW)</v>
          </cell>
          <cell r="E44">
            <v>11.417899999999999</v>
          </cell>
          <cell r="F44">
            <v>157.3682</v>
          </cell>
        </row>
        <row r="45">
          <cell r="A45">
            <v>47</v>
          </cell>
          <cell r="B45" t="str">
            <v>E101</v>
          </cell>
          <cell r="C45" t="str">
            <v>GRADE DE DISCOS GA 24 x 24</v>
          </cell>
          <cell r="E45">
            <v>0</v>
          </cell>
          <cell r="F45">
            <v>2.4575999999999998</v>
          </cell>
        </row>
        <row r="46">
          <cell r="A46">
            <v>48</v>
          </cell>
          <cell r="B46" t="str">
            <v>E102</v>
          </cell>
          <cell r="C46" t="str">
            <v>ROLO COMP TANDEM CC-422C (93 kW)</v>
          </cell>
          <cell r="E46">
            <v>8.3320000000000007</v>
          </cell>
          <cell r="F46">
            <v>132.7011</v>
          </cell>
        </row>
        <row r="47">
          <cell r="A47">
            <v>51</v>
          </cell>
          <cell r="B47" t="str">
            <v>E105</v>
          </cell>
          <cell r="C47" t="str">
            <v>ROLO COMP PNEUS SP 8000  (97 kW)</v>
          </cell>
          <cell r="E47">
            <v>8.3320000000000007</v>
          </cell>
          <cell r="F47">
            <v>111.97880000000001</v>
          </cell>
        </row>
        <row r="48">
          <cell r="A48">
            <v>55</v>
          </cell>
          <cell r="B48" t="str">
            <v>E107</v>
          </cell>
          <cell r="C48" t="str">
            <v>VASSOURA MECÂNICA REBOCÁVEL</v>
          </cell>
          <cell r="E48">
            <v>0</v>
          </cell>
          <cell r="F48">
            <v>4.0309999999999997</v>
          </cell>
        </row>
        <row r="49">
          <cell r="A49">
            <v>56</v>
          </cell>
          <cell r="B49" t="str">
            <v>E110</v>
          </cell>
          <cell r="C49" t="str">
            <v>TANQUE ESTOCAGEM DE ASFALTO 20.000 L</v>
          </cell>
          <cell r="E49">
            <v>0</v>
          </cell>
          <cell r="F49">
            <v>4.1859999999999999</v>
          </cell>
        </row>
        <row r="50">
          <cell r="A50">
            <v>57</v>
          </cell>
          <cell r="B50" t="str">
            <v>E111</v>
          </cell>
          <cell r="C50" t="str">
            <v>EQUIP. DISTR. ASFALTO S/ CAMINHÃO (150 kW)</v>
          </cell>
          <cell r="E50">
            <v>9.8749000000000002</v>
          </cell>
          <cell r="F50">
            <v>98.639300000000006</v>
          </cell>
        </row>
        <row r="51">
          <cell r="A51">
            <v>58</v>
          </cell>
          <cell r="B51" t="str">
            <v>E112</v>
          </cell>
          <cell r="C51" t="str">
            <v>AQUECEDOR DE FLUÍDO TÉRMICO</v>
          </cell>
          <cell r="E51">
            <v>0</v>
          </cell>
          <cell r="F51">
            <v>21.924800000000001</v>
          </cell>
        </row>
        <row r="52">
          <cell r="A52">
            <v>74</v>
          </cell>
          <cell r="B52" t="str">
            <v>E139</v>
          </cell>
          <cell r="C52" t="str">
            <v>ROLO COMP VIBRO LISO CA-25D  (86 kW)</v>
          </cell>
          <cell r="E52">
            <v>8.3320000000000007</v>
          </cell>
          <cell r="F52">
            <v>111.0277</v>
          </cell>
        </row>
        <row r="53">
          <cell r="A53">
            <v>75</v>
          </cell>
          <cell r="B53" t="str">
            <v>E147</v>
          </cell>
          <cell r="C53" t="str">
            <v>USINA ASFÁLTO A QUENTE 90/120 T/H (188 kW)</v>
          </cell>
          <cell r="E53">
            <v>11.417899999999999</v>
          </cell>
          <cell r="F53">
            <v>200.3177</v>
          </cell>
        </row>
        <row r="54">
          <cell r="A54">
            <v>76</v>
          </cell>
          <cell r="B54" t="str">
            <v>E149</v>
          </cell>
          <cell r="C54" t="str">
            <v>VIBRO-ACAB. ASFÁLTO VDA-600BM (74 kW)</v>
          </cell>
          <cell r="E54">
            <v>11.417899999999999</v>
          </cell>
          <cell r="F54">
            <v>134.78290000000001</v>
          </cell>
        </row>
        <row r="55">
          <cell r="A55">
            <v>85</v>
          </cell>
          <cell r="B55" t="str">
            <v>E202</v>
          </cell>
          <cell r="C55" t="str">
            <v>COMPRESSOR DE AR 400 PCM (89 kW)</v>
          </cell>
          <cell r="E55">
            <v>8.3320000000000007</v>
          </cell>
          <cell r="F55">
            <v>63.345700000000001</v>
          </cell>
        </row>
        <row r="56">
          <cell r="A56">
            <v>86</v>
          </cell>
          <cell r="B56" t="str">
            <v>E208</v>
          </cell>
          <cell r="C56" t="str">
            <v>COMPRESSOR DE AR 200 PCM (58 kW)</v>
          </cell>
          <cell r="E56">
            <v>8.3320000000000007</v>
          </cell>
          <cell r="F56">
            <v>47.635599999999997</v>
          </cell>
        </row>
        <row r="57">
          <cell r="A57">
            <v>92</v>
          </cell>
          <cell r="B57" t="str">
            <v>E211</v>
          </cell>
          <cell r="C57" t="str">
            <v>MAQUINA P/ PINTURA (2 kW)</v>
          </cell>
          <cell r="E57">
            <v>0</v>
          </cell>
          <cell r="F57">
            <v>0.9577</v>
          </cell>
        </row>
        <row r="58">
          <cell r="A58">
            <v>93</v>
          </cell>
          <cell r="B58" t="str">
            <v>E210</v>
          </cell>
          <cell r="C58" t="str">
            <v>MARTELETE - ROMPEDOR 33 kg</v>
          </cell>
          <cell r="E58">
            <v>7.4062000000000001</v>
          </cell>
          <cell r="F58">
            <v>9.7596000000000007</v>
          </cell>
        </row>
        <row r="59">
          <cell r="A59">
            <v>94</v>
          </cell>
          <cell r="B59" t="str">
            <v>E302</v>
          </cell>
          <cell r="C59" t="str">
            <v>BETONEIRA - 320 L (4 kW)</v>
          </cell>
          <cell r="E59">
            <v>8.3320000000000007</v>
          </cell>
          <cell r="F59">
            <v>9.9809000000000001</v>
          </cell>
        </row>
        <row r="60">
          <cell r="A60">
            <v>98</v>
          </cell>
          <cell r="B60" t="str">
            <v>E303</v>
          </cell>
          <cell r="C60" t="str">
            <v>BETONEIRA - 750 L (9 kW)</v>
          </cell>
          <cell r="E60">
            <v>8.3320000000000007</v>
          </cell>
          <cell r="F60">
            <v>12.4125</v>
          </cell>
        </row>
        <row r="61">
          <cell r="A61">
            <v>99</v>
          </cell>
          <cell r="B61" t="str">
            <v>E304</v>
          </cell>
          <cell r="C61" t="str">
            <v>TRANSP. MANUAL - CARRINHO DE MÃO 80 L</v>
          </cell>
          <cell r="E61">
            <v>0</v>
          </cell>
          <cell r="F61">
            <v>0.13339999999999999</v>
          </cell>
        </row>
        <row r="62">
          <cell r="A62">
            <v>101</v>
          </cell>
          <cell r="B62" t="str">
            <v>E305</v>
          </cell>
          <cell r="C62" t="str">
            <v>TRANSP. MANUAL - GERICA 180 L</v>
          </cell>
          <cell r="E62">
            <v>0</v>
          </cell>
          <cell r="F62">
            <v>0.23350000000000001</v>
          </cell>
        </row>
        <row r="63">
          <cell r="A63">
            <v>103</v>
          </cell>
          <cell r="B63" t="str">
            <v>E306</v>
          </cell>
          <cell r="C63" t="str">
            <v>VIBRADOR DE CONC. - DE IMERSÃO (2 kW)</v>
          </cell>
          <cell r="E63">
            <v>7.4062000000000001</v>
          </cell>
          <cell r="F63">
            <v>8.8386999999999993</v>
          </cell>
        </row>
        <row r="64">
          <cell r="A64">
            <v>104</v>
          </cell>
          <cell r="B64" t="str">
            <v>E310</v>
          </cell>
          <cell r="C64" t="str">
            <v>FAB.PRÉ-MOLD CONC TUBOS D=0,60 M (2 kW)</v>
          </cell>
          <cell r="E64">
            <v>0</v>
          </cell>
          <cell r="F64">
            <v>7.3996000000000004</v>
          </cell>
        </row>
        <row r="65">
          <cell r="A65">
            <v>105</v>
          </cell>
          <cell r="B65" t="str">
            <v>E311</v>
          </cell>
          <cell r="C65" t="str">
            <v>FAB PRÉ-MOLD CONC TUBOS D=0,80 M (2 kW)</v>
          </cell>
          <cell r="E65">
            <v>0</v>
          </cell>
          <cell r="F65">
            <v>7.1071999999999997</v>
          </cell>
        </row>
        <row r="66">
          <cell r="A66">
            <v>106</v>
          </cell>
          <cell r="B66" t="str">
            <v>E312</v>
          </cell>
          <cell r="C66" t="str">
            <v>FAB PRÉ-MOLD CONC TUBOS D=1,00 M (2 kW)</v>
          </cell>
          <cell r="E66">
            <v>0</v>
          </cell>
          <cell r="F66">
            <v>7.4747000000000003</v>
          </cell>
        </row>
        <row r="67">
          <cell r="A67">
            <v>107</v>
          </cell>
          <cell r="B67" t="str">
            <v>E313</v>
          </cell>
          <cell r="C67" t="str">
            <v>FAB PRÉ-MOLD CONC TUBOS D=1,20 M (2 kW)</v>
          </cell>
          <cell r="E67">
            <v>0</v>
          </cell>
          <cell r="F67">
            <v>7.8887</v>
          </cell>
        </row>
        <row r="68">
          <cell r="A68">
            <v>108</v>
          </cell>
          <cell r="B68" t="str">
            <v>E314</v>
          </cell>
          <cell r="C68" t="str">
            <v>FAB PRÉ-MOLD CONC TUBOS D=1,50 M (2 kW)</v>
          </cell>
          <cell r="E68">
            <v>0</v>
          </cell>
          <cell r="F68">
            <v>7.8056999999999999</v>
          </cell>
        </row>
        <row r="69">
          <cell r="A69">
            <v>129</v>
          </cell>
          <cell r="B69" t="str">
            <v>E400</v>
          </cell>
          <cell r="C69" t="str">
            <v>CAMINHÃO BASCULANTE - 5 m3 - 8,8 t (155 kW)</v>
          </cell>
          <cell r="E69">
            <v>9.8749000000000002</v>
          </cell>
          <cell r="F69">
            <v>86.413799999999995</v>
          </cell>
        </row>
        <row r="70">
          <cell r="A70">
            <v>130</v>
          </cell>
          <cell r="B70" t="str">
            <v>E402</v>
          </cell>
          <cell r="C70" t="str">
            <v>CAMINHÃO CARROCERIA - 15t (170 kW)</v>
          </cell>
          <cell r="E70">
            <v>9.8749000000000002</v>
          </cell>
          <cell r="F70">
            <v>108.3706</v>
          </cell>
        </row>
        <row r="71">
          <cell r="A71">
            <v>131</v>
          </cell>
          <cell r="B71" t="str">
            <v>E403</v>
          </cell>
          <cell r="C71" t="str">
            <v>CAMINHÃO BASCULANTE 6 m3  (150 kW)</v>
          </cell>
          <cell r="E71">
            <v>9.8749000000000002</v>
          </cell>
          <cell r="F71">
            <v>97.9148</v>
          </cell>
        </row>
        <row r="72">
          <cell r="A72">
            <v>135</v>
          </cell>
          <cell r="B72" t="str">
            <v>E407</v>
          </cell>
          <cell r="C72" t="str">
            <v>CAMINHÃO TANQUE 10.000 L (170 kW)</v>
          </cell>
          <cell r="E72">
            <v>9.8749000000000002</v>
          </cell>
          <cell r="F72">
            <v>109.7187</v>
          </cell>
        </row>
        <row r="73">
          <cell r="A73">
            <v>136</v>
          </cell>
          <cell r="B73" t="str">
            <v>E408</v>
          </cell>
          <cell r="C73" t="str">
            <v>CAMINHÃO CARROCERIA - 4t (80 kW)</v>
          </cell>
          <cell r="E73">
            <v>9.8749000000000002</v>
          </cell>
          <cell r="F73">
            <v>54.107700000000001</v>
          </cell>
        </row>
        <row r="74">
          <cell r="A74">
            <v>137</v>
          </cell>
          <cell r="B74" t="str">
            <v>E416</v>
          </cell>
          <cell r="C74" t="str">
            <v>VEÍCULO LEVE - PICK UP (4 X 4) (98 kW)</v>
          </cell>
          <cell r="E74">
            <v>8.9490999999999996</v>
          </cell>
          <cell r="F74">
            <v>45.479300000000002</v>
          </cell>
        </row>
        <row r="75">
          <cell r="A75">
            <v>145</v>
          </cell>
          <cell r="B75" t="str">
            <v>E404</v>
          </cell>
          <cell r="C75" t="str">
            <v>CAMINHÃO BASCULANTE 10 m3 - 15 t (170 kW)</v>
          </cell>
          <cell r="E75">
            <v>9.8749000000000002</v>
          </cell>
          <cell r="F75">
            <v>111.63209999999999</v>
          </cell>
        </row>
        <row r="76">
          <cell r="A76">
            <v>146</v>
          </cell>
          <cell r="B76" t="str">
            <v>E432</v>
          </cell>
          <cell r="C76" t="str">
            <v>CAMINHÃO BASCULANTE 20 t (279 kW)</v>
          </cell>
          <cell r="E76">
            <v>9.8749000000000002</v>
          </cell>
          <cell r="F76">
            <v>166.3605</v>
          </cell>
        </row>
        <row r="77">
          <cell r="A77">
            <v>147</v>
          </cell>
          <cell r="B77" t="str">
            <v>E434</v>
          </cell>
          <cell r="C77" t="str">
            <v>CAMINHÃO CARROC C/ GUINDAUTO (150 kW)</v>
          </cell>
          <cell r="E77">
            <v>9.8749000000000002</v>
          </cell>
          <cell r="F77">
            <v>94.581900000000005</v>
          </cell>
        </row>
        <row r="78">
          <cell r="A78">
            <v>148</v>
          </cell>
        </row>
        <row r="79">
          <cell r="A79">
            <v>150</v>
          </cell>
          <cell r="B79" t="str">
            <v>E501</v>
          </cell>
          <cell r="C79" t="str">
            <v>GRUPO GERADOR 36 / 40 KVA (32 kW)</v>
          </cell>
          <cell r="E79">
            <v>8.3320000000000007</v>
          </cell>
          <cell r="F79">
            <v>33.636000000000003</v>
          </cell>
        </row>
        <row r="80">
          <cell r="A80">
            <v>151</v>
          </cell>
          <cell r="B80" t="str">
            <v>E503</v>
          </cell>
          <cell r="C80" t="str">
            <v>GRUPO GERADOR 164 / 180 KVA (144 kW)</v>
          </cell>
          <cell r="E80">
            <v>8.3320000000000007</v>
          </cell>
          <cell r="F80">
            <v>96.774699999999996</v>
          </cell>
        </row>
        <row r="81">
          <cell r="A81">
            <v>156</v>
          </cell>
          <cell r="B81" t="str">
            <v>E509</v>
          </cell>
          <cell r="C81" t="str">
            <v>GRUPO GERADOR 25,0 / 18,0 KVA (20 kW)</v>
          </cell>
          <cell r="E81">
            <v>8.3320000000000007</v>
          </cell>
          <cell r="F81">
            <v>21.651499999999999</v>
          </cell>
        </row>
        <row r="82">
          <cell r="A82">
            <v>162</v>
          </cell>
          <cell r="B82" t="str">
            <v>E903</v>
          </cell>
          <cell r="C82" t="str">
            <v>BATE-ESTACAS GRAV. 3.500/4.000 KG (160 kW)</v>
          </cell>
          <cell r="E82">
            <v>8.3320000000000007</v>
          </cell>
          <cell r="F82">
            <v>99.670699999999997</v>
          </cell>
        </row>
        <row r="83">
          <cell r="A83">
            <v>163</v>
          </cell>
          <cell r="B83" t="str">
            <v>E904</v>
          </cell>
          <cell r="C83" t="str">
            <v>SERRA CIRCULAR 12" (4 kW)</v>
          </cell>
          <cell r="E83">
            <v>0</v>
          </cell>
          <cell r="F83">
            <v>0.1948</v>
          </cell>
        </row>
        <row r="84">
          <cell r="A84">
            <v>165</v>
          </cell>
          <cell r="B84" t="str">
            <v>E906</v>
          </cell>
          <cell r="C84" t="str">
            <v>SOQUETE VIBRATÓRIO (2 kW)</v>
          </cell>
          <cell r="E84">
            <v>7.4062000000000001</v>
          </cell>
          <cell r="F84">
            <v>13.911199999999999</v>
          </cell>
        </row>
        <row r="85">
          <cell r="A85">
            <v>166</v>
          </cell>
          <cell r="B85" t="str">
            <v>E907</v>
          </cell>
          <cell r="C85" t="str">
            <v>CONJUNTO MOTO-BOMBA (11 kW)</v>
          </cell>
          <cell r="E85">
            <v>0</v>
          </cell>
          <cell r="F85">
            <v>13.8764</v>
          </cell>
        </row>
        <row r="86">
          <cell r="A86">
            <v>167</v>
          </cell>
          <cell r="B86" t="str">
            <v>E908</v>
          </cell>
          <cell r="C86" t="str">
            <v>MÁQUINA PINTURA - DERMAC FAIXAS (44 kW)</v>
          </cell>
          <cell r="E86">
            <v>11.417899999999999</v>
          </cell>
          <cell r="F86">
            <v>65.1999</v>
          </cell>
        </row>
        <row r="87">
          <cell r="A87">
            <v>169</v>
          </cell>
          <cell r="B87" t="str">
            <v>E910</v>
          </cell>
        </row>
        <row r="88">
          <cell r="A88">
            <v>170</v>
          </cell>
          <cell r="B88" t="str">
            <v>E917</v>
          </cell>
          <cell r="C88" t="str">
            <v>MÁQUINA UNIVERSAL CORTE (4 kW)</v>
          </cell>
          <cell r="E88">
            <v>7.4062000000000001</v>
          </cell>
          <cell r="F88">
            <v>11.594900000000001</v>
          </cell>
        </row>
        <row r="89">
          <cell r="A89">
            <v>171</v>
          </cell>
          <cell r="B89" t="str">
            <v>E918</v>
          </cell>
          <cell r="C89" t="str">
            <v>PRENSA EXCÊNTRICA (1 kW)</v>
          </cell>
          <cell r="E89">
            <v>0</v>
          </cell>
          <cell r="F89">
            <v>2.4619</v>
          </cell>
        </row>
        <row r="90">
          <cell r="A90">
            <v>172</v>
          </cell>
          <cell r="B90" t="str">
            <v>E919</v>
          </cell>
          <cell r="C90" t="str">
            <v>GUILHOTINA 8 t (3 kW)</v>
          </cell>
          <cell r="E90">
            <v>0</v>
          </cell>
          <cell r="F90">
            <v>4.2878999999999996</v>
          </cell>
        </row>
        <row r="91">
          <cell r="A91">
            <v>173</v>
          </cell>
          <cell r="B91" t="str">
            <v>E924</v>
          </cell>
          <cell r="C91" t="str">
            <v xml:space="preserve">EQUIP. PARA SOLDA </v>
          </cell>
          <cell r="E91">
            <v>0</v>
          </cell>
          <cell r="F91">
            <v>4.9500000000000002E-2</v>
          </cell>
        </row>
        <row r="93">
          <cell r="C93" t="str">
            <v>Custo Unitário de Materiais</v>
          </cell>
        </row>
        <row r="94">
          <cell r="A94" t="str">
            <v>Item</v>
          </cell>
          <cell r="B94" t="str">
            <v>Código</v>
          </cell>
          <cell r="C94" t="str">
            <v>Material</v>
          </cell>
          <cell r="D94" t="str">
            <v>Und</v>
          </cell>
          <cell r="E94" t="str">
            <v>Preço Unitário</v>
          </cell>
        </row>
        <row r="95">
          <cell r="A95">
            <v>212</v>
          </cell>
          <cell r="B95" t="str">
            <v>AM01</v>
          </cell>
          <cell r="C95" t="str">
            <v>AÇO CA 25 D = 4,2 mm</v>
          </cell>
          <cell r="D95" t="str">
            <v>KG</v>
          </cell>
          <cell r="E95">
            <v>4.4275000000000002</v>
          </cell>
        </row>
        <row r="96">
          <cell r="A96">
            <v>213</v>
          </cell>
          <cell r="B96" t="str">
            <v>AM02</v>
          </cell>
          <cell r="C96" t="str">
            <v>AÇO CA 25 D = 6,3 mm</v>
          </cell>
          <cell r="D96" t="str">
            <v>KG</v>
          </cell>
          <cell r="E96">
            <v>3.9904999999999999</v>
          </cell>
        </row>
        <row r="97">
          <cell r="A97">
            <v>215</v>
          </cell>
          <cell r="B97" t="str">
            <v>AM03</v>
          </cell>
          <cell r="C97" t="str">
            <v>AÇO CA 25 D = 10,0 mm</v>
          </cell>
          <cell r="D97" t="str">
            <v>KG</v>
          </cell>
          <cell r="E97">
            <v>3.3119999999999998</v>
          </cell>
        </row>
        <row r="98">
          <cell r="A98">
            <v>216</v>
          </cell>
          <cell r="B98" t="str">
            <v>AM04</v>
          </cell>
          <cell r="C98" t="str">
            <v>AÇO CA 50 D = 6,3 mm</v>
          </cell>
          <cell r="D98" t="str">
            <v>KG</v>
          </cell>
          <cell r="E98">
            <v>4.1859999999999999</v>
          </cell>
        </row>
        <row r="99">
          <cell r="A99">
            <v>217</v>
          </cell>
          <cell r="B99" t="str">
            <v>AM05</v>
          </cell>
          <cell r="C99" t="str">
            <v>AÇO CA 50 D = 10,0 mm</v>
          </cell>
          <cell r="D99" t="str">
            <v>KG</v>
          </cell>
          <cell r="E99">
            <v>3.4729999999999999</v>
          </cell>
        </row>
        <row r="100">
          <cell r="A100">
            <v>218</v>
          </cell>
          <cell r="B100" t="str">
            <v>AM06</v>
          </cell>
          <cell r="C100" t="str">
            <v>AÇO CA 60 D = 4,2 mm</v>
          </cell>
          <cell r="D100" t="str">
            <v>KG</v>
          </cell>
          <cell r="E100">
            <v>3.9904999999999999</v>
          </cell>
        </row>
        <row r="101">
          <cell r="A101">
            <v>219</v>
          </cell>
          <cell r="B101" t="str">
            <v>AM07</v>
          </cell>
          <cell r="C101" t="str">
            <v>AÇO CA 60 D = 5,0 mm</v>
          </cell>
          <cell r="D101" t="str">
            <v>KG</v>
          </cell>
          <cell r="E101">
            <v>3.8755000000000002</v>
          </cell>
        </row>
        <row r="102">
          <cell r="A102">
            <v>220</v>
          </cell>
          <cell r="B102" t="str">
            <v>AM08</v>
          </cell>
          <cell r="C102" t="str">
            <v>AÇO CA 60 D = 6,0 mm</v>
          </cell>
          <cell r="D102" t="str">
            <v>KG</v>
          </cell>
          <cell r="E102">
            <v>3.8755000000000002</v>
          </cell>
        </row>
        <row r="103">
          <cell r="A103">
            <v>235</v>
          </cell>
          <cell r="C103" t="str">
            <v>Casa padrão PMM</v>
          </cell>
          <cell r="D103" t="str">
            <v>gl</v>
          </cell>
          <cell r="E103">
            <v>8395</v>
          </cell>
        </row>
        <row r="104">
          <cell r="A104">
            <v>236</v>
          </cell>
          <cell r="B104" t="str">
            <v>AM35</v>
          </cell>
          <cell r="C104" t="str">
            <v>SEIXO COMERCIAL</v>
          </cell>
          <cell r="D104" t="str">
            <v>M3</v>
          </cell>
          <cell r="E104">
            <v>97.75</v>
          </cell>
        </row>
        <row r="105">
          <cell r="A105">
            <v>237</v>
          </cell>
          <cell r="B105" t="str">
            <v>M003</v>
          </cell>
          <cell r="C105" t="str">
            <v>ÓLEO COMBUSTÍVEL 1A</v>
          </cell>
          <cell r="D105" t="str">
            <v>L</v>
          </cell>
          <cell r="E105">
            <v>1.3524</v>
          </cell>
        </row>
        <row r="106">
          <cell r="A106">
            <v>238</v>
          </cell>
          <cell r="B106" t="str">
            <v>M101</v>
          </cell>
          <cell r="C106" t="str">
            <v>CIMENTO ASFÁLTICO CAP 20</v>
          </cell>
          <cell r="D106" t="str">
            <v>T</v>
          </cell>
          <cell r="E106">
            <v>2025.7135000000001</v>
          </cell>
        </row>
        <row r="107">
          <cell r="A107">
            <v>239</v>
          </cell>
          <cell r="B107" t="str">
            <v>M103</v>
          </cell>
          <cell r="C107" t="str">
            <v>ASFÁLTO DILUÍDO CM-30</v>
          </cell>
          <cell r="D107" t="str">
            <v>T</v>
          </cell>
          <cell r="E107">
            <v>2715.3915000000002</v>
          </cell>
        </row>
        <row r="108">
          <cell r="A108">
            <v>240</v>
          </cell>
          <cell r="B108" t="str">
            <v>M108</v>
          </cell>
          <cell r="C108" t="str">
            <v>EMULSÃO ASFÁLTICA RR-2C</v>
          </cell>
          <cell r="D108" t="str">
            <v>T</v>
          </cell>
          <cell r="E108">
            <v>1970.2260000000001</v>
          </cell>
        </row>
        <row r="109">
          <cell r="A109">
            <v>241</v>
          </cell>
          <cell r="B109" t="str">
            <v>M202</v>
          </cell>
          <cell r="C109" t="str">
            <v>CIMENTO PORTLAND CP-32</v>
          </cell>
          <cell r="D109" t="str">
            <v>KG</v>
          </cell>
          <cell r="E109">
            <v>0.46</v>
          </cell>
        </row>
        <row r="110">
          <cell r="A110">
            <v>242</v>
          </cell>
          <cell r="B110" t="str">
            <v>M319</v>
          </cell>
          <cell r="C110" t="str">
            <v>ARAME RECOZIDO no. 18</v>
          </cell>
          <cell r="D110" t="str">
            <v>KG</v>
          </cell>
          <cell r="E110">
            <v>5.7039999999999997</v>
          </cell>
        </row>
        <row r="111">
          <cell r="A111">
            <v>243</v>
          </cell>
          <cell r="B111" t="str">
            <v>M320</v>
          </cell>
          <cell r="C111" t="str">
            <v>PREGOS DE FERRO 18x30</v>
          </cell>
          <cell r="D111" t="str">
            <v>KG</v>
          </cell>
          <cell r="E111">
            <v>4.83</v>
          </cell>
        </row>
        <row r="112">
          <cell r="A112">
            <v>255</v>
          </cell>
          <cell r="C112" t="str">
            <v>REDE ELÉTRICA - TUBULAÇOES E CABOS</v>
          </cell>
          <cell r="D112" t="str">
            <v>M</v>
          </cell>
          <cell r="E112">
            <v>97.75</v>
          </cell>
        </row>
        <row r="113">
          <cell r="A113">
            <v>256</v>
          </cell>
          <cell r="C113" t="str">
            <v>POSTE TUBO AÇO GALVANIZADO.H =10,0 m C/ LUMINÁRIA</v>
          </cell>
          <cell r="D113" t="str">
            <v>CJ</v>
          </cell>
          <cell r="E113">
            <v>1801.7708</v>
          </cell>
        </row>
        <row r="114">
          <cell r="A114">
            <v>257</v>
          </cell>
          <cell r="B114" t="str">
            <v>M334</v>
          </cell>
          <cell r="C114" t="str">
            <v>PARAF. ZINCADO C/ FENDA 1 1/2" x 3/16"</v>
          </cell>
          <cell r="D114" t="str">
            <v>UN</v>
          </cell>
          <cell r="E114">
            <v>0.13800000000000001</v>
          </cell>
        </row>
        <row r="115">
          <cell r="A115">
            <v>290</v>
          </cell>
          <cell r="B115" t="str">
            <v>M335</v>
          </cell>
          <cell r="C115" t="str">
            <v>PARAF. ZINCADO FRANCÊS 4" x 5/16"</v>
          </cell>
          <cell r="D115" t="str">
            <v>UN</v>
          </cell>
          <cell r="E115">
            <v>0.59799999999999998</v>
          </cell>
        </row>
        <row r="116">
          <cell r="A116">
            <v>291</v>
          </cell>
          <cell r="B116" t="str">
            <v>M340</v>
          </cell>
          <cell r="C116" t="str">
            <v>TAMPÃO DE FERRO FUNDIDO</v>
          </cell>
          <cell r="D116" t="str">
            <v>UN</v>
          </cell>
          <cell r="E116">
            <v>375.70499999999998</v>
          </cell>
        </row>
        <row r="117">
          <cell r="A117">
            <v>294</v>
          </cell>
          <cell r="B117" t="str">
            <v>M343</v>
          </cell>
          <cell r="C117" t="str">
            <v>DEFENSA METÁLICA SEMI-MALEÁVEL SIMPLES</v>
          </cell>
          <cell r="D117" t="str">
            <v>MOD</v>
          </cell>
          <cell r="E117">
            <v>822.89400000000001</v>
          </cell>
        </row>
        <row r="118">
          <cell r="A118">
            <v>295</v>
          </cell>
          <cell r="C118" t="str">
            <v>CHAPA DE AÇO FINA</v>
          </cell>
          <cell r="D118" t="str">
            <v>M2</v>
          </cell>
          <cell r="E118">
            <v>52.9</v>
          </cell>
        </row>
        <row r="119">
          <cell r="A119">
            <v>300</v>
          </cell>
          <cell r="B119" t="str">
            <v>M398</v>
          </cell>
          <cell r="C119" t="str">
            <v xml:space="preserve">CHAPA DE AÇO </v>
          </cell>
          <cell r="D119" t="str">
            <v>KG</v>
          </cell>
          <cell r="E119">
            <v>4.83</v>
          </cell>
        </row>
        <row r="120">
          <cell r="A120">
            <v>303</v>
          </cell>
          <cell r="B120" t="str">
            <v>M346</v>
          </cell>
          <cell r="C120" t="str">
            <v>CHAPA DE AÇO no. 16 (TRATADA)</v>
          </cell>
          <cell r="D120" t="str">
            <v>M2</v>
          </cell>
          <cell r="E120">
            <v>112.7</v>
          </cell>
        </row>
        <row r="121">
          <cell r="A121">
            <v>304</v>
          </cell>
          <cell r="B121" t="str">
            <v>M401</v>
          </cell>
          <cell r="C121" t="str">
            <v>PONTALETES D=15 cm (TRONCO P/ ESC.)</v>
          </cell>
          <cell r="D121" t="str">
            <v>M</v>
          </cell>
          <cell r="E121">
            <v>1.6214999999999999</v>
          </cell>
        </row>
        <row r="122">
          <cell r="A122">
            <v>305</v>
          </cell>
          <cell r="B122" t="str">
            <v>M402</v>
          </cell>
          <cell r="C122" t="str">
            <v>PONTALETES D=20 cm (TRONCO P/ ESC.)</v>
          </cell>
          <cell r="D122" t="str">
            <v>M</v>
          </cell>
          <cell r="E122">
            <v>1.6214999999999999</v>
          </cell>
        </row>
        <row r="123">
          <cell r="A123">
            <v>306</v>
          </cell>
          <cell r="B123" t="str">
            <v>M409</v>
          </cell>
          <cell r="C123" t="str">
            <v>PRANCHÃO DE 1a 5,0 cm x 30,0 cm</v>
          </cell>
          <cell r="D123" t="str">
            <v>M</v>
          </cell>
          <cell r="E123">
            <v>17.25</v>
          </cell>
        </row>
        <row r="124">
          <cell r="A124">
            <v>308</v>
          </cell>
          <cell r="B124" t="str">
            <v>M410</v>
          </cell>
          <cell r="C124" t="str">
            <v>COMPENSADO RESINADO DE 17 mm</v>
          </cell>
          <cell r="D124" t="str">
            <v>M2</v>
          </cell>
          <cell r="E124">
            <v>17.107399999999998</v>
          </cell>
        </row>
        <row r="125">
          <cell r="A125">
            <v>309</v>
          </cell>
          <cell r="B125" t="str">
            <v>M406</v>
          </cell>
          <cell r="C125" t="str">
            <v>CAIBROS DE 7,5 cm x 7,5 cm</v>
          </cell>
          <cell r="D125" t="str">
            <v>M</v>
          </cell>
          <cell r="E125">
            <v>2.4609999999999999</v>
          </cell>
        </row>
        <row r="126">
          <cell r="A126">
            <v>310</v>
          </cell>
          <cell r="B126" t="str">
            <v>M407</v>
          </cell>
          <cell r="C126" t="str">
            <v>TÁBUA DE 1a 2,5 cm x 15,0 cm</v>
          </cell>
          <cell r="D126" t="str">
            <v>M</v>
          </cell>
          <cell r="E126">
            <v>2.7945000000000002</v>
          </cell>
        </row>
        <row r="127">
          <cell r="A127">
            <v>311</v>
          </cell>
          <cell r="B127" t="str">
            <v>M408</v>
          </cell>
          <cell r="C127" t="str">
            <v>TÁBUA DE 5a 2,5 cm x 30,0 cm</v>
          </cell>
          <cell r="D127" t="str">
            <v>M</v>
          </cell>
          <cell r="E127">
            <v>5.29</v>
          </cell>
        </row>
        <row r="128">
          <cell r="A128">
            <v>312</v>
          </cell>
          <cell r="B128" t="str">
            <v>M411</v>
          </cell>
          <cell r="C128" t="str">
            <v>COMPENSADO PLASTIFICADO DE 17 mm</v>
          </cell>
          <cell r="D128" t="str">
            <v>M2</v>
          </cell>
          <cell r="E128">
            <v>34.422600000000003</v>
          </cell>
        </row>
        <row r="129">
          <cell r="A129">
            <v>313</v>
          </cell>
          <cell r="B129" t="str">
            <v>M412</v>
          </cell>
          <cell r="C129" t="str">
            <v>GASTALHO 10 x 2,0 cm</v>
          </cell>
          <cell r="D129" t="str">
            <v>M</v>
          </cell>
          <cell r="E129">
            <v>1.38</v>
          </cell>
        </row>
        <row r="130">
          <cell r="A130">
            <v>314</v>
          </cell>
          <cell r="B130" t="str">
            <v>M413</v>
          </cell>
          <cell r="C130" t="str">
            <v>GASTALHO 7,5 x 2,5 cm</v>
          </cell>
          <cell r="D130" t="str">
            <v>M</v>
          </cell>
          <cell r="E130">
            <v>1.38</v>
          </cell>
        </row>
        <row r="131">
          <cell r="A131">
            <v>315</v>
          </cell>
          <cell r="B131" t="str">
            <v>M415</v>
          </cell>
          <cell r="C131" t="str">
            <v>TÁBUA 2,5 x 22,5 cm</v>
          </cell>
          <cell r="D131" t="str">
            <v>M</v>
          </cell>
          <cell r="E131">
            <v>4.2089999999999996</v>
          </cell>
        </row>
        <row r="132">
          <cell r="A132">
            <v>316</v>
          </cell>
          <cell r="B132" t="str">
            <v>M414</v>
          </cell>
          <cell r="C132" t="str">
            <v>PRANCHÃO 7,5 x 30,0 cm</v>
          </cell>
          <cell r="D132" t="str">
            <v>M</v>
          </cell>
          <cell r="E132">
            <v>34.5</v>
          </cell>
        </row>
        <row r="133">
          <cell r="A133">
            <v>325</v>
          </cell>
          <cell r="B133" t="str">
            <v>M601</v>
          </cell>
          <cell r="C133" t="str">
            <v>TINTA REFLETIVA ACRÍLICA P/ 2 ANOS</v>
          </cell>
          <cell r="D133" t="str">
            <v>L</v>
          </cell>
          <cell r="E133">
            <v>15.4643</v>
          </cell>
        </row>
        <row r="134">
          <cell r="A134">
            <v>326</v>
          </cell>
          <cell r="B134" t="str">
            <v>M602</v>
          </cell>
          <cell r="C134" t="str">
            <v>ADUBO NPK (4.14.8)</v>
          </cell>
          <cell r="D134" t="str">
            <v>KG</v>
          </cell>
          <cell r="E134">
            <v>0.89700000000000002</v>
          </cell>
        </row>
        <row r="135">
          <cell r="A135">
            <v>327</v>
          </cell>
          <cell r="B135" t="str">
            <v>M603</v>
          </cell>
          <cell r="C135" t="str">
            <v>INSETICIDA</v>
          </cell>
          <cell r="D135" t="str">
            <v>L</v>
          </cell>
          <cell r="E135">
            <v>26.45</v>
          </cell>
        </row>
        <row r="136">
          <cell r="A136">
            <v>328</v>
          </cell>
          <cell r="B136" t="str">
            <v>M604</v>
          </cell>
          <cell r="C136" t="str">
            <v>ADITIVO PLASTIMENT BV-40</v>
          </cell>
          <cell r="D136" t="str">
            <v>KG</v>
          </cell>
          <cell r="E136">
            <v>2.9580000000000002</v>
          </cell>
        </row>
        <row r="137">
          <cell r="A137">
            <v>330</v>
          </cell>
          <cell r="B137" t="str">
            <v>M609</v>
          </cell>
          <cell r="C137" t="str">
            <v>TINTA ESMALTE SINTÉTICO SEMI-FOSCO</v>
          </cell>
          <cell r="D137" t="str">
            <v>L</v>
          </cell>
          <cell r="E137">
            <v>13.409000000000001</v>
          </cell>
        </row>
        <row r="138">
          <cell r="A138">
            <v>331</v>
          </cell>
          <cell r="B138" t="str">
            <v>M611</v>
          </cell>
          <cell r="C138" t="str">
            <v>REDUTOR TIPO 2002 PRIM. QUALIDADE</v>
          </cell>
          <cell r="D138" t="str">
            <v>L</v>
          </cell>
          <cell r="E138">
            <v>8.2225000000000001</v>
          </cell>
        </row>
        <row r="139">
          <cell r="A139">
            <v>332</v>
          </cell>
          <cell r="B139" t="str">
            <v>M615</v>
          </cell>
          <cell r="C139" t="str">
            <v>MICROESFERAS PRE-MIX</v>
          </cell>
          <cell r="D139" t="str">
            <v>KG</v>
          </cell>
          <cell r="E139">
            <v>4.3470000000000004</v>
          </cell>
        </row>
        <row r="140">
          <cell r="A140">
            <v>333</v>
          </cell>
          <cell r="B140" t="str">
            <v>M616</v>
          </cell>
          <cell r="C140" t="str">
            <v>MICROESFERAS DROP-ON</v>
          </cell>
          <cell r="D140" t="str">
            <v>KG</v>
          </cell>
          <cell r="E140">
            <v>4.3470000000000004</v>
          </cell>
        </row>
        <row r="141">
          <cell r="A141">
            <v>344</v>
          </cell>
          <cell r="B141" t="str">
            <v>M621</v>
          </cell>
          <cell r="C141" t="str">
            <v>DESMOLDANTE</v>
          </cell>
          <cell r="D141" t="str">
            <v>KG</v>
          </cell>
          <cell r="E141">
            <v>3.6254</v>
          </cell>
        </row>
        <row r="142">
          <cell r="A142">
            <v>345</v>
          </cell>
          <cell r="B142" t="str">
            <v>M622</v>
          </cell>
          <cell r="C142" t="str">
            <v>Interplast N</v>
          </cell>
          <cell r="D142" t="str">
            <v>kg</v>
          </cell>
          <cell r="E142">
            <v>5.2554999999999996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Indice do Orçamento"/>
      <sheetName val="A.2- RESUMO"/>
      <sheetName val="1-MOD"/>
      <sheetName val="anexo 3 mod"/>
      <sheetName val="13-MAT-FERR"/>
      <sheetName val="14-MAT.SEG "/>
      <sheetName val="15-DIVERSOS"/>
      <sheetName val="16-EQUIP."/>
      <sheetName val="anexo 7 eq"/>
      <sheetName val="17-MOI"/>
      <sheetName val="anexo 4 moi"/>
      <sheetName val="18-CANTEIRO "/>
      <sheetName val="19-TRANSP.PESSOAL"/>
      <sheetName val="20-MOB-DESMOB "/>
      <sheetName val="21-REFEICAO"/>
      <sheetName val="22-VARIOS"/>
      <sheetName val="23-TERCEIROS"/>
      <sheetName val="A- coef definido Serviços"/>
      <sheetName val="A1-coef definido  Terceiros"/>
      <sheetName val="A1-coef defin. Resumo(Ser+Terc)"/>
      <sheetName val="A.3 - CASH_FLOW (4)"/>
      <sheetName val="CURVA-S"/>
      <sheetName val="anexo 1 cro"/>
      <sheetName val="anexo 1 cro (2)"/>
      <sheetName val="A.3 - CASH_FLOW (2)"/>
      <sheetName val="A.3 - CASH_FLOW"/>
      <sheetName val="A.3 - CASH_FLOW (3)"/>
      <sheetName val="A.3 GRAF-CASH-FLOW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 refreshError="1"/>
      <sheetData sheetId="10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rviços Água"/>
      <sheetName val="QCI - 10-01-06"/>
      <sheetName val="Serviços Esgoto"/>
      <sheetName val="Remanejamento de Famílas"/>
      <sheetName val="Sistema Viário e Drenagem"/>
      <sheetName val="UHB"/>
      <sheetName val="Reflorestamento"/>
      <sheetName val="CEI"/>
      <sheetName val="BAIXO GUANDU ITAIMBE"/>
      <sheetName val="MEMORIAL"/>
      <sheetName val="Repl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HISTOGRAMA-M.O"/>
      <sheetName val="Modelo Atual (2)"/>
      <sheetName val="orc_csdareal_eng"/>
      <sheetName val="CNAExRAT"/>
      <sheetName val="HIST MO IND SEMANAS"/>
      <sheetName val="HHdQTD"/>
      <sheetName val="Curva 1 folha"/>
      <sheetName val="Orc_Pad_Edif_Analítico"/>
      <sheetName val="Orc_Compl_Analítico"/>
      <sheetName val="List"/>
      <sheetName val="BD2"/>
      <sheetName val="Compromissado"/>
      <sheetName val="025"/>
      <sheetName val="A_comprometer"/>
      <sheetName val="Realizado"/>
      <sheetName val="Aportes"/>
      <sheetName val="Comprometido_a_Receber"/>
      <sheetName val="Resumo"/>
      <sheetName val="은행"/>
      <sheetName val="VOLUME"/>
      <sheetName val="LISTS"/>
      <sheetName val="Par"/>
      <sheetName val="RG Depots"/>
      <sheetName val="안산기계장치"/>
      <sheetName val="Hoja 1"/>
      <sheetName val="Plants Address"/>
      <sheetName val="AR01"/>
      <sheetName val="Tablas"/>
      <sheetName val="CLASIFICACION DE AI"/>
      <sheetName val="Base da Datos"/>
      <sheetName val="Jun"/>
      <sheetName val="Tables"/>
      <sheetName val="Sheet2"/>
      <sheetName val="Condulete AL - DIVERSOS"/>
      <sheetName val="Painel"/>
      <sheetName val="Informações"/>
      <sheetName val="Qualidade"/>
      <sheetName val="Quantitativo"/>
      <sheetName val="Segurança"/>
      <sheetName val="Cronograma"/>
      <sheetName val="Pilling"/>
      <sheetName val="IEE"/>
      <sheetName val="Curva IEE - C"/>
      <sheetName val="Curva IEE - M"/>
      <sheetName val="Implatanção"/>
      <sheetName val="Inf. Complementares"/>
      <sheetName val="Curva"/>
      <sheetName val="Mapa Chuvas"/>
      <sheetName val="Críticos"/>
      <sheetName val="Rel. Fot."/>
      <sheetName val="Quantitativo Base"/>
      <sheetName val="Cronog Pessoal Civil"/>
      <sheetName val="Cronog Pessoal Montagem"/>
      <sheetName val="Input"/>
      <sheetName val="Area Livre"/>
      <sheetName val="EAP"/>
      <sheetName val="BD"/>
      <sheetName val="Area Deviation"/>
      <sheetName val="Equipment Attributes"/>
      <sheetName val="ProcessSheet"/>
      <sheetName val="Price Summary"/>
      <sheetName val="TAB SALÁRIO"/>
      <sheetName val="BQMPALOC"/>
      <sheetName val="VIZ4"/>
      <sheetName val="VIZ7"/>
      <sheetName val="UZ"/>
      <sheetName val="IMPROD RESUMO"/>
      <sheetName val="HIST_MO_IND_SEMANAS"/>
      <sheetName val="Curva_1_folha"/>
      <sheetName val="HISTOGRAMA-M_O"/>
      <sheetName val="Modelo_Atual_(2)"/>
      <sheetName val="RI"/>
      <sheetName val="Equipment_Attributes"/>
      <sheetName val="Price_Summary"/>
      <sheetName val="IMPROD_RESUMO"/>
      <sheetName val="B"/>
      <sheetName val="Plan1"/>
      <sheetName val="SFM input"/>
      <sheetName val="Look Ups"/>
      <sheetName val="Params"/>
      <sheetName val="Datos"/>
      <sheetName val="DePara"/>
      <sheetName val="BANCO IP"/>
      <sheetName val="Principal"/>
      <sheetName val="APPLICATION 1"/>
      <sheetName val="ESTIMATE 1"/>
      <sheetName val="JOB COST SUMMARY"/>
      <sheetName val="Operational &amp; Dim Data 1"/>
      <sheetName val="SPARE PARTS"/>
      <sheetName val="Design Criteria 1"/>
      <sheetName val="Operational &amp; Dim Data 2"/>
      <sheetName val="Design Criteria 2"/>
      <sheetName val="Operational &amp; Dim Data 3"/>
      <sheetName val="Design Criteria 3"/>
      <sheetName val="Operational &amp; Dim Data 4"/>
      <sheetName val="Design Criteria 4"/>
      <sheetName val="Cost-Misc.Comp."/>
      <sheetName val="Cost-Fab &amp; Assm"/>
      <sheetName val="Shaft&amp;Brgs"/>
      <sheetName val="SCHEDULE"/>
      <sheetName val="DRAG CONV."/>
      <sheetName val="Elec. Costs"/>
      <sheetName val="Cost-TractorComp."/>
      <sheetName val="Cost-Pans"/>
      <sheetName val="Drop Downs"/>
      <sheetName val="Revision LOG"/>
      <sheetName val="APPLICATION_1"/>
      <sheetName val="ESTIMATE_1"/>
      <sheetName val="JOB_COST_SUMMARY"/>
      <sheetName val="Operational_&amp;_Dim_Data_1"/>
      <sheetName val="SPARE_PARTS"/>
      <sheetName val="Design_Criteria_1"/>
      <sheetName val="Operational_&amp;_Dim_Data_2"/>
      <sheetName val="Design_Criteria_2"/>
      <sheetName val="Operational_&amp;_Dim_Data_3"/>
      <sheetName val="Design_Criteria_3"/>
      <sheetName val="Operational_&amp;_Dim_Data_4"/>
      <sheetName val="Design_Criteria_4"/>
      <sheetName val="Cost-Misc_Comp_"/>
      <sheetName val="Cost-Fab_&amp;_Assm"/>
      <sheetName val="DRAG_CONV_"/>
      <sheetName val="Elec__Costs"/>
      <sheetName val="Cost-TractorComp_"/>
      <sheetName val="Drop_Downs"/>
      <sheetName val="Revision_LOG"/>
      <sheetName val="Curva_1_folha1"/>
      <sheetName val="APPLICATION_11"/>
      <sheetName val="ESTIMATE_11"/>
      <sheetName val="JOB_COST_SUMMARY1"/>
      <sheetName val="Operational_&amp;_Dim_Data_11"/>
      <sheetName val="SPARE_PARTS1"/>
      <sheetName val="Design_Criteria_11"/>
      <sheetName val="Operational_&amp;_Dim_Data_21"/>
      <sheetName val="Design_Criteria_21"/>
      <sheetName val="Operational_&amp;_Dim_Data_31"/>
      <sheetName val="Design_Criteria_31"/>
      <sheetName val="Operational_&amp;_Dim_Data_41"/>
      <sheetName val="Design_Criteria_41"/>
      <sheetName val="Cost-Misc_Comp_1"/>
      <sheetName val="Cost-Fab_&amp;_Assm1"/>
      <sheetName val="DRAG_CONV_1"/>
      <sheetName val="Elec__Costs1"/>
      <sheetName val="Cost-TractorComp_1"/>
      <sheetName val="Drop_Downs1"/>
      <sheetName val="Revision_LOG1"/>
      <sheetName val="HIST_MO_IND_SEMANAS1"/>
      <sheetName val="Modelo_Atual_(2)1"/>
      <sheetName val="HISTOGRAMA-M_O1"/>
      <sheetName val="apoio"/>
      <sheetName val="ATIVOS"/>
      <sheetName val="9.2 - CURVA"/>
      <sheetName val="Indexadores"/>
      <sheetName val="estgg"/>
      <sheetName val="Insumos"/>
      <sheetName val="下拉框数据源"/>
      <sheetName val="分类标准"/>
      <sheetName val="Sheet1"/>
      <sheetName val="成本中心与部门的映射"/>
      <sheetName val="8.2 MD"/>
      <sheetName val="BASE"/>
      <sheetName val="Values"/>
      <sheetName val="Drop Down"/>
      <sheetName val="Data Validation"/>
      <sheetName val="Histograma 502"/>
      <sheetName val="Listas"/>
      <sheetName val="DADOS"/>
      <sheetName val="Curva S "/>
      <sheetName val="Total para análise"/>
    </sheetNames>
    <sheetDataSet>
      <sheetData sheetId="0" refreshError="1">
        <row r="11">
          <cell r="F11">
            <v>1</v>
          </cell>
        </row>
        <row r="58">
          <cell r="AG58" t="e">
            <v>#DIV/0!</v>
          </cell>
        </row>
        <row r="60">
          <cell r="AE60" t="e">
            <v>#DIV/0!</v>
          </cell>
          <cell r="AF60" t="e">
            <v>#DIV/0!</v>
          </cell>
          <cell r="AG60" t="e">
            <v>#DIV/0!</v>
          </cell>
        </row>
        <row r="62">
          <cell r="AE62" t="e">
            <v>#DIV/0!</v>
          </cell>
          <cell r="AF62" t="e">
            <v>#DIV/0!</v>
          </cell>
          <cell r="AG62" t="e">
            <v>#DIV/0!</v>
          </cell>
        </row>
        <row r="64">
          <cell r="AE64" t="e">
            <v>#DIV/0!</v>
          </cell>
          <cell r="AF64" t="e">
            <v>#DIV/0!</v>
          </cell>
          <cell r="AG64" t="e">
            <v>#DIV/0!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>
        <row r="11">
          <cell r="F11">
            <v>0</v>
          </cell>
        </row>
      </sheetData>
      <sheetData sheetId="36"/>
      <sheetData sheetId="37"/>
      <sheetData sheetId="38">
        <row r="11">
          <cell r="F11">
            <v>0</v>
          </cell>
        </row>
      </sheetData>
      <sheetData sheetId="39">
        <row r="11">
          <cell r="F11">
            <v>0</v>
          </cell>
        </row>
      </sheetData>
      <sheetData sheetId="40"/>
      <sheetData sheetId="41"/>
      <sheetData sheetId="42">
        <row r="11">
          <cell r="F11">
            <v>0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>
        <row r="11">
          <cell r="F11">
            <v>0</v>
          </cell>
        </row>
      </sheetData>
      <sheetData sheetId="51"/>
      <sheetData sheetId="52"/>
      <sheetData sheetId="53">
        <row r="11">
          <cell r="F11">
            <v>0</v>
          </cell>
        </row>
      </sheetData>
      <sheetData sheetId="54"/>
      <sheetData sheetId="55"/>
      <sheetData sheetId="56">
        <row r="11">
          <cell r="F11">
            <v>0</v>
          </cell>
        </row>
      </sheetData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>
        <row r="11">
          <cell r="F11">
            <v>0</v>
          </cell>
        </row>
      </sheetData>
      <sheetData sheetId="72" refreshError="1"/>
      <sheetData sheetId="73"/>
      <sheetData sheetId="74">
        <row r="11">
          <cell r="F11">
            <v>0</v>
          </cell>
        </row>
      </sheetData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>
        <row r="11">
          <cell r="F11">
            <v>1</v>
          </cell>
        </row>
      </sheetData>
      <sheetData sheetId="86">
        <row r="11">
          <cell r="F11">
            <v>1</v>
          </cell>
        </row>
      </sheetData>
      <sheetData sheetId="87">
        <row r="11">
          <cell r="F11">
            <v>1</v>
          </cell>
        </row>
      </sheetData>
      <sheetData sheetId="88">
        <row r="11">
          <cell r="F11">
            <v>1</v>
          </cell>
        </row>
      </sheetData>
      <sheetData sheetId="89">
        <row r="11">
          <cell r="F11">
            <v>1</v>
          </cell>
        </row>
      </sheetData>
      <sheetData sheetId="90">
        <row r="11">
          <cell r="F11">
            <v>1</v>
          </cell>
        </row>
      </sheetData>
      <sheetData sheetId="91">
        <row r="11">
          <cell r="F11">
            <v>1</v>
          </cell>
        </row>
      </sheetData>
      <sheetData sheetId="92">
        <row r="11">
          <cell r="F11">
            <v>1</v>
          </cell>
        </row>
      </sheetData>
      <sheetData sheetId="93">
        <row r="11">
          <cell r="F11">
            <v>1</v>
          </cell>
        </row>
      </sheetData>
      <sheetData sheetId="94">
        <row r="11">
          <cell r="F11">
            <v>1</v>
          </cell>
        </row>
      </sheetData>
      <sheetData sheetId="95">
        <row r="11">
          <cell r="F11">
            <v>1</v>
          </cell>
        </row>
      </sheetData>
      <sheetData sheetId="96">
        <row r="11">
          <cell r="F11">
            <v>1</v>
          </cell>
        </row>
      </sheetData>
      <sheetData sheetId="97">
        <row r="11">
          <cell r="F11">
            <v>1</v>
          </cell>
        </row>
      </sheetData>
      <sheetData sheetId="98">
        <row r="11">
          <cell r="F11">
            <v>1</v>
          </cell>
        </row>
      </sheetData>
      <sheetData sheetId="99">
        <row r="11">
          <cell r="F11">
            <v>1</v>
          </cell>
        </row>
      </sheetData>
      <sheetData sheetId="100">
        <row r="11">
          <cell r="F11">
            <v>1</v>
          </cell>
        </row>
      </sheetData>
      <sheetData sheetId="101">
        <row r="11">
          <cell r="F11">
            <v>1</v>
          </cell>
        </row>
      </sheetData>
      <sheetData sheetId="102">
        <row r="11">
          <cell r="F11">
            <v>1</v>
          </cell>
        </row>
      </sheetData>
      <sheetData sheetId="103">
        <row r="11">
          <cell r="F11">
            <v>1</v>
          </cell>
        </row>
      </sheetData>
      <sheetData sheetId="104">
        <row r="11">
          <cell r="F11">
            <v>1</v>
          </cell>
        </row>
      </sheetData>
      <sheetData sheetId="105">
        <row r="11">
          <cell r="F11">
            <v>1</v>
          </cell>
        </row>
      </sheetData>
      <sheetData sheetId="106">
        <row r="11">
          <cell r="F11">
            <v>1</v>
          </cell>
        </row>
      </sheetData>
      <sheetData sheetId="107">
        <row r="11">
          <cell r="F11">
            <v>1</v>
          </cell>
        </row>
      </sheetData>
      <sheetData sheetId="108">
        <row r="11">
          <cell r="F11">
            <v>1</v>
          </cell>
        </row>
      </sheetData>
      <sheetData sheetId="109">
        <row r="11">
          <cell r="F11">
            <v>1</v>
          </cell>
        </row>
      </sheetData>
      <sheetData sheetId="110">
        <row r="11">
          <cell r="F11">
            <v>1</v>
          </cell>
        </row>
      </sheetData>
      <sheetData sheetId="111">
        <row r="11">
          <cell r="F11">
            <v>1</v>
          </cell>
        </row>
      </sheetData>
      <sheetData sheetId="112">
        <row r="11">
          <cell r="F11">
            <v>1</v>
          </cell>
        </row>
      </sheetData>
      <sheetData sheetId="113">
        <row r="11">
          <cell r="F11">
            <v>1</v>
          </cell>
        </row>
      </sheetData>
      <sheetData sheetId="114">
        <row r="11">
          <cell r="F11">
            <v>1</v>
          </cell>
        </row>
      </sheetData>
      <sheetData sheetId="115">
        <row r="11">
          <cell r="F11">
            <v>1</v>
          </cell>
        </row>
      </sheetData>
      <sheetData sheetId="116">
        <row r="11">
          <cell r="F11">
            <v>1</v>
          </cell>
        </row>
      </sheetData>
      <sheetData sheetId="117">
        <row r="11">
          <cell r="F11">
            <v>1</v>
          </cell>
        </row>
      </sheetData>
      <sheetData sheetId="118">
        <row r="11">
          <cell r="F11">
            <v>1</v>
          </cell>
        </row>
      </sheetData>
      <sheetData sheetId="119">
        <row r="11">
          <cell r="F11">
            <v>1</v>
          </cell>
        </row>
      </sheetData>
      <sheetData sheetId="120">
        <row r="11">
          <cell r="F11">
            <v>1</v>
          </cell>
        </row>
      </sheetData>
      <sheetData sheetId="121">
        <row r="11">
          <cell r="F11">
            <v>1</v>
          </cell>
        </row>
      </sheetData>
      <sheetData sheetId="122">
        <row r="11">
          <cell r="F11">
            <v>1</v>
          </cell>
        </row>
      </sheetData>
      <sheetData sheetId="123">
        <row r="11">
          <cell r="F11">
            <v>1</v>
          </cell>
        </row>
      </sheetData>
      <sheetData sheetId="124">
        <row r="11">
          <cell r="F11">
            <v>1</v>
          </cell>
        </row>
      </sheetData>
      <sheetData sheetId="125">
        <row r="11">
          <cell r="F11">
            <v>1</v>
          </cell>
        </row>
      </sheetData>
      <sheetData sheetId="126">
        <row r="11">
          <cell r="F11">
            <v>1</v>
          </cell>
        </row>
      </sheetData>
      <sheetData sheetId="127">
        <row r="11">
          <cell r="F11">
            <v>1</v>
          </cell>
        </row>
      </sheetData>
      <sheetData sheetId="128">
        <row r="11">
          <cell r="F11">
            <v>1</v>
          </cell>
        </row>
      </sheetData>
      <sheetData sheetId="129">
        <row r="11">
          <cell r="F11">
            <v>1</v>
          </cell>
        </row>
      </sheetData>
      <sheetData sheetId="130">
        <row r="11">
          <cell r="F11">
            <v>1</v>
          </cell>
        </row>
      </sheetData>
      <sheetData sheetId="131">
        <row r="11">
          <cell r="F11">
            <v>1</v>
          </cell>
        </row>
      </sheetData>
      <sheetData sheetId="132">
        <row r="11">
          <cell r="F11">
            <v>1</v>
          </cell>
        </row>
      </sheetData>
      <sheetData sheetId="133">
        <row r="11">
          <cell r="F11">
            <v>1</v>
          </cell>
        </row>
      </sheetData>
      <sheetData sheetId="134">
        <row r="11">
          <cell r="F11">
            <v>1</v>
          </cell>
        </row>
      </sheetData>
      <sheetData sheetId="135">
        <row r="11">
          <cell r="F11">
            <v>1</v>
          </cell>
        </row>
      </sheetData>
      <sheetData sheetId="136">
        <row r="11">
          <cell r="F11">
            <v>1</v>
          </cell>
        </row>
      </sheetData>
      <sheetData sheetId="137">
        <row r="11">
          <cell r="F11">
            <v>1</v>
          </cell>
        </row>
      </sheetData>
      <sheetData sheetId="138"/>
      <sheetData sheetId="139">
        <row r="11">
          <cell r="F11">
            <v>1</v>
          </cell>
        </row>
      </sheetData>
      <sheetData sheetId="140">
        <row r="11">
          <cell r="F11">
            <v>1</v>
          </cell>
        </row>
      </sheetData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"/>
      <sheetName val="KsKr"/>
      <sheetName val="Etapa Única"/>
      <sheetName val="Trans.2o. trecho"/>
      <sheetName val="ETA-Mat"/>
      <sheetName val="INCCTOT"/>
      <sheetName val="baixo guandu itaimbe"/>
      <sheetName val="Plan1"/>
      <sheetName val="LISTAS"/>
      <sheetName val="Jacaraci"/>
      <sheetName val="Demanda-Total"/>
      <sheetName val="V reservação"/>
      <sheetName val="Pre dimensADUTORA"/>
      <sheetName val="Lista"/>
      <sheetName val="Zona A"/>
      <sheetName val="Zona B"/>
      <sheetName val="EEAB1(3+1)3G"/>
      <sheetName val="Insumos"/>
      <sheetName val="MAT"/>
      <sheetName val="bm 8"/>
      <sheetName val="Drenagem"/>
      <sheetName val="viario"/>
      <sheetName val="01-TAC"/>
      <sheetName val="TAC - CORREÇÃO DA PROPOSTA"/>
      <sheetName val="M.C  - QUANTITATIVO "/>
      <sheetName val="PQP"/>
      <sheetName val="SALDOS"/>
      <sheetName val="TAC_ADUT_DN500"/>
      <sheetName val="blocos ancoragem"/>
      <sheetName val="Dados"/>
      <sheetName val="planilha"/>
      <sheetName val="CRG"/>
      <sheetName val="DIS"/>
      <sheetName val="DOC"/>
      <sheetName val="MES"/>
      <sheetName val="SEM"/>
      <sheetName val="refor out. 2001 - bdi=20% ajust"/>
    </sheetNames>
    <sheetDataSet>
      <sheetData sheetId="0" refreshError="1"/>
      <sheetData sheetId="1" refreshError="1"/>
      <sheetData sheetId="2" refreshError="1">
        <row r="125">
          <cell r="C125">
            <v>15.399999999999977</v>
          </cell>
          <cell r="E125">
            <v>19.659999999999968</v>
          </cell>
        </row>
        <row r="126">
          <cell r="C126">
            <v>15.542336341085161</v>
          </cell>
          <cell r="E126">
            <v>19.802336341085152</v>
          </cell>
        </row>
        <row r="127">
          <cell r="C127">
            <v>16.257148068197694</v>
          </cell>
          <cell r="E127">
            <v>20.517148068197685</v>
          </cell>
        </row>
        <row r="128">
          <cell r="C128">
            <v>17.518811323131445</v>
          </cell>
          <cell r="E128">
            <v>21.778811323131436</v>
          </cell>
        </row>
        <row r="129">
          <cell r="C129">
            <v>19.303780580867624</v>
          </cell>
          <cell r="E129">
            <v>23.563780580867615</v>
          </cell>
        </row>
        <row r="130">
          <cell r="C130">
            <v>21.598989322352281</v>
          </cell>
          <cell r="E130">
            <v>25.858989322352272</v>
          </cell>
        </row>
        <row r="131">
          <cell r="C131">
            <v>24.396686091835932</v>
          </cell>
          <cell r="E131">
            <v>28.656686091835923</v>
          </cell>
        </row>
        <row r="132">
          <cell r="C132">
            <v>27.42734006018452</v>
          </cell>
          <cell r="E132">
            <v>31.687340060184511</v>
          </cell>
        </row>
        <row r="133">
          <cell r="C133">
            <v>31.13573066002607</v>
          </cell>
          <cell r="E133">
            <v>35.395730660026061</v>
          </cell>
        </row>
        <row r="134">
          <cell r="C134">
            <v>35.325379219265528</v>
          </cell>
          <cell r="E134">
            <v>39.585379219265519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4"/>
      <sheetName val="50"/>
      <sheetName val="40"/>
      <sheetName val="38"/>
      <sheetName val="financ"/>
      <sheetName val="refor out. 2001 - bdi=20% ajust"/>
      <sheetName val="Plan1"/>
      <sheetName val="LISTAS"/>
      <sheetName val="planilha de quant. e custos a"/>
      <sheetName val="planilha de quant_ e custos a"/>
      <sheetName val="planilha"/>
    </sheetNames>
    <sheetDataSet>
      <sheetData sheetId="0"/>
      <sheetData sheetId="1"/>
      <sheetData sheetId="2"/>
      <sheetData sheetId="3">
        <row r="1">
          <cell r="B1">
            <v>100</v>
          </cell>
        </row>
        <row r="2">
          <cell r="B2">
            <v>37.869999999999997</v>
          </cell>
          <cell r="C2">
            <v>100</v>
          </cell>
        </row>
        <row r="3">
          <cell r="B3">
            <v>17.02</v>
          </cell>
          <cell r="C3">
            <v>66.48</v>
          </cell>
          <cell r="D3">
            <v>100</v>
          </cell>
        </row>
        <row r="4">
          <cell r="B4">
            <v>10.06</v>
          </cell>
          <cell r="C4">
            <v>37.869999999999997</v>
          </cell>
          <cell r="D4">
            <v>80.28</v>
          </cell>
          <cell r="E4">
            <v>100</v>
          </cell>
        </row>
        <row r="5">
          <cell r="B5">
            <v>6.69</v>
          </cell>
          <cell r="C5">
            <v>24.15</v>
          </cell>
          <cell r="D5">
            <v>54.64</v>
          </cell>
          <cell r="E5">
            <v>87.22</v>
          </cell>
          <cell r="F5">
            <v>100</v>
          </cell>
        </row>
        <row r="6">
          <cell r="B6">
            <v>4.7300000000000004</v>
          </cell>
          <cell r="C6">
            <v>17.02</v>
          </cell>
          <cell r="D6">
            <v>37.869999999999997</v>
          </cell>
          <cell r="E6">
            <v>66.48</v>
          </cell>
          <cell r="F6">
            <v>91.03</v>
          </cell>
          <cell r="G6">
            <v>100</v>
          </cell>
        </row>
        <row r="7">
          <cell r="B7">
            <v>3.48</v>
          </cell>
          <cell r="C7">
            <v>12.81</v>
          </cell>
          <cell r="D7">
            <v>27.7</v>
          </cell>
          <cell r="E7">
            <v>49.64</v>
          </cell>
          <cell r="F7">
            <v>74.62</v>
          </cell>
          <cell r="G7">
            <v>93.3</v>
          </cell>
          <cell r="H7">
            <v>100</v>
          </cell>
        </row>
        <row r="8">
          <cell r="B8">
            <v>2.62</v>
          </cell>
          <cell r="C8">
            <v>10.06</v>
          </cell>
          <cell r="D8">
            <v>21.3</v>
          </cell>
          <cell r="E8">
            <v>37.869999999999997</v>
          </cell>
          <cell r="F8">
            <v>59.08</v>
          </cell>
          <cell r="G8">
            <v>80.28</v>
          </cell>
          <cell r="H8">
            <v>94.74</v>
          </cell>
          <cell r="I8">
            <v>100</v>
          </cell>
        </row>
        <row r="9">
          <cell r="B9">
            <v>2.33</v>
          </cell>
          <cell r="C9">
            <v>8.1300000000000008</v>
          </cell>
          <cell r="D9">
            <v>17.02</v>
          </cell>
          <cell r="E9">
            <v>29.8</v>
          </cell>
          <cell r="F9">
            <v>46.92</v>
          </cell>
          <cell r="G9">
            <v>66.48</v>
          </cell>
          <cell r="H9">
            <v>84.3</v>
          </cell>
          <cell r="I9">
            <v>95.7</v>
          </cell>
          <cell r="J9">
            <v>100</v>
          </cell>
        </row>
        <row r="10">
          <cell r="B10">
            <v>2.1</v>
          </cell>
          <cell r="C10">
            <v>6.69</v>
          </cell>
          <cell r="D10">
            <v>14.01</v>
          </cell>
          <cell r="E10">
            <v>24.15</v>
          </cell>
          <cell r="F10">
            <v>37.869999999999997</v>
          </cell>
          <cell r="G10">
            <v>54.64</v>
          </cell>
          <cell r="H10">
            <v>72.23</v>
          </cell>
          <cell r="I10">
            <v>87.22</v>
          </cell>
          <cell r="J10">
            <v>96.37</v>
          </cell>
          <cell r="K10">
            <v>100</v>
          </cell>
        </row>
        <row r="11">
          <cell r="B11">
            <v>1.91</v>
          </cell>
          <cell r="C11">
            <v>5.6</v>
          </cell>
          <cell r="D11">
            <v>11.78</v>
          </cell>
          <cell r="E11">
            <v>20.07</v>
          </cell>
          <cell r="F11">
            <v>31.19</v>
          </cell>
          <cell r="G11">
            <v>45.21</v>
          </cell>
          <cell r="H11">
            <v>61.11</v>
          </cell>
          <cell r="I11">
            <v>76.73</v>
          </cell>
          <cell r="J11">
            <v>89.38</v>
          </cell>
          <cell r="K11">
            <v>96.85</v>
          </cell>
          <cell r="L11">
            <v>100</v>
          </cell>
        </row>
        <row r="12">
          <cell r="B12">
            <v>1.75</v>
          </cell>
          <cell r="C12">
            <v>4.7300000000000004</v>
          </cell>
          <cell r="D12">
            <v>10.06</v>
          </cell>
          <cell r="E12">
            <v>17.02</v>
          </cell>
          <cell r="F12">
            <v>26.19</v>
          </cell>
          <cell r="G12">
            <v>37.869999999999997</v>
          </cell>
          <cell r="H12">
            <v>51.71</v>
          </cell>
          <cell r="I12">
            <v>66.430000000000007</v>
          </cell>
          <cell r="J12">
            <v>80.28</v>
          </cell>
          <cell r="K12">
            <v>91.03</v>
          </cell>
          <cell r="L12">
            <v>97.21</v>
          </cell>
          <cell r="M12">
            <v>100</v>
          </cell>
        </row>
        <row r="13">
          <cell r="B13">
            <v>1.61</v>
          </cell>
          <cell r="C13">
            <v>4.04</v>
          </cell>
          <cell r="D13">
            <v>8.6999999999999993</v>
          </cell>
          <cell r="E13">
            <v>14.67</v>
          </cell>
          <cell r="F13">
            <v>22.37</v>
          </cell>
          <cell r="G13">
            <v>32.17</v>
          </cell>
          <cell r="H13">
            <v>44.05</v>
          </cell>
          <cell r="I13">
            <v>57.37</v>
          </cell>
          <cell r="J13">
            <v>70.92</v>
          </cell>
          <cell r="K13">
            <v>83.1</v>
          </cell>
          <cell r="L13">
            <v>92.3</v>
          </cell>
          <cell r="M13">
            <v>97.43</v>
          </cell>
          <cell r="N13">
            <v>100</v>
          </cell>
        </row>
        <row r="14">
          <cell r="B14">
            <v>1.5</v>
          </cell>
          <cell r="C14">
            <v>3.48</v>
          </cell>
          <cell r="D14">
            <v>7.6</v>
          </cell>
          <cell r="E14">
            <v>12.81</v>
          </cell>
          <cell r="F14">
            <v>19.39</v>
          </cell>
          <cell r="G14">
            <v>27.7</v>
          </cell>
          <cell r="H14">
            <v>37.869999999999997</v>
          </cell>
          <cell r="I14">
            <v>49.64</v>
          </cell>
          <cell r="J14">
            <v>62.26</v>
          </cell>
          <cell r="K14">
            <v>74.62</v>
          </cell>
          <cell r="L14">
            <v>85.37</v>
          </cell>
          <cell r="M14">
            <v>93.3</v>
          </cell>
          <cell r="N14">
            <v>97.61</v>
          </cell>
          <cell r="O14">
            <v>100</v>
          </cell>
        </row>
        <row r="15">
          <cell r="B15">
            <v>1.4</v>
          </cell>
          <cell r="C15">
            <v>3.01</v>
          </cell>
          <cell r="D15">
            <v>6.69</v>
          </cell>
          <cell r="E15">
            <v>11.31</v>
          </cell>
          <cell r="F15">
            <v>17.02</v>
          </cell>
          <cell r="G15">
            <v>24.15</v>
          </cell>
          <cell r="H15">
            <v>32.9</v>
          </cell>
          <cell r="I15">
            <v>43.2</v>
          </cell>
          <cell r="J15">
            <v>54.64</v>
          </cell>
          <cell r="K15">
            <v>66.48</v>
          </cell>
          <cell r="L15">
            <v>77.7</v>
          </cell>
          <cell r="M15">
            <v>87.22</v>
          </cell>
          <cell r="N15">
            <v>94.09</v>
          </cell>
          <cell r="O15">
            <v>97.77</v>
          </cell>
          <cell r="P15">
            <v>100</v>
          </cell>
        </row>
        <row r="16">
          <cell r="B16">
            <v>1.31</v>
          </cell>
          <cell r="C16">
            <v>2.62</v>
          </cell>
          <cell r="D16">
            <v>5.93</v>
          </cell>
          <cell r="E16">
            <v>10.06</v>
          </cell>
          <cell r="F16">
            <v>15.1</v>
          </cell>
          <cell r="G16">
            <v>21.3</v>
          </cell>
          <cell r="H16">
            <v>28.87</v>
          </cell>
          <cell r="I16">
            <v>37.869999999999997</v>
          </cell>
          <cell r="J16">
            <v>48.1</v>
          </cell>
          <cell r="K16">
            <v>59.08</v>
          </cell>
          <cell r="L16">
            <v>70.099999999999994</v>
          </cell>
          <cell r="M16">
            <v>80.28</v>
          </cell>
          <cell r="N16">
            <v>88.73</v>
          </cell>
          <cell r="O16">
            <v>94.74</v>
          </cell>
          <cell r="P16">
            <v>97.91</v>
          </cell>
          <cell r="Q16">
            <v>100</v>
          </cell>
        </row>
        <row r="17">
          <cell r="B17">
            <v>1.23</v>
          </cell>
          <cell r="C17">
            <v>2.4700000000000002</v>
          </cell>
          <cell r="D17">
            <v>5.29</v>
          </cell>
          <cell r="E17">
            <v>9.02</v>
          </cell>
          <cell r="F17">
            <v>13.51</v>
          </cell>
          <cell r="G17">
            <v>18.96</v>
          </cell>
          <cell r="H17">
            <v>25.58</v>
          </cell>
          <cell r="I17">
            <v>33.47</v>
          </cell>
          <cell r="J17">
            <v>42.56</v>
          </cell>
          <cell r="K17">
            <v>52.57</v>
          </cell>
          <cell r="L17">
            <v>63.01</v>
          </cell>
          <cell r="M17">
            <v>73.22</v>
          </cell>
          <cell r="N17">
            <v>82.46</v>
          </cell>
          <cell r="O17">
            <v>89.98</v>
          </cell>
          <cell r="P17">
            <v>95.26</v>
          </cell>
          <cell r="Q17">
            <v>98.03</v>
          </cell>
          <cell r="R17">
            <v>100</v>
          </cell>
        </row>
        <row r="18">
          <cell r="B18">
            <v>1.17</v>
          </cell>
          <cell r="C18">
            <v>2.33</v>
          </cell>
          <cell r="D18">
            <v>4.7300000000000004</v>
          </cell>
          <cell r="E18">
            <v>8.1300000000000008</v>
          </cell>
          <cell r="F18">
            <v>12.17</v>
          </cell>
          <cell r="G18">
            <v>17.02</v>
          </cell>
          <cell r="H18">
            <v>22.86</v>
          </cell>
          <cell r="I18">
            <v>29.8</v>
          </cell>
          <cell r="J18">
            <v>37.869999999999997</v>
          </cell>
          <cell r="K18">
            <v>46.92</v>
          </cell>
          <cell r="L18">
            <v>56.61</v>
          </cell>
          <cell r="M18">
            <v>66.48</v>
          </cell>
          <cell r="N18">
            <v>75.92</v>
          </cell>
          <cell r="O18">
            <v>84.3</v>
          </cell>
          <cell r="P18">
            <v>91.03</v>
          </cell>
          <cell r="Q18">
            <v>95.7</v>
          </cell>
          <cell r="R18">
            <v>98.14</v>
          </cell>
          <cell r="S18">
            <v>100</v>
          </cell>
        </row>
        <row r="19">
          <cell r="B19">
            <v>1.1000000000000001</v>
          </cell>
          <cell r="C19">
            <v>2.21</v>
          </cell>
          <cell r="D19">
            <v>4.26</v>
          </cell>
          <cell r="E19">
            <v>7.36</v>
          </cell>
          <cell r="F19">
            <v>11.04</v>
          </cell>
          <cell r="G19">
            <v>16.39</v>
          </cell>
          <cell r="H19">
            <v>20.58</v>
          </cell>
          <cell r="I19">
            <v>26.74</v>
          </cell>
          <cell r="J19">
            <v>33.92</v>
          </cell>
          <cell r="K19">
            <v>42.05</v>
          </cell>
          <cell r="L19">
            <v>50.94</v>
          </cell>
          <cell r="M19">
            <v>60.26</v>
          </cell>
          <cell r="N19">
            <v>69.53</v>
          </cell>
          <cell r="O19">
            <v>78.25</v>
          </cell>
          <cell r="P19">
            <v>85.87</v>
          </cell>
          <cell r="Q19">
            <v>91.91</v>
          </cell>
          <cell r="R19">
            <v>96.06</v>
          </cell>
          <cell r="S19">
            <v>98.24</v>
          </cell>
          <cell r="T19">
            <v>100</v>
          </cell>
        </row>
        <row r="20">
          <cell r="B20">
            <v>1.05</v>
          </cell>
          <cell r="C20">
            <v>2.1</v>
          </cell>
          <cell r="D20">
            <v>3.84</v>
          </cell>
          <cell r="E20">
            <v>6.69</v>
          </cell>
          <cell r="F20">
            <v>10.06</v>
          </cell>
          <cell r="G20">
            <v>14.01</v>
          </cell>
          <cell r="H20">
            <v>18.66</v>
          </cell>
          <cell r="I20">
            <v>24.15</v>
          </cell>
          <cell r="J20">
            <v>30.56</v>
          </cell>
          <cell r="K20">
            <v>37.869999999999997</v>
          </cell>
          <cell r="L20">
            <v>45.98</v>
          </cell>
          <cell r="M20">
            <v>54.64</v>
          </cell>
          <cell r="N20">
            <v>63.53</v>
          </cell>
          <cell r="O20">
            <v>72.23</v>
          </cell>
          <cell r="P20">
            <v>80.28</v>
          </cell>
          <cell r="Q20">
            <v>87.22</v>
          </cell>
          <cell r="R20">
            <v>92.66</v>
          </cell>
          <cell r="S20">
            <v>96.37</v>
          </cell>
          <cell r="T20">
            <v>98.33</v>
          </cell>
          <cell r="U20">
            <v>100</v>
          </cell>
        </row>
        <row r="21">
          <cell r="B21">
            <v>1</v>
          </cell>
          <cell r="C21">
            <v>2</v>
          </cell>
          <cell r="D21">
            <v>3.48</v>
          </cell>
          <cell r="E21">
            <v>6.11</v>
          </cell>
          <cell r="F21">
            <v>9.2100000000000009</v>
          </cell>
          <cell r="G21">
            <v>12.81</v>
          </cell>
          <cell r="H21">
            <v>17.02</v>
          </cell>
          <cell r="I21">
            <v>21.96</v>
          </cell>
          <cell r="J21">
            <v>27.7</v>
          </cell>
          <cell r="K21">
            <v>34.28</v>
          </cell>
          <cell r="L21">
            <v>41.65</v>
          </cell>
          <cell r="M21">
            <v>49.65</v>
          </cell>
          <cell r="N21">
            <v>58.02</v>
          </cell>
          <cell r="O21">
            <v>66.48</v>
          </cell>
          <cell r="P21">
            <v>74.62</v>
          </cell>
          <cell r="Q21">
            <v>82.05</v>
          </cell>
          <cell r="R21">
            <v>88.38</v>
          </cell>
          <cell r="S21">
            <v>93.3</v>
          </cell>
          <cell r="T21">
            <v>96.63</v>
          </cell>
          <cell r="U21">
            <v>98.41</v>
          </cell>
          <cell r="V21">
            <v>100</v>
          </cell>
        </row>
        <row r="22">
          <cell r="B22">
            <v>0.95</v>
          </cell>
          <cell r="C22">
            <v>1.91</v>
          </cell>
          <cell r="D22">
            <v>3.16</v>
          </cell>
          <cell r="E22">
            <v>5.6</v>
          </cell>
          <cell r="F22">
            <v>8.4700000000000006</v>
          </cell>
          <cell r="G22">
            <v>11.78</v>
          </cell>
          <cell r="H22">
            <v>15.61</v>
          </cell>
          <cell r="I22">
            <v>20.07</v>
          </cell>
          <cell r="J22">
            <v>25.25</v>
          </cell>
          <cell r="K22">
            <v>31.19</v>
          </cell>
          <cell r="L22">
            <v>37.869999999999997</v>
          </cell>
          <cell r="M22">
            <v>45.21</v>
          </cell>
          <cell r="N22">
            <v>53.04</v>
          </cell>
          <cell r="O22">
            <v>61.11</v>
          </cell>
          <cell r="P22">
            <v>69.12</v>
          </cell>
          <cell r="Q22">
            <v>76.73</v>
          </cell>
          <cell r="R22">
            <v>83.6</v>
          </cell>
          <cell r="S22">
            <v>89.38</v>
          </cell>
          <cell r="T22">
            <v>93.85</v>
          </cell>
          <cell r="U22">
            <v>96.85</v>
          </cell>
          <cell r="V22">
            <v>98.48</v>
          </cell>
          <cell r="W22">
            <v>100</v>
          </cell>
        </row>
        <row r="23">
          <cell r="B23">
            <v>0.91</v>
          </cell>
          <cell r="C23">
            <v>1.82</v>
          </cell>
          <cell r="D23">
            <v>2.87</v>
          </cell>
          <cell r="E23">
            <v>5.14</v>
          </cell>
          <cell r="F23">
            <v>7.81</v>
          </cell>
          <cell r="G23">
            <v>10.87</v>
          </cell>
          <cell r="H23">
            <v>14.38</v>
          </cell>
          <cell r="I23">
            <v>18.440000000000001</v>
          </cell>
          <cell r="J23">
            <v>23.14</v>
          </cell>
          <cell r="K23">
            <v>28.51</v>
          </cell>
          <cell r="L23">
            <v>34.590000000000003</v>
          </cell>
          <cell r="M23">
            <v>41.31</v>
          </cell>
          <cell r="N23">
            <v>48.57</v>
          </cell>
          <cell r="O23">
            <v>56.18</v>
          </cell>
          <cell r="P23">
            <v>63.92</v>
          </cell>
          <cell r="Q23">
            <v>71.5</v>
          </cell>
          <cell r="R23">
            <v>78.61</v>
          </cell>
          <cell r="S23">
            <v>84.96</v>
          </cell>
          <cell r="T23">
            <v>90.25</v>
          </cell>
          <cell r="U23">
            <v>94.32</v>
          </cell>
          <cell r="V23">
            <v>97.05</v>
          </cell>
          <cell r="W23">
            <v>98.55</v>
          </cell>
          <cell r="X23">
            <v>100</v>
          </cell>
        </row>
        <row r="24">
          <cell r="B24">
            <v>0.87</v>
          </cell>
          <cell r="C24">
            <v>1.75</v>
          </cell>
          <cell r="D24">
            <v>2.62</v>
          </cell>
          <cell r="E24">
            <v>4.7300000000000004</v>
          </cell>
          <cell r="F24">
            <v>7.22</v>
          </cell>
          <cell r="G24">
            <v>10.06</v>
          </cell>
          <cell r="H24">
            <v>13.3</v>
          </cell>
          <cell r="I24">
            <v>17.02</v>
          </cell>
          <cell r="J24">
            <v>21.3</v>
          </cell>
          <cell r="K24">
            <v>26.19</v>
          </cell>
          <cell r="L24">
            <v>31.72</v>
          </cell>
          <cell r="M24">
            <v>37.869999999999997</v>
          </cell>
          <cell r="N24">
            <v>44.58</v>
          </cell>
          <cell r="O24">
            <v>51.71</v>
          </cell>
          <cell r="P24">
            <v>59.08</v>
          </cell>
          <cell r="Q24">
            <v>66.48</v>
          </cell>
          <cell r="R24">
            <v>73.63</v>
          </cell>
          <cell r="S24">
            <v>80.28</v>
          </cell>
          <cell r="T24">
            <v>86.16</v>
          </cell>
          <cell r="U24">
            <v>91.03</v>
          </cell>
          <cell r="V24">
            <v>94.74</v>
          </cell>
          <cell r="W24">
            <v>97.21</v>
          </cell>
          <cell r="X24">
            <v>98.61</v>
          </cell>
          <cell r="Y24">
            <v>100</v>
          </cell>
        </row>
        <row r="25">
          <cell r="B25">
            <v>0.84</v>
          </cell>
          <cell r="C25">
            <v>1.68</v>
          </cell>
          <cell r="D25">
            <v>2.52</v>
          </cell>
          <cell r="E25">
            <v>4.37</v>
          </cell>
          <cell r="F25">
            <v>6.69</v>
          </cell>
          <cell r="G25">
            <v>9.35</v>
          </cell>
          <cell r="H25">
            <v>12.35</v>
          </cell>
          <cell r="I25">
            <v>15.78</v>
          </cell>
          <cell r="J25">
            <v>19.690000000000001</v>
          </cell>
          <cell r="K25">
            <v>24.15</v>
          </cell>
          <cell r="L25">
            <v>29.21</v>
          </cell>
          <cell r="M25">
            <v>34.85</v>
          </cell>
          <cell r="N25">
            <v>41.03</v>
          </cell>
          <cell r="O25">
            <v>47.67</v>
          </cell>
          <cell r="P25">
            <v>54.64</v>
          </cell>
          <cell r="Q25">
            <v>61.75</v>
          </cell>
          <cell r="R25">
            <v>68.8</v>
          </cell>
          <cell r="S25">
            <v>75.56</v>
          </cell>
          <cell r="T25">
            <v>81.77</v>
          </cell>
          <cell r="U25">
            <v>87.22</v>
          </cell>
          <cell r="V25">
            <v>91.7</v>
          </cell>
          <cell r="W25">
            <v>95.1</v>
          </cell>
          <cell r="X25">
            <v>97.33</v>
          </cell>
          <cell r="Y25">
            <v>98.66</v>
          </cell>
          <cell r="Z25">
            <v>100</v>
          </cell>
        </row>
        <row r="26">
          <cell r="B26">
            <v>0.81</v>
          </cell>
          <cell r="C26">
            <v>1.61</v>
          </cell>
          <cell r="D26">
            <v>2.42</v>
          </cell>
          <cell r="E26">
            <v>4.04</v>
          </cell>
          <cell r="F26">
            <v>6.22</v>
          </cell>
          <cell r="G26">
            <v>8.6999999999999993</v>
          </cell>
          <cell r="H26">
            <v>11.5</v>
          </cell>
          <cell r="I26">
            <v>14.67</v>
          </cell>
          <cell r="J26">
            <v>18.28</v>
          </cell>
          <cell r="K26">
            <v>22.37</v>
          </cell>
          <cell r="L26">
            <v>27</v>
          </cell>
          <cell r="M26">
            <v>32.17</v>
          </cell>
          <cell r="N26">
            <v>37.869999999999997</v>
          </cell>
          <cell r="O26">
            <v>44.05</v>
          </cell>
          <cell r="P26">
            <v>50.59</v>
          </cell>
          <cell r="Q26">
            <v>57.37</v>
          </cell>
          <cell r="R26">
            <v>64.209999999999994</v>
          </cell>
          <cell r="S26">
            <v>70.92</v>
          </cell>
          <cell r="T26">
            <v>77.290000000000006</v>
          </cell>
          <cell r="U26">
            <v>83.1</v>
          </cell>
          <cell r="V26">
            <v>88.16</v>
          </cell>
          <cell r="W26">
            <v>92.3</v>
          </cell>
          <cell r="X26">
            <v>95.42</v>
          </cell>
          <cell r="Y26">
            <v>97.43</v>
          </cell>
          <cell r="Z26">
            <v>98.71</v>
          </cell>
          <cell r="AA26">
            <v>100</v>
          </cell>
        </row>
        <row r="27">
          <cell r="B27">
            <v>0.78</v>
          </cell>
          <cell r="C27">
            <v>1.55</v>
          </cell>
          <cell r="D27">
            <v>2.33</v>
          </cell>
          <cell r="E27">
            <v>3.75</v>
          </cell>
          <cell r="F27">
            <v>5.8</v>
          </cell>
          <cell r="G27">
            <v>8.1300000000000008</v>
          </cell>
          <cell r="H27">
            <v>10.75</v>
          </cell>
          <cell r="I27">
            <v>13.69</v>
          </cell>
          <cell r="J27">
            <v>17.02</v>
          </cell>
          <cell r="K27">
            <v>20.79</v>
          </cell>
          <cell r="L27">
            <v>25.05</v>
          </cell>
          <cell r="M27">
            <v>29.8</v>
          </cell>
          <cell r="N27">
            <v>35.06</v>
          </cell>
          <cell r="O27">
            <v>40.79</v>
          </cell>
          <cell r="P27">
            <v>46.92</v>
          </cell>
          <cell r="Q27">
            <v>53.33</v>
          </cell>
          <cell r="R27">
            <v>59.91</v>
          </cell>
          <cell r="S27">
            <v>66.48</v>
          </cell>
          <cell r="T27">
            <v>72.86</v>
          </cell>
          <cell r="U27">
            <v>78.86</v>
          </cell>
          <cell r="V27">
            <v>84.3</v>
          </cell>
          <cell r="W27">
            <v>89</v>
          </cell>
          <cell r="X27">
            <v>92.83</v>
          </cell>
          <cell r="Y27">
            <v>95.7</v>
          </cell>
          <cell r="Z27">
            <v>97.52</v>
          </cell>
          <cell r="AA27">
            <v>98.76</v>
          </cell>
          <cell r="AB27">
            <v>100</v>
          </cell>
        </row>
        <row r="28">
          <cell r="B28">
            <v>0.75</v>
          </cell>
          <cell r="C28">
            <v>1.5</v>
          </cell>
          <cell r="D28">
            <v>2.25</v>
          </cell>
          <cell r="E28">
            <v>3.48</v>
          </cell>
          <cell r="F28">
            <v>5.41</v>
          </cell>
          <cell r="G28">
            <v>7.6</v>
          </cell>
          <cell r="H28">
            <v>10.06</v>
          </cell>
          <cell r="I28">
            <v>12.81</v>
          </cell>
          <cell r="J28">
            <v>15.91</v>
          </cell>
          <cell r="K28">
            <v>19.39</v>
          </cell>
          <cell r="L28">
            <v>23.32</v>
          </cell>
          <cell r="M28">
            <v>27.7</v>
          </cell>
          <cell r="N28">
            <v>32.56</v>
          </cell>
          <cell r="O28">
            <v>37.869999999999997</v>
          </cell>
          <cell r="P28">
            <v>43.59</v>
          </cell>
          <cell r="Q28">
            <v>49.64</v>
          </cell>
          <cell r="R28">
            <v>55.91</v>
          </cell>
          <cell r="S28">
            <v>62.26</v>
          </cell>
          <cell r="T28">
            <v>68.56</v>
          </cell>
          <cell r="U28">
            <v>74.62</v>
          </cell>
          <cell r="V28">
            <v>80.28</v>
          </cell>
          <cell r="W28">
            <v>85.37</v>
          </cell>
          <cell r="X28">
            <v>89.75</v>
          </cell>
          <cell r="Y28">
            <v>93.3</v>
          </cell>
          <cell r="Z28">
            <v>95.95</v>
          </cell>
          <cell r="AA28">
            <v>97.61</v>
          </cell>
          <cell r="AB28">
            <v>98.81</v>
          </cell>
          <cell r="AC28">
            <v>100</v>
          </cell>
        </row>
        <row r="29">
          <cell r="B29">
            <v>0.72</v>
          </cell>
          <cell r="C29">
            <v>1.45</v>
          </cell>
          <cell r="D29">
            <v>2.17</v>
          </cell>
          <cell r="E29">
            <v>3.23</v>
          </cell>
          <cell r="F29">
            <v>5.0599999999999996</v>
          </cell>
          <cell r="G29">
            <v>7.13</v>
          </cell>
          <cell r="H29">
            <v>9.44</v>
          </cell>
          <cell r="I29">
            <v>12.02</v>
          </cell>
          <cell r="J29">
            <v>14.91</v>
          </cell>
          <cell r="K29">
            <v>18.14</v>
          </cell>
          <cell r="L29">
            <v>21.77</v>
          </cell>
          <cell r="M29">
            <v>25.83</v>
          </cell>
          <cell r="N29">
            <v>30.33</v>
          </cell>
          <cell r="O29">
            <v>35.25</v>
          </cell>
          <cell r="P29">
            <v>40.590000000000003</v>
          </cell>
          <cell r="Q29">
            <v>46.27</v>
          </cell>
          <cell r="R29">
            <v>52.21</v>
          </cell>
          <cell r="S29">
            <v>58.31</v>
          </cell>
          <cell r="T29">
            <v>64.45</v>
          </cell>
          <cell r="U29">
            <v>70.47</v>
          </cell>
          <cell r="V29">
            <v>76.23</v>
          </cell>
          <cell r="W29">
            <v>81.569999999999993</v>
          </cell>
          <cell r="X29">
            <v>86.34</v>
          </cell>
          <cell r="Y29">
            <v>90.42</v>
          </cell>
          <cell r="Z29">
            <v>93.72</v>
          </cell>
          <cell r="AA29">
            <v>96.17</v>
          </cell>
          <cell r="AB29">
            <v>97.69</v>
          </cell>
          <cell r="AC29">
            <v>98.85</v>
          </cell>
          <cell r="AD29">
            <v>100</v>
          </cell>
        </row>
        <row r="30">
          <cell r="B30">
            <v>0.7</v>
          </cell>
          <cell r="C30">
            <v>1.4</v>
          </cell>
          <cell r="D30">
            <v>2.1</v>
          </cell>
          <cell r="E30">
            <v>3.01</v>
          </cell>
          <cell r="F30">
            <v>4.7300000000000004</v>
          </cell>
          <cell r="G30">
            <v>6.69</v>
          </cell>
          <cell r="H30">
            <v>8.8800000000000008</v>
          </cell>
          <cell r="I30">
            <v>11.31</v>
          </cell>
          <cell r="J30">
            <v>14.01</v>
          </cell>
          <cell r="K30">
            <v>17.02</v>
          </cell>
          <cell r="L30">
            <v>20.399999999999999</v>
          </cell>
          <cell r="M30">
            <v>24.15</v>
          </cell>
          <cell r="N30">
            <v>28.32</v>
          </cell>
          <cell r="O30">
            <v>32.9</v>
          </cell>
          <cell r="P30">
            <v>37.869999999999997</v>
          </cell>
          <cell r="Q30">
            <v>43.2</v>
          </cell>
          <cell r="R30">
            <v>48.82</v>
          </cell>
          <cell r="S30">
            <v>54.64</v>
          </cell>
          <cell r="T30">
            <v>60.57</v>
          </cell>
          <cell r="U30">
            <v>66.48</v>
          </cell>
          <cell r="V30">
            <v>72.23</v>
          </cell>
          <cell r="W30">
            <v>77.7</v>
          </cell>
          <cell r="X30">
            <v>82.74</v>
          </cell>
          <cell r="Y30">
            <v>87.22</v>
          </cell>
          <cell r="Z30">
            <v>91.03</v>
          </cell>
          <cell r="AA30">
            <v>94.09</v>
          </cell>
          <cell r="AB30">
            <v>96.37</v>
          </cell>
          <cell r="AC30">
            <v>97.77</v>
          </cell>
          <cell r="AD30">
            <v>98.89</v>
          </cell>
          <cell r="AE30">
            <v>100</v>
          </cell>
        </row>
        <row r="31">
          <cell r="B31">
            <v>0.68</v>
          </cell>
          <cell r="C31">
            <v>1.35</v>
          </cell>
          <cell r="D31">
            <v>2.0299999999999998</v>
          </cell>
          <cell r="E31">
            <v>2.81</v>
          </cell>
          <cell r="F31">
            <v>4.4400000000000004</v>
          </cell>
          <cell r="G31">
            <v>6.3</v>
          </cell>
          <cell r="H31">
            <v>8.3699999999999992</v>
          </cell>
          <cell r="I31">
            <v>10.66</v>
          </cell>
          <cell r="J31">
            <v>13.19</v>
          </cell>
          <cell r="K31">
            <v>16.010000000000002</v>
          </cell>
          <cell r="L31">
            <v>19.16</v>
          </cell>
          <cell r="M31">
            <v>22.65</v>
          </cell>
          <cell r="N31">
            <v>26.52</v>
          </cell>
          <cell r="O31">
            <v>30.78</v>
          </cell>
          <cell r="P31">
            <v>35.42</v>
          </cell>
          <cell r="Q31">
            <v>40.409999999999997</v>
          </cell>
          <cell r="R31">
            <v>45.71</v>
          </cell>
          <cell r="S31">
            <v>51.24</v>
          </cell>
          <cell r="T31">
            <v>56.93</v>
          </cell>
          <cell r="U31">
            <v>62.67</v>
          </cell>
          <cell r="V31">
            <v>68.36</v>
          </cell>
          <cell r="W31">
            <v>73.86</v>
          </cell>
          <cell r="X31">
            <v>79.05</v>
          </cell>
          <cell r="Y31">
            <v>83.8</v>
          </cell>
          <cell r="Z31">
            <v>88.01</v>
          </cell>
          <cell r="AA31">
            <v>91.58</v>
          </cell>
          <cell r="AB31">
            <v>94.43</v>
          </cell>
          <cell r="AC31">
            <v>96.55</v>
          </cell>
          <cell r="AD31">
            <v>97.84</v>
          </cell>
          <cell r="AE31">
            <v>98.92</v>
          </cell>
          <cell r="AF31">
            <v>100</v>
          </cell>
        </row>
        <row r="32">
          <cell r="B32">
            <v>0.66</v>
          </cell>
          <cell r="C32">
            <v>1.31</v>
          </cell>
          <cell r="D32">
            <v>1.97</v>
          </cell>
          <cell r="E32">
            <v>2.62</v>
          </cell>
          <cell r="F32">
            <v>4.17</v>
          </cell>
          <cell r="G32">
            <v>5.93</v>
          </cell>
          <cell r="H32">
            <v>7.9</v>
          </cell>
          <cell r="I32">
            <v>10.06</v>
          </cell>
          <cell r="J32">
            <v>12.45</v>
          </cell>
          <cell r="K32">
            <v>15.1</v>
          </cell>
          <cell r="L32">
            <v>18.04</v>
          </cell>
          <cell r="M32">
            <v>21.3</v>
          </cell>
          <cell r="N32">
            <v>24.9</v>
          </cell>
          <cell r="O32">
            <v>28.87</v>
          </cell>
          <cell r="P32">
            <v>33.200000000000003</v>
          </cell>
          <cell r="Q32">
            <v>37.869999999999997</v>
          </cell>
          <cell r="R32">
            <v>42.86</v>
          </cell>
          <cell r="S32">
            <v>48.1</v>
          </cell>
          <cell r="T32">
            <v>53.54</v>
          </cell>
          <cell r="U32">
            <v>59.08</v>
          </cell>
          <cell r="V32">
            <v>64.64</v>
          </cell>
          <cell r="W32">
            <v>70.099999999999994</v>
          </cell>
          <cell r="X32">
            <v>75.349999999999994</v>
          </cell>
          <cell r="Y32">
            <v>80.28</v>
          </cell>
          <cell r="Z32">
            <v>84.77</v>
          </cell>
          <cell r="AA32">
            <v>88.73</v>
          </cell>
          <cell r="AB32">
            <v>92.07</v>
          </cell>
          <cell r="AC32">
            <v>94.74</v>
          </cell>
          <cell r="AD32">
            <v>96.71</v>
          </cell>
          <cell r="AE32">
            <v>97.91</v>
          </cell>
          <cell r="AF32">
            <v>98.96</v>
          </cell>
          <cell r="AG32">
            <v>100</v>
          </cell>
        </row>
        <row r="33">
          <cell r="B33">
            <v>0.64700000000000002</v>
          </cell>
          <cell r="C33">
            <v>1.27</v>
          </cell>
          <cell r="D33">
            <v>1.91</v>
          </cell>
          <cell r="E33">
            <v>2.54</v>
          </cell>
          <cell r="F33">
            <v>3.92</v>
          </cell>
          <cell r="G33">
            <v>5.6</v>
          </cell>
          <cell r="H33">
            <v>7.46</v>
          </cell>
          <cell r="I33">
            <v>9.52</v>
          </cell>
          <cell r="J33">
            <v>11.78</v>
          </cell>
          <cell r="K33">
            <v>14.27</v>
          </cell>
          <cell r="L33">
            <v>17.02</v>
          </cell>
          <cell r="M33">
            <v>20.07</v>
          </cell>
          <cell r="N33">
            <v>23.44</v>
          </cell>
          <cell r="O33">
            <v>27.15</v>
          </cell>
          <cell r="P33">
            <v>32.19</v>
          </cell>
          <cell r="Q33">
            <v>35.57</v>
          </cell>
          <cell r="R33">
            <v>40.25</v>
          </cell>
          <cell r="S33">
            <v>45.21</v>
          </cell>
          <cell r="T33">
            <v>50.39</v>
          </cell>
          <cell r="U33">
            <v>55.71</v>
          </cell>
          <cell r="V33">
            <v>61.11</v>
          </cell>
          <cell r="W33">
            <v>66.48</v>
          </cell>
          <cell r="X33">
            <v>71.72</v>
          </cell>
          <cell r="Y33">
            <v>76.73</v>
          </cell>
          <cell r="Z33">
            <v>81.41</v>
          </cell>
          <cell r="AA33">
            <v>85.66</v>
          </cell>
          <cell r="AB33">
            <v>89.38</v>
          </cell>
          <cell r="AC33">
            <v>92.52</v>
          </cell>
          <cell r="AD33">
            <v>95.01</v>
          </cell>
          <cell r="AE33">
            <v>96.85</v>
          </cell>
          <cell r="AF33">
            <v>97.97</v>
          </cell>
          <cell r="AG33">
            <v>98.99</v>
          </cell>
          <cell r="AH33">
            <v>100</v>
          </cell>
        </row>
        <row r="34">
          <cell r="B34">
            <v>0.62</v>
          </cell>
          <cell r="C34">
            <v>1.23</v>
          </cell>
          <cell r="D34">
            <v>1.85</v>
          </cell>
          <cell r="E34">
            <v>2.4700000000000002</v>
          </cell>
          <cell r="F34">
            <v>3.69</v>
          </cell>
          <cell r="G34">
            <v>5.29</v>
          </cell>
          <cell r="H34">
            <v>7.06</v>
          </cell>
          <cell r="I34">
            <v>9.02</v>
          </cell>
          <cell r="J34">
            <v>11.16</v>
          </cell>
          <cell r="K34">
            <v>13.51</v>
          </cell>
          <cell r="L34">
            <v>16.100000000000001</v>
          </cell>
          <cell r="M34">
            <v>18.96</v>
          </cell>
          <cell r="N34">
            <v>22.11</v>
          </cell>
          <cell r="O34">
            <v>25.58</v>
          </cell>
          <cell r="P34">
            <v>29.36</v>
          </cell>
          <cell r="Q34">
            <v>33.47</v>
          </cell>
          <cell r="R34">
            <v>37.869999999999997</v>
          </cell>
          <cell r="S34">
            <v>42.56</v>
          </cell>
          <cell r="T34">
            <v>47.47</v>
          </cell>
          <cell r="U34">
            <v>52.57</v>
          </cell>
          <cell r="V34">
            <v>57.77</v>
          </cell>
          <cell r="W34">
            <v>63.01</v>
          </cell>
          <cell r="X34">
            <v>68.19</v>
          </cell>
          <cell r="Y34">
            <v>73.22</v>
          </cell>
          <cell r="Z34">
            <v>78.010000000000005</v>
          </cell>
          <cell r="AA34">
            <v>82.46</v>
          </cell>
          <cell r="AB34">
            <v>86.47</v>
          </cell>
          <cell r="AC34">
            <v>89.98</v>
          </cell>
          <cell r="AD34">
            <v>92.92</v>
          </cell>
          <cell r="AE34">
            <v>95.26</v>
          </cell>
          <cell r="AF34">
            <v>96.98</v>
          </cell>
          <cell r="AG34">
            <v>98.03</v>
          </cell>
          <cell r="AH34">
            <v>99.02</v>
          </cell>
          <cell r="AI34">
            <v>100</v>
          </cell>
        </row>
        <row r="35">
          <cell r="B35">
            <v>0.6</v>
          </cell>
          <cell r="C35">
            <v>1.2</v>
          </cell>
          <cell r="D35">
            <v>1.8</v>
          </cell>
          <cell r="E35">
            <v>2.4</v>
          </cell>
          <cell r="F35">
            <v>3.48</v>
          </cell>
          <cell r="G35">
            <v>5</v>
          </cell>
          <cell r="H35">
            <v>6.69</v>
          </cell>
          <cell r="I35">
            <v>8.5500000000000007</v>
          </cell>
          <cell r="J35">
            <v>10.59</v>
          </cell>
          <cell r="K35">
            <v>12.81</v>
          </cell>
          <cell r="L35">
            <v>15.26</v>
          </cell>
          <cell r="M35">
            <v>17.95</v>
          </cell>
          <cell r="N35">
            <v>20.91</v>
          </cell>
          <cell r="O35">
            <v>24.15</v>
          </cell>
          <cell r="P35">
            <v>27.7</v>
          </cell>
          <cell r="Q35">
            <v>31.55</v>
          </cell>
          <cell r="R35">
            <v>35.700000000000003</v>
          </cell>
          <cell r="S35">
            <v>40.119999999999997</v>
          </cell>
          <cell r="T35">
            <v>44.78</v>
          </cell>
          <cell r="U35">
            <v>49.64</v>
          </cell>
          <cell r="V35">
            <v>54.64</v>
          </cell>
          <cell r="W35">
            <v>59.72</v>
          </cell>
          <cell r="X35">
            <v>64.8</v>
          </cell>
          <cell r="Y35">
            <v>69.790000000000006</v>
          </cell>
          <cell r="Z35">
            <v>74.62</v>
          </cell>
          <cell r="AA35">
            <v>79.19</v>
          </cell>
          <cell r="AB35">
            <v>83.41</v>
          </cell>
          <cell r="AC35">
            <v>87.22</v>
          </cell>
          <cell r="AD35">
            <v>90.53</v>
          </cell>
          <cell r="AE35">
            <v>93.3</v>
          </cell>
          <cell r="AF35">
            <v>95.49</v>
          </cell>
          <cell r="AG35">
            <v>97.1</v>
          </cell>
          <cell r="AH35">
            <v>98.09</v>
          </cell>
          <cell r="AI35">
            <v>99.04</v>
          </cell>
          <cell r="AJ35">
            <v>100</v>
          </cell>
        </row>
        <row r="36">
          <cell r="B36">
            <v>0.57999999999999996</v>
          </cell>
          <cell r="C36">
            <v>1.17</v>
          </cell>
          <cell r="D36">
            <v>1.75</v>
          </cell>
          <cell r="E36">
            <v>2.33</v>
          </cell>
          <cell r="F36">
            <v>3.28</v>
          </cell>
          <cell r="G36">
            <v>4.7300000000000004</v>
          </cell>
          <cell r="H36">
            <v>6.35</v>
          </cell>
          <cell r="I36">
            <v>8.1300000000000008</v>
          </cell>
          <cell r="J36">
            <v>10.06</v>
          </cell>
          <cell r="K36">
            <v>12.17</v>
          </cell>
          <cell r="L36">
            <v>14.49</v>
          </cell>
          <cell r="M36">
            <v>17.02</v>
          </cell>
          <cell r="N36">
            <v>19.809999999999999</v>
          </cell>
          <cell r="O36">
            <v>22.86</v>
          </cell>
          <cell r="P36">
            <v>26.19</v>
          </cell>
          <cell r="Q36">
            <v>29.8</v>
          </cell>
          <cell r="R36">
            <v>33.700000000000003</v>
          </cell>
          <cell r="S36">
            <v>37.869999999999997</v>
          </cell>
          <cell r="T36">
            <v>42.29</v>
          </cell>
          <cell r="U36">
            <v>46.92</v>
          </cell>
          <cell r="V36">
            <v>51.71</v>
          </cell>
          <cell r="W36">
            <v>56.61</v>
          </cell>
          <cell r="X36">
            <v>61.56</v>
          </cell>
          <cell r="Y36">
            <v>66.180000000000007</v>
          </cell>
          <cell r="Z36">
            <v>71.08</v>
          </cell>
          <cell r="AA36">
            <v>75.92</v>
          </cell>
          <cell r="AB36">
            <v>80.28</v>
          </cell>
          <cell r="AC36">
            <v>84.3</v>
          </cell>
          <cell r="AD36">
            <v>87.9</v>
          </cell>
          <cell r="AE36">
            <v>91.03</v>
          </cell>
          <cell r="AF36">
            <v>93.64</v>
          </cell>
          <cell r="AG36">
            <v>95.7</v>
          </cell>
          <cell r="AH36">
            <v>97.21</v>
          </cell>
          <cell r="AI36">
            <v>98.14</v>
          </cell>
          <cell r="AJ36">
            <v>99.07</v>
          </cell>
          <cell r="AK36">
            <v>100</v>
          </cell>
        </row>
        <row r="37">
          <cell r="B37">
            <v>0.56999999999999995</v>
          </cell>
          <cell r="C37">
            <v>1.1299999999999999</v>
          </cell>
          <cell r="D37">
            <v>1.7</v>
          </cell>
          <cell r="E37">
            <v>2.27</v>
          </cell>
          <cell r="F37">
            <v>3.1</v>
          </cell>
          <cell r="G37">
            <v>4.49</v>
          </cell>
          <cell r="H37">
            <v>6.03</v>
          </cell>
          <cell r="I37">
            <v>7.73</v>
          </cell>
          <cell r="J37">
            <v>9.57</v>
          </cell>
          <cell r="K37">
            <v>11.58</v>
          </cell>
          <cell r="L37">
            <v>13.78</v>
          </cell>
          <cell r="M37">
            <v>16.18</v>
          </cell>
          <cell r="N37">
            <v>18.8</v>
          </cell>
          <cell r="O37">
            <v>21.67</v>
          </cell>
          <cell r="P37">
            <v>24.8</v>
          </cell>
          <cell r="Q37">
            <v>28.2</v>
          </cell>
          <cell r="R37">
            <v>31.88</v>
          </cell>
          <cell r="S37">
            <v>35.81</v>
          </cell>
          <cell r="T37">
            <v>39.99</v>
          </cell>
          <cell r="U37">
            <v>44.39</v>
          </cell>
          <cell r="V37">
            <v>48.97</v>
          </cell>
          <cell r="W37">
            <v>53.69</v>
          </cell>
          <cell r="X37">
            <v>58.48</v>
          </cell>
          <cell r="Y37">
            <v>63.23</v>
          </cell>
          <cell r="Z37">
            <v>68.05</v>
          </cell>
          <cell r="AA37">
            <v>72.69</v>
          </cell>
          <cell r="AB37">
            <v>77.13</v>
          </cell>
          <cell r="AC37">
            <v>81.290000000000006</v>
          </cell>
          <cell r="AD37">
            <v>85.11</v>
          </cell>
          <cell r="AE37">
            <v>88.53</v>
          </cell>
          <cell r="AF37">
            <v>91.49</v>
          </cell>
          <cell r="AG37">
            <v>93.95</v>
          </cell>
          <cell r="AH37">
            <v>95.89</v>
          </cell>
          <cell r="AI37">
            <v>97.29</v>
          </cell>
          <cell r="AJ37">
            <v>98.19</v>
          </cell>
          <cell r="AK37">
            <v>99.1</v>
          </cell>
          <cell r="AL37">
            <v>100</v>
          </cell>
        </row>
        <row r="38">
          <cell r="B38">
            <v>0.55000000000000004</v>
          </cell>
          <cell r="C38">
            <v>1.1000000000000001</v>
          </cell>
          <cell r="D38">
            <v>1.66</v>
          </cell>
          <cell r="E38">
            <v>2.21</v>
          </cell>
          <cell r="F38">
            <v>2.93</v>
          </cell>
          <cell r="G38">
            <v>4.26</v>
          </cell>
          <cell r="H38">
            <v>5.74</v>
          </cell>
          <cell r="I38">
            <v>7.36</v>
          </cell>
          <cell r="J38">
            <v>9.1199999999999992</v>
          </cell>
          <cell r="K38">
            <v>11.04</v>
          </cell>
          <cell r="L38">
            <v>13.12</v>
          </cell>
          <cell r="M38">
            <v>15.39</v>
          </cell>
          <cell r="N38">
            <v>17.88</v>
          </cell>
          <cell r="O38">
            <v>20.58</v>
          </cell>
          <cell r="P38">
            <v>23.53</v>
          </cell>
          <cell r="Q38">
            <v>26.74</v>
          </cell>
          <cell r="R38">
            <v>30.2</v>
          </cell>
          <cell r="S38">
            <v>33.92</v>
          </cell>
          <cell r="T38">
            <v>37.869999999999997</v>
          </cell>
          <cell r="U38">
            <v>42.05</v>
          </cell>
          <cell r="V38">
            <v>46.42</v>
          </cell>
          <cell r="W38">
            <v>50.94</v>
          </cell>
          <cell r="X38">
            <v>55.57</v>
          </cell>
          <cell r="Y38">
            <v>60.26</v>
          </cell>
          <cell r="Z38">
            <v>64.930000000000007</v>
          </cell>
          <cell r="AA38">
            <v>69.53</v>
          </cell>
          <cell r="AB38">
            <v>74</v>
          </cell>
          <cell r="AC38">
            <v>78.25</v>
          </cell>
          <cell r="AD38">
            <v>82.23</v>
          </cell>
          <cell r="AE38">
            <v>85.87</v>
          </cell>
          <cell r="AF38">
            <v>89.11</v>
          </cell>
          <cell r="AG38">
            <v>91.91</v>
          </cell>
          <cell r="AH38">
            <v>94.23</v>
          </cell>
          <cell r="AI38">
            <v>96.06</v>
          </cell>
          <cell r="AJ38">
            <v>97.36</v>
          </cell>
          <cell r="AK38">
            <v>98.24</v>
          </cell>
          <cell r="AL38">
            <v>99.12</v>
          </cell>
          <cell r="AM38">
            <v>100</v>
          </cell>
        </row>
        <row r="39">
          <cell r="B39">
            <v>0.54</v>
          </cell>
          <cell r="C39">
            <v>1.08</v>
          </cell>
          <cell r="D39">
            <v>1.61</v>
          </cell>
          <cell r="E39">
            <v>2.15</v>
          </cell>
          <cell r="F39">
            <v>2.77</v>
          </cell>
          <cell r="G39">
            <v>4.04</v>
          </cell>
          <cell r="H39">
            <v>5.46</v>
          </cell>
          <cell r="I39">
            <v>7.02</v>
          </cell>
          <cell r="J39">
            <v>8.6999999999999993</v>
          </cell>
          <cell r="K39">
            <v>10.53</v>
          </cell>
          <cell r="L39">
            <v>12.52</v>
          </cell>
          <cell r="M39">
            <v>14.67</v>
          </cell>
          <cell r="N39">
            <v>17.02</v>
          </cell>
          <cell r="O39">
            <v>19.579999999999998</v>
          </cell>
          <cell r="P39">
            <v>22.37</v>
          </cell>
          <cell r="Q39">
            <v>25.39</v>
          </cell>
          <cell r="R39">
            <v>28.66</v>
          </cell>
          <cell r="S39">
            <v>32.17</v>
          </cell>
          <cell r="T39">
            <v>35.92</v>
          </cell>
          <cell r="U39">
            <v>39.880000000000003</v>
          </cell>
          <cell r="V39">
            <v>44.05</v>
          </cell>
          <cell r="W39">
            <v>48.38</v>
          </cell>
          <cell r="X39">
            <v>52.83</v>
          </cell>
          <cell r="Y39">
            <v>57.37</v>
          </cell>
          <cell r="Z39">
            <v>61.94</v>
          </cell>
          <cell r="AA39">
            <v>66.48</v>
          </cell>
          <cell r="AB39">
            <v>70.92</v>
          </cell>
          <cell r="AC39">
            <v>75.22</v>
          </cell>
          <cell r="AD39">
            <v>79.3</v>
          </cell>
          <cell r="AE39">
            <v>83.1</v>
          </cell>
          <cell r="AF39">
            <v>86.57</v>
          </cell>
          <cell r="AG39">
            <v>89.65</v>
          </cell>
          <cell r="AH39">
            <v>92.3</v>
          </cell>
          <cell r="AI39">
            <v>94.49</v>
          </cell>
          <cell r="AJ39">
            <v>96.22</v>
          </cell>
          <cell r="AK39">
            <v>97.43</v>
          </cell>
          <cell r="AL39">
            <v>98.29</v>
          </cell>
          <cell r="AM39">
            <v>99.14</v>
          </cell>
          <cell r="AN39">
            <v>100</v>
          </cell>
        </row>
        <row r="40">
          <cell r="B40">
            <v>0.52</v>
          </cell>
          <cell r="C40">
            <v>1.05</v>
          </cell>
          <cell r="D40">
            <v>1.57</v>
          </cell>
          <cell r="E40">
            <v>2.1</v>
          </cell>
          <cell r="F40">
            <v>2.62</v>
          </cell>
          <cell r="G40">
            <v>3.84</v>
          </cell>
          <cell r="H40">
            <v>5.2</v>
          </cell>
          <cell r="I40">
            <v>6.69</v>
          </cell>
          <cell r="J40">
            <v>8.31</v>
          </cell>
          <cell r="K40">
            <v>10.06</v>
          </cell>
          <cell r="L40">
            <v>11.95</v>
          </cell>
          <cell r="M40">
            <v>14.01</v>
          </cell>
          <cell r="N40">
            <v>16.239999999999998</v>
          </cell>
          <cell r="O40">
            <v>18.66</v>
          </cell>
          <cell r="P40">
            <v>21.3</v>
          </cell>
          <cell r="Q40">
            <v>24.15</v>
          </cell>
          <cell r="R40">
            <v>27.24</v>
          </cell>
          <cell r="S40">
            <v>30.56</v>
          </cell>
          <cell r="T40">
            <v>34.11</v>
          </cell>
          <cell r="U40">
            <v>37.869999999999997</v>
          </cell>
          <cell r="V40">
            <v>41.84</v>
          </cell>
          <cell r="W40">
            <v>45.98</v>
          </cell>
          <cell r="X40">
            <v>50.26</v>
          </cell>
          <cell r="Y40">
            <v>54.64</v>
          </cell>
          <cell r="Z40">
            <v>59.08</v>
          </cell>
          <cell r="AA40">
            <v>63.53</v>
          </cell>
          <cell r="AB40">
            <v>67.930000000000007</v>
          </cell>
          <cell r="AC40">
            <v>72.23</v>
          </cell>
          <cell r="AD40">
            <v>76.37</v>
          </cell>
          <cell r="AE40">
            <v>80.28</v>
          </cell>
          <cell r="AF40">
            <v>83.91</v>
          </cell>
          <cell r="AG40">
            <v>87.22</v>
          </cell>
          <cell r="AH40">
            <v>90.14</v>
          </cell>
          <cell r="AI40">
            <v>92.66</v>
          </cell>
          <cell r="AJ40">
            <v>94.74</v>
          </cell>
          <cell r="AK40">
            <v>96.37</v>
          </cell>
          <cell r="AL40">
            <v>97.49</v>
          </cell>
          <cell r="AM40">
            <v>98.33</v>
          </cell>
          <cell r="AN40">
            <v>99.16</v>
          </cell>
          <cell r="AO40">
            <v>100</v>
          </cell>
        </row>
        <row r="41">
          <cell r="B41">
            <v>0.51</v>
          </cell>
          <cell r="C41">
            <v>1.02</v>
          </cell>
          <cell r="D41">
            <v>1.54</v>
          </cell>
          <cell r="E41">
            <v>2.0499999999999998</v>
          </cell>
          <cell r="F41">
            <v>2.56</v>
          </cell>
          <cell r="G41">
            <v>3.65</v>
          </cell>
          <cell r="H41">
            <v>4.96</v>
          </cell>
          <cell r="I41">
            <v>6.39</v>
          </cell>
          <cell r="J41">
            <v>7.95</v>
          </cell>
          <cell r="K41">
            <v>9.6199999999999992</v>
          </cell>
          <cell r="L41">
            <v>11.43</v>
          </cell>
          <cell r="M41">
            <v>13.39</v>
          </cell>
          <cell r="N41">
            <v>15.51</v>
          </cell>
          <cell r="O41">
            <v>17.809999999999999</v>
          </cell>
          <cell r="P41">
            <v>20.309999999999999</v>
          </cell>
          <cell r="Q41">
            <v>23.01</v>
          </cell>
          <cell r="R41">
            <v>25.93</v>
          </cell>
          <cell r="S41">
            <v>29.08</v>
          </cell>
          <cell r="T41">
            <v>32.44</v>
          </cell>
          <cell r="U41">
            <v>36.01</v>
          </cell>
          <cell r="V41">
            <v>39.78</v>
          </cell>
          <cell r="W41">
            <v>43.74</v>
          </cell>
          <cell r="X41">
            <v>47.84</v>
          </cell>
          <cell r="Y41">
            <v>52.07</v>
          </cell>
          <cell r="Z41">
            <v>56.37</v>
          </cell>
          <cell r="AA41">
            <v>60.71</v>
          </cell>
          <cell r="AB41">
            <v>65.040000000000006</v>
          </cell>
          <cell r="AC41">
            <v>69.31</v>
          </cell>
          <cell r="AD41">
            <v>73.459999999999994</v>
          </cell>
          <cell r="AE41">
            <v>77.44</v>
          </cell>
          <cell r="AF41">
            <v>81.19</v>
          </cell>
          <cell r="AG41">
            <v>84.67</v>
          </cell>
          <cell r="AH41">
            <v>87.82</v>
          </cell>
          <cell r="AI41">
            <v>90.6</v>
          </cell>
          <cell r="AJ41">
            <v>92.6</v>
          </cell>
          <cell r="AK41">
            <v>94.96</v>
          </cell>
          <cell r="AL41">
            <v>96.5</v>
          </cell>
          <cell r="AM41">
            <v>97.55</v>
          </cell>
          <cell r="AN41">
            <v>98.37</v>
          </cell>
          <cell r="AO41">
            <v>99.18</v>
          </cell>
          <cell r="AP41">
            <v>100</v>
          </cell>
        </row>
        <row r="42">
          <cell r="B42">
            <v>0.5</v>
          </cell>
          <cell r="C42">
            <v>1</v>
          </cell>
          <cell r="D42">
            <v>1.5</v>
          </cell>
          <cell r="E42">
            <v>2</v>
          </cell>
          <cell r="F42">
            <v>2.5</v>
          </cell>
          <cell r="G42">
            <v>3.48</v>
          </cell>
          <cell r="H42">
            <v>4.7300000000000004</v>
          </cell>
          <cell r="I42">
            <v>5.1100000000000003</v>
          </cell>
          <cell r="J42">
            <v>7.6</v>
          </cell>
          <cell r="K42">
            <v>9.2100000000000009</v>
          </cell>
          <cell r="L42">
            <v>10.94</v>
          </cell>
          <cell r="M42">
            <v>12.81</v>
          </cell>
          <cell r="N42">
            <v>14.84</v>
          </cell>
          <cell r="O42">
            <v>17.02</v>
          </cell>
          <cell r="P42">
            <v>19.39</v>
          </cell>
          <cell r="Q42">
            <v>21.96</v>
          </cell>
          <cell r="R42">
            <v>24.73</v>
          </cell>
          <cell r="S42">
            <v>27.7</v>
          </cell>
          <cell r="T42">
            <v>30.89</v>
          </cell>
          <cell r="U42">
            <v>34.28</v>
          </cell>
          <cell r="V42">
            <v>37.869999999999997</v>
          </cell>
          <cell r="W42">
            <v>41.65</v>
          </cell>
          <cell r="X42">
            <v>45.58</v>
          </cell>
          <cell r="Y42">
            <v>49.64</v>
          </cell>
          <cell r="Z42">
            <v>53.8</v>
          </cell>
          <cell r="AA42">
            <v>58.02</v>
          </cell>
          <cell r="AB42">
            <v>62.26</v>
          </cell>
          <cell r="AC42">
            <v>66.48</v>
          </cell>
          <cell r="AD42">
            <v>70.61</v>
          </cell>
          <cell r="AE42">
            <v>74.62</v>
          </cell>
          <cell r="AF42">
            <v>78.45</v>
          </cell>
          <cell r="AG42">
            <v>82.05</v>
          </cell>
          <cell r="AH42">
            <v>85.37</v>
          </cell>
          <cell r="AI42">
            <v>88.38</v>
          </cell>
          <cell r="AJ42">
            <v>91.03</v>
          </cell>
          <cell r="AK42">
            <v>93.3</v>
          </cell>
          <cell r="AL42">
            <v>95.16</v>
          </cell>
          <cell r="AM42">
            <v>96.63</v>
          </cell>
          <cell r="AN42">
            <v>97.61</v>
          </cell>
          <cell r="AO42">
            <v>98.41</v>
          </cell>
          <cell r="AP42">
            <v>99.2</v>
          </cell>
          <cell r="AQ42">
            <v>100</v>
          </cell>
        </row>
        <row r="43">
          <cell r="B43">
            <v>0.49</v>
          </cell>
          <cell r="C43">
            <v>0.98</v>
          </cell>
          <cell r="D43">
            <v>1.46</v>
          </cell>
          <cell r="E43">
            <v>1.95</v>
          </cell>
          <cell r="F43">
            <v>2.44</v>
          </cell>
          <cell r="G43">
            <v>3.31</v>
          </cell>
          <cell r="H43">
            <v>4.5199999999999996</v>
          </cell>
          <cell r="I43">
            <v>5.85</v>
          </cell>
          <cell r="J43">
            <v>7.28</v>
          </cell>
          <cell r="K43">
            <v>8.83</v>
          </cell>
          <cell r="L43">
            <v>10.49</v>
          </cell>
          <cell r="M43">
            <v>12.28</v>
          </cell>
          <cell r="N43">
            <v>14.21</v>
          </cell>
          <cell r="O43">
            <v>16.29</v>
          </cell>
          <cell r="P43">
            <v>18.55</v>
          </cell>
          <cell r="Q43">
            <v>20.98</v>
          </cell>
          <cell r="R43">
            <v>23.61</v>
          </cell>
          <cell r="S43">
            <v>26.43</v>
          </cell>
          <cell r="T43">
            <v>29.46</v>
          </cell>
          <cell r="U43">
            <v>32.68</v>
          </cell>
          <cell r="V43">
            <v>36.1</v>
          </cell>
          <cell r="W43">
            <v>39.69</v>
          </cell>
          <cell r="X43">
            <v>43.46</v>
          </cell>
          <cell r="Y43">
            <v>47.36</v>
          </cell>
          <cell r="Z43">
            <v>51.37</v>
          </cell>
          <cell r="AA43">
            <v>55.46</v>
          </cell>
          <cell r="AB43">
            <v>59.6</v>
          </cell>
          <cell r="AC43">
            <v>63.74</v>
          </cell>
          <cell r="AD43">
            <v>67.83</v>
          </cell>
          <cell r="AE43">
            <v>71.84</v>
          </cell>
          <cell r="AF43">
            <v>75.709999999999994</v>
          </cell>
          <cell r="AG43">
            <v>79.39</v>
          </cell>
          <cell r="AH43">
            <v>82.85</v>
          </cell>
          <cell r="AI43">
            <v>86.03</v>
          </cell>
          <cell r="AJ43">
            <v>88.9</v>
          </cell>
          <cell r="AK43">
            <v>91.42</v>
          </cell>
          <cell r="AL43">
            <v>93.58</v>
          </cell>
          <cell r="AM43">
            <v>95.36</v>
          </cell>
          <cell r="AN43">
            <v>96.75</v>
          </cell>
          <cell r="AO43">
            <v>97.67</v>
          </cell>
          <cell r="AP43">
            <v>98.45</v>
          </cell>
          <cell r="AQ43">
            <v>99.22</v>
          </cell>
          <cell r="AR43">
            <v>100</v>
          </cell>
        </row>
        <row r="44">
          <cell r="B44">
            <v>0.48</v>
          </cell>
          <cell r="C44">
            <v>0.95</v>
          </cell>
          <cell r="D44">
            <v>1.43</v>
          </cell>
          <cell r="E44">
            <v>1.91</v>
          </cell>
          <cell r="F44">
            <v>2.38</v>
          </cell>
          <cell r="G44">
            <v>3.16</v>
          </cell>
          <cell r="H44">
            <v>4.32</v>
          </cell>
          <cell r="I44">
            <v>5.6</v>
          </cell>
          <cell r="J44">
            <v>6.98</v>
          </cell>
          <cell r="K44">
            <v>8.4700000000000006</v>
          </cell>
          <cell r="L44">
            <v>10.06</v>
          </cell>
          <cell r="M44">
            <v>11.78</v>
          </cell>
          <cell r="N44">
            <v>13.62</v>
          </cell>
          <cell r="O44">
            <v>15.61</v>
          </cell>
          <cell r="P44">
            <v>17.760000000000002</v>
          </cell>
          <cell r="Q44">
            <v>20.07</v>
          </cell>
          <cell r="R44">
            <v>22.57</v>
          </cell>
          <cell r="S44">
            <v>25.25</v>
          </cell>
          <cell r="T44">
            <v>28.12</v>
          </cell>
          <cell r="U44">
            <v>31.19</v>
          </cell>
          <cell r="V44">
            <v>34.44</v>
          </cell>
          <cell r="W44">
            <v>37.869999999999997</v>
          </cell>
          <cell r="X44">
            <v>41.47</v>
          </cell>
          <cell r="Y44">
            <v>45.21</v>
          </cell>
          <cell r="Z44">
            <v>49.08</v>
          </cell>
          <cell r="AA44">
            <v>53.04</v>
          </cell>
          <cell r="AB44">
            <v>57.06</v>
          </cell>
          <cell r="AC44">
            <v>61.11</v>
          </cell>
          <cell r="AD44">
            <v>65.14</v>
          </cell>
          <cell r="AE44">
            <v>69.12</v>
          </cell>
          <cell r="AF44">
            <v>73</v>
          </cell>
          <cell r="AG44">
            <v>76.73</v>
          </cell>
          <cell r="AH44">
            <v>80.28</v>
          </cell>
          <cell r="AI44">
            <v>83.6</v>
          </cell>
          <cell r="AJ44">
            <v>86.64</v>
          </cell>
          <cell r="AK44">
            <v>89.38</v>
          </cell>
          <cell r="AL44">
            <v>91.79</v>
          </cell>
          <cell r="AM44">
            <v>93.85</v>
          </cell>
          <cell r="AN44">
            <v>95.53</v>
          </cell>
          <cell r="AO44">
            <v>96.85</v>
          </cell>
          <cell r="AP44">
            <v>97.72</v>
          </cell>
          <cell r="AQ44">
            <v>98.43</v>
          </cell>
          <cell r="AR44">
            <v>99.24</v>
          </cell>
          <cell r="AS44">
            <v>100</v>
          </cell>
        </row>
        <row r="45">
          <cell r="B45">
            <v>0.47</v>
          </cell>
          <cell r="C45">
            <v>0.93</v>
          </cell>
          <cell r="D45">
            <v>1.4</v>
          </cell>
          <cell r="E45">
            <v>1.87</v>
          </cell>
          <cell r="F45">
            <v>2.33</v>
          </cell>
          <cell r="G45">
            <v>3.01</v>
          </cell>
          <cell r="H45">
            <v>4.13</v>
          </cell>
          <cell r="I45">
            <v>5.36</v>
          </cell>
          <cell r="J45">
            <v>6.69</v>
          </cell>
          <cell r="K45">
            <v>8.1300000000000008</v>
          </cell>
          <cell r="L45">
            <v>9.66</v>
          </cell>
          <cell r="M45">
            <v>11.31</v>
          </cell>
          <cell r="N45">
            <v>13.07</v>
          </cell>
          <cell r="O45">
            <v>14.98</v>
          </cell>
          <cell r="P45">
            <v>17.02</v>
          </cell>
          <cell r="Q45">
            <v>19.23</v>
          </cell>
          <cell r="R45">
            <v>21.6</v>
          </cell>
          <cell r="S45">
            <v>24.15</v>
          </cell>
          <cell r="T45">
            <v>26.39</v>
          </cell>
          <cell r="U45">
            <v>29.8</v>
          </cell>
          <cell r="V45">
            <v>32.9</v>
          </cell>
          <cell r="W45">
            <v>36.17</v>
          </cell>
          <cell r="X45">
            <v>39.61</v>
          </cell>
          <cell r="Y45">
            <v>43.2</v>
          </cell>
          <cell r="Z45">
            <v>46.92</v>
          </cell>
          <cell r="AA45">
            <v>50.74</v>
          </cell>
          <cell r="AB45">
            <v>54.64</v>
          </cell>
          <cell r="AC45">
            <v>58.59</v>
          </cell>
          <cell r="AD45">
            <v>62.55</v>
          </cell>
          <cell r="AE45">
            <v>66.48</v>
          </cell>
          <cell r="AF45">
            <v>70.34</v>
          </cell>
          <cell r="AG45">
            <v>74.09</v>
          </cell>
          <cell r="AH45">
            <v>77.7</v>
          </cell>
          <cell r="AI45">
            <v>81.11</v>
          </cell>
          <cell r="AJ45">
            <v>84.3</v>
          </cell>
          <cell r="AK45">
            <v>87.022000000000006</v>
          </cell>
          <cell r="AL45">
            <v>89.84</v>
          </cell>
          <cell r="AM45">
            <v>92.14</v>
          </cell>
          <cell r="AN45">
            <v>94.09</v>
          </cell>
          <cell r="AO45">
            <v>95.7</v>
          </cell>
          <cell r="AP45">
            <v>96.95</v>
          </cell>
          <cell r="AQ45">
            <v>97.77</v>
          </cell>
          <cell r="AR45">
            <v>98.51</v>
          </cell>
          <cell r="AS45">
            <v>99.26</v>
          </cell>
          <cell r="AT45">
            <v>100</v>
          </cell>
        </row>
        <row r="46">
          <cell r="B46">
            <v>0.46</v>
          </cell>
          <cell r="C46">
            <v>0.91</v>
          </cell>
          <cell r="D46">
            <v>1.37</v>
          </cell>
          <cell r="E46">
            <v>1.82</v>
          </cell>
          <cell r="F46">
            <v>2.2799999999999998</v>
          </cell>
          <cell r="G46">
            <v>2.87</v>
          </cell>
          <cell r="H46">
            <v>3.95</v>
          </cell>
          <cell r="I46">
            <v>5.14</v>
          </cell>
          <cell r="J46">
            <v>6.43</v>
          </cell>
          <cell r="K46">
            <v>7.81</v>
          </cell>
          <cell r="L46">
            <v>9.2799999999999994</v>
          </cell>
          <cell r="M46">
            <v>10.87</v>
          </cell>
          <cell r="N46">
            <v>12.56</v>
          </cell>
          <cell r="O46">
            <v>14.38</v>
          </cell>
          <cell r="P46">
            <v>16.34</v>
          </cell>
          <cell r="Q46">
            <v>18.440000000000001</v>
          </cell>
          <cell r="R46">
            <v>20.71</v>
          </cell>
          <cell r="S46">
            <v>23.14</v>
          </cell>
          <cell r="T46">
            <v>25.74</v>
          </cell>
          <cell r="U46">
            <v>28.51</v>
          </cell>
          <cell r="V46">
            <v>31.47</v>
          </cell>
          <cell r="W46">
            <v>34.590000000000003</v>
          </cell>
          <cell r="X46">
            <v>37.869999999999997</v>
          </cell>
          <cell r="Y46">
            <v>41.31</v>
          </cell>
          <cell r="Z46">
            <v>44.88</v>
          </cell>
          <cell r="AA46">
            <v>48.57</v>
          </cell>
          <cell r="AB46">
            <v>52.34</v>
          </cell>
          <cell r="AC46">
            <v>56.18</v>
          </cell>
          <cell r="AD46">
            <v>60.05</v>
          </cell>
          <cell r="AE46">
            <v>63.92</v>
          </cell>
          <cell r="AF46">
            <v>67.739999999999995</v>
          </cell>
          <cell r="AG46">
            <v>71.5</v>
          </cell>
          <cell r="AH46">
            <v>75.13</v>
          </cell>
          <cell r="AI46">
            <v>78.61</v>
          </cell>
          <cell r="AJ46">
            <v>81.900000000000006</v>
          </cell>
          <cell r="AK46">
            <v>84.6</v>
          </cell>
          <cell r="AL46">
            <v>87.75</v>
          </cell>
          <cell r="AM46">
            <v>90.26</v>
          </cell>
          <cell r="AN46">
            <v>92.46</v>
          </cell>
          <cell r="AO46">
            <v>94.32</v>
          </cell>
          <cell r="AP46">
            <v>95.85</v>
          </cell>
          <cell r="AQ46">
            <v>97.05</v>
          </cell>
          <cell r="AR46">
            <v>97.82</v>
          </cell>
          <cell r="AS46">
            <v>98.55</v>
          </cell>
          <cell r="AT46">
            <v>99.27</v>
          </cell>
          <cell r="AU46">
            <v>100</v>
          </cell>
        </row>
        <row r="47">
          <cell r="B47">
            <v>0.45</v>
          </cell>
          <cell r="C47">
            <v>0.89</v>
          </cell>
          <cell r="D47">
            <v>1.34</v>
          </cell>
          <cell r="E47">
            <v>1.79</v>
          </cell>
          <cell r="F47">
            <v>2.23</v>
          </cell>
          <cell r="G47">
            <v>2.74</v>
          </cell>
          <cell r="H47">
            <v>3.79</v>
          </cell>
          <cell r="I47">
            <v>4.93</v>
          </cell>
          <cell r="J47">
            <v>6.17</v>
          </cell>
          <cell r="K47">
            <v>7.5</v>
          </cell>
          <cell r="L47">
            <v>8.93</v>
          </cell>
          <cell r="M47">
            <v>10.45</v>
          </cell>
          <cell r="N47">
            <v>12.18</v>
          </cell>
          <cell r="O47">
            <v>13.83</v>
          </cell>
          <cell r="P47">
            <v>15.7</v>
          </cell>
          <cell r="Q47">
            <v>17.71</v>
          </cell>
          <cell r="R47">
            <v>19.87</v>
          </cell>
          <cell r="S47">
            <v>22.18</v>
          </cell>
          <cell r="T47">
            <v>24.66</v>
          </cell>
          <cell r="U47">
            <v>27.31</v>
          </cell>
          <cell r="V47">
            <v>30.12</v>
          </cell>
          <cell r="W47">
            <v>33.11</v>
          </cell>
          <cell r="X47">
            <v>36.25</v>
          </cell>
          <cell r="Y47">
            <v>39.54</v>
          </cell>
          <cell r="Z47">
            <v>42.97</v>
          </cell>
          <cell r="AA47">
            <v>46.52</v>
          </cell>
          <cell r="AB47">
            <v>50.17</v>
          </cell>
          <cell r="AC47">
            <v>53.896000000000001</v>
          </cell>
          <cell r="AD47">
            <v>57.66</v>
          </cell>
          <cell r="AE47">
            <v>61.45</v>
          </cell>
          <cell r="AF47">
            <v>65.23</v>
          </cell>
          <cell r="AG47">
            <v>68.95</v>
          </cell>
          <cell r="AH47">
            <v>72.59</v>
          </cell>
          <cell r="AI47">
            <v>76.11</v>
          </cell>
          <cell r="AJ47">
            <v>79.47</v>
          </cell>
          <cell r="AK47">
            <v>82.64</v>
          </cell>
          <cell r="AL47">
            <v>85.57</v>
          </cell>
          <cell r="AM47">
            <v>88.26</v>
          </cell>
          <cell r="AN47">
            <v>90.66</v>
          </cell>
          <cell r="AO47">
            <v>92.75</v>
          </cell>
          <cell r="AP47">
            <v>94.54</v>
          </cell>
          <cell r="AQ47">
            <v>95.99</v>
          </cell>
          <cell r="AR47">
            <v>97.13</v>
          </cell>
          <cell r="AS47">
            <v>97.87</v>
          </cell>
          <cell r="AT47">
            <v>98.58</v>
          </cell>
          <cell r="AU47">
            <v>99.29</v>
          </cell>
          <cell r="AV47">
            <v>100</v>
          </cell>
        </row>
        <row r="48">
          <cell r="B48">
            <v>0.44</v>
          </cell>
          <cell r="C48">
            <v>0.87</v>
          </cell>
          <cell r="D48">
            <v>1.31</v>
          </cell>
          <cell r="E48">
            <v>1.75</v>
          </cell>
          <cell r="F48">
            <v>2.19</v>
          </cell>
          <cell r="G48">
            <v>2.62</v>
          </cell>
          <cell r="H48">
            <v>3.63</v>
          </cell>
          <cell r="I48">
            <v>4.7300000000000004</v>
          </cell>
          <cell r="J48">
            <v>5.93</v>
          </cell>
          <cell r="K48">
            <v>7.22</v>
          </cell>
          <cell r="L48">
            <v>8.59</v>
          </cell>
          <cell r="M48">
            <v>10.06</v>
          </cell>
          <cell r="N48">
            <v>11.63</v>
          </cell>
          <cell r="O48">
            <v>13.3</v>
          </cell>
          <cell r="P48">
            <v>15.1</v>
          </cell>
          <cell r="Q48">
            <v>17.02</v>
          </cell>
          <cell r="R48">
            <v>19.079999999999998</v>
          </cell>
          <cell r="S48">
            <v>21.3</v>
          </cell>
          <cell r="T48">
            <v>23.66</v>
          </cell>
          <cell r="U48">
            <v>26.19</v>
          </cell>
          <cell r="V48">
            <v>28.87</v>
          </cell>
          <cell r="W48">
            <v>31.72</v>
          </cell>
          <cell r="X48">
            <v>34.72</v>
          </cell>
          <cell r="Y48">
            <v>37.869999999999997</v>
          </cell>
          <cell r="Z48">
            <v>41.16</v>
          </cell>
          <cell r="AA48">
            <v>44.58</v>
          </cell>
          <cell r="AB48">
            <v>48.1</v>
          </cell>
          <cell r="AC48">
            <v>51.71</v>
          </cell>
          <cell r="AD48">
            <v>55.38</v>
          </cell>
          <cell r="AE48">
            <v>59.08</v>
          </cell>
          <cell r="AF48">
            <v>62.79</v>
          </cell>
          <cell r="AG48">
            <v>66.48</v>
          </cell>
          <cell r="AH48">
            <v>70.099999999999994</v>
          </cell>
          <cell r="AI48">
            <v>73.63</v>
          </cell>
          <cell r="AJ48">
            <v>77.040000000000006</v>
          </cell>
          <cell r="AK48">
            <v>80.28</v>
          </cell>
          <cell r="AL48">
            <v>83.33</v>
          </cell>
          <cell r="AM48">
            <v>86.16</v>
          </cell>
          <cell r="AN48">
            <v>88.73</v>
          </cell>
          <cell r="AO48">
            <v>91.03</v>
          </cell>
          <cell r="AP48">
            <v>93.03</v>
          </cell>
          <cell r="AQ48">
            <v>94.74</v>
          </cell>
          <cell r="AR48">
            <v>96.13</v>
          </cell>
          <cell r="AS48">
            <v>97.21</v>
          </cell>
          <cell r="AT48">
            <v>97.91</v>
          </cell>
          <cell r="AU48">
            <v>98.61</v>
          </cell>
          <cell r="AV48">
            <v>99.3</v>
          </cell>
          <cell r="AW48">
            <v>100</v>
          </cell>
        </row>
        <row r="53">
          <cell r="B53">
            <v>0.1</v>
          </cell>
          <cell r="C53">
            <v>0.2</v>
          </cell>
          <cell r="D53">
            <v>0.3</v>
          </cell>
          <cell r="E53">
            <v>0.4</v>
          </cell>
          <cell r="F53">
            <v>0.5</v>
          </cell>
          <cell r="G53">
            <v>0.6</v>
          </cell>
          <cell r="H53">
            <v>0.7</v>
          </cell>
          <cell r="I53">
            <v>0.8</v>
          </cell>
          <cell r="J53">
            <v>1</v>
          </cell>
          <cell r="K53">
            <v>1.2</v>
          </cell>
          <cell r="L53">
            <v>1.4</v>
          </cell>
          <cell r="M53">
            <v>1.7</v>
          </cell>
          <cell r="N53">
            <v>2.1</v>
          </cell>
          <cell r="O53">
            <v>2.6</v>
          </cell>
          <cell r="P53">
            <v>3.6</v>
          </cell>
          <cell r="Q53">
            <v>4.8</v>
          </cell>
          <cell r="R53">
            <v>6.4</v>
          </cell>
          <cell r="S53">
            <v>8.1999999999999993</v>
          </cell>
          <cell r="T53">
            <v>10.199999999999999</v>
          </cell>
          <cell r="U53">
            <v>12.4</v>
          </cell>
          <cell r="V53">
            <v>14.8</v>
          </cell>
          <cell r="W53">
            <v>17.399999999999999</v>
          </cell>
          <cell r="X53">
            <v>20.2</v>
          </cell>
          <cell r="Y53">
            <v>23.2</v>
          </cell>
          <cell r="Z53">
            <v>26.4</v>
          </cell>
          <cell r="AA53">
            <v>30.2</v>
          </cell>
          <cell r="AB53">
            <v>34.200000000000003</v>
          </cell>
          <cell r="AC53">
            <v>38.4</v>
          </cell>
          <cell r="AD53">
            <v>42.9</v>
          </cell>
          <cell r="AE53">
            <v>47.7</v>
          </cell>
          <cell r="AF53">
            <v>52.7</v>
          </cell>
          <cell r="AG53">
            <v>57.7</v>
          </cell>
          <cell r="AH53">
            <v>62.7</v>
          </cell>
          <cell r="AI53">
            <v>67.900000000000006</v>
          </cell>
          <cell r="AJ53">
            <v>72.5</v>
          </cell>
          <cell r="AK53">
            <v>76.5</v>
          </cell>
          <cell r="AL53">
            <v>79.7</v>
          </cell>
          <cell r="AM53">
            <v>82.9</v>
          </cell>
          <cell r="AN53">
            <v>85.7</v>
          </cell>
          <cell r="AO53">
            <v>87.9</v>
          </cell>
          <cell r="AP53">
            <v>90.1</v>
          </cell>
          <cell r="AQ53">
            <v>91.9</v>
          </cell>
          <cell r="AR53">
            <v>93.7</v>
          </cell>
          <cell r="AS53">
            <v>94.7</v>
          </cell>
          <cell r="AT53">
            <v>95.7</v>
          </cell>
          <cell r="AU53">
            <v>96.7</v>
          </cell>
          <cell r="AV53">
            <v>97.6</v>
          </cell>
          <cell r="AW53">
            <v>98.4</v>
          </cell>
          <cell r="AX53">
            <v>99.1</v>
          </cell>
          <cell r="AY53">
            <v>99.6</v>
          </cell>
          <cell r="AZ53">
            <v>99.8</v>
          </cell>
          <cell r="BA53">
            <v>99.9</v>
          </cell>
          <cell r="BB53">
            <v>100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 de Controle - Nova Revis"/>
      <sheetName val="16-EQUIP."/>
      <sheetName val="17-MOI"/>
      <sheetName val="A.2- RESUMO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ONOGRAMA - 120 Dias"/>
      <sheetName val="Reforma"/>
      <sheetName val="Ciência da Natureza"/>
      <sheetName val="Informática"/>
      <sheetName val="Biblioteca"/>
      <sheetName val="CRONOGRAMA_-_120_Dias"/>
      <sheetName val="Ciência_da_Natureza"/>
      <sheetName val="10.0 - CRONOGRAMA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B1:CE476"/>
  <sheetViews>
    <sheetView showGridLines="0" view="pageBreakPreview" topLeftCell="A170" zoomScale="90" zoomScaleNormal="90" zoomScaleSheetLayoutView="90" workbookViewId="0">
      <selection activeCell="AH230" sqref="AH230"/>
    </sheetView>
  </sheetViews>
  <sheetFormatPr defaultRowHeight="15" customHeight="1"/>
  <cols>
    <col min="1" max="1" width="9.140625" style="1"/>
    <col min="2" max="31" width="3.7109375" style="1" customWidth="1"/>
    <col min="32" max="32" width="4" style="1" customWidth="1"/>
    <col min="33" max="33" width="3.28515625" style="1" customWidth="1"/>
    <col min="34" max="34" width="8.7109375" style="1" customWidth="1"/>
    <col min="35" max="35" width="4.42578125" style="1" customWidth="1"/>
    <col min="36" max="36" width="5.140625" style="1" customWidth="1"/>
    <col min="37" max="37" width="29.28515625" style="1" customWidth="1"/>
    <col min="38" max="38" width="3.42578125" style="2" customWidth="1"/>
    <col min="39" max="39" width="3.28515625" style="1" customWidth="1"/>
    <col min="40" max="40" width="3.5703125" style="1" customWidth="1"/>
    <col min="41" max="43" width="3.7109375" style="1" customWidth="1"/>
    <col min="44" max="45" width="3.7109375" style="2" customWidth="1"/>
    <col min="46" max="47" width="3.7109375" style="1" customWidth="1"/>
    <col min="48" max="48" width="4.28515625" style="1" customWidth="1"/>
    <col min="49" max="50" width="3.7109375" style="1" customWidth="1"/>
    <col min="51" max="52" width="3.7109375" style="2" customWidth="1"/>
    <col min="53" max="57" width="3.7109375" style="1" customWidth="1"/>
    <col min="58" max="59" width="3.7109375" style="2" customWidth="1"/>
    <col min="60" max="64" width="3.7109375" style="1" customWidth="1"/>
    <col min="65" max="66" width="3.7109375" style="2" customWidth="1"/>
    <col min="67" max="68" width="3.7109375" style="1" customWidth="1"/>
    <col min="69" max="69" width="8.5703125" style="1" customWidth="1"/>
    <col min="70" max="70" width="7.5703125" style="1" customWidth="1"/>
    <col min="71" max="79" width="3.7109375" style="1" customWidth="1"/>
    <col min="80" max="81" width="15.7109375" style="1" customWidth="1"/>
    <col min="82" max="16384" width="9.140625" style="1"/>
  </cols>
  <sheetData>
    <row r="1" spans="2:66" s="190" customFormat="1" ht="24.95" customHeight="1" thickBot="1">
      <c r="B1" s="951" t="s">
        <v>533</v>
      </c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  <c r="Y1" s="501"/>
      <c r="Z1" s="501"/>
      <c r="AA1" s="2261" t="s">
        <v>879</v>
      </c>
      <c r="AB1" s="2261"/>
      <c r="AC1" s="2261"/>
      <c r="AD1" s="2261"/>
      <c r="AE1" s="2261"/>
      <c r="AF1" s="2261"/>
      <c r="AL1" s="191"/>
      <c r="AR1" s="191"/>
      <c r="AS1" s="191"/>
      <c r="AY1" s="191"/>
      <c r="AZ1" s="191"/>
      <c r="BF1" s="191"/>
      <c r="BG1" s="191"/>
      <c r="BM1" s="191"/>
      <c r="BN1" s="191"/>
    </row>
    <row r="2" spans="2:66" ht="15" customHeight="1" thickTop="1"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  <c r="Y2" s="189"/>
      <c r="Z2" s="189"/>
      <c r="AA2" s="189"/>
      <c r="AB2" s="189"/>
      <c r="AC2" s="189"/>
      <c r="AD2" s="189"/>
      <c r="AE2" s="189"/>
      <c r="AF2" s="189"/>
    </row>
    <row r="3" spans="2:66" ht="15" customHeight="1">
      <c r="B3" s="2272" t="s">
        <v>155</v>
      </c>
      <c r="C3" s="2273"/>
      <c r="D3" s="2273"/>
      <c r="E3" s="2273"/>
      <c r="F3" s="2273"/>
      <c r="G3" s="2273"/>
      <c r="H3" s="2273"/>
      <c r="I3" s="2273"/>
      <c r="J3" s="2273"/>
      <c r="K3" s="2273"/>
      <c r="L3" s="2273"/>
      <c r="M3" s="2273"/>
      <c r="N3" s="2273"/>
      <c r="O3" s="2273"/>
      <c r="P3" s="2273"/>
      <c r="Q3" s="2273"/>
      <c r="R3" s="2273"/>
      <c r="S3" s="2273"/>
      <c r="T3" s="2273"/>
      <c r="U3" s="2273"/>
      <c r="V3" s="2273"/>
      <c r="W3" s="2273"/>
      <c r="X3" s="2273"/>
      <c r="Y3" s="2273"/>
      <c r="Z3" s="2273"/>
      <c r="AA3" s="2273"/>
      <c r="AB3" s="2273"/>
      <c r="AC3" s="2273"/>
      <c r="AD3" s="2273"/>
      <c r="AE3" s="2273"/>
      <c r="AF3" s="2274"/>
    </row>
    <row r="4" spans="2:66" ht="15" customHeight="1">
      <c r="B4" s="2275"/>
      <c r="C4" s="2276"/>
      <c r="D4" s="2276"/>
      <c r="E4" s="2276"/>
      <c r="F4" s="2276"/>
      <c r="G4" s="2276"/>
      <c r="H4" s="2276"/>
      <c r="I4" s="2276"/>
      <c r="J4" s="2276"/>
      <c r="K4" s="2276"/>
      <c r="L4" s="2276"/>
      <c r="M4" s="2276"/>
      <c r="N4" s="2276"/>
      <c r="O4" s="2276"/>
      <c r="P4" s="2276"/>
      <c r="Q4" s="2276"/>
      <c r="R4" s="2276"/>
      <c r="S4" s="2276"/>
      <c r="T4" s="2276"/>
      <c r="U4" s="2276"/>
      <c r="V4" s="2276"/>
      <c r="W4" s="2276"/>
      <c r="X4" s="2276"/>
      <c r="Y4" s="2276"/>
      <c r="Z4" s="2276"/>
      <c r="AA4" s="2276"/>
      <c r="AB4" s="2276"/>
      <c r="AC4" s="2276"/>
      <c r="AD4" s="2276"/>
      <c r="AE4" s="2276"/>
      <c r="AF4" s="2277"/>
    </row>
    <row r="5" spans="2:66" ht="15" customHeight="1">
      <c r="B5" s="2318" t="s">
        <v>255</v>
      </c>
      <c r="C5" s="2318"/>
      <c r="D5" s="2318"/>
      <c r="E5" s="2318"/>
      <c r="F5" s="2318"/>
      <c r="G5" s="2318"/>
      <c r="H5" s="2318"/>
      <c r="I5" s="2318"/>
      <c r="J5" s="2318"/>
      <c r="K5" s="2318"/>
      <c r="L5" s="2318"/>
      <c r="M5" s="2318"/>
      <c r="N5" s="2318"/>
      <c r="O5" s="2318"/>
      <c r="P5" s="2318"/>
      <c r="Q5" s="2318"/>
      <c r="R5" s="2318"/>
      <c r="S5" s="2318"/>
      <c r="T5" s="2318"/>
      <c r="U5" s="2318"/>
      <c r="V5" s="2318"/>
      <c r="W5" s="2318"/>
      <c r="X5" s="2318"/>
      <c r="Y5" s="2318"/>
      <c r="Z5" s="2318"/>
      <c r="AA5" s="2318"/>
      <c r="AB5" s="2318"/>
      <c r="AC5" s="2318"/>
      <c r="AD5" s="2318"/>
      <c r="AE5" s="2318"/>
      <c r="AF5" s="2318"/>
    </row>
    <row r="6" spans="2:66" ht="15" customHeight="1">
      <c r="B6" s="2318"/>
      <c r="C6" s="2318"/>
      <c r="D6" s="2318"/>
      <c r="E6" s="2318"/>
      <c r="F6" s="2318"/>
      <c r="G6" s="2318"/>
      <c r="H6" s="2318"/>
      <c r="I6" s="2318"/>
      <c r="J6" s="2318"/>
      <c r="K6" s="2318"/>
      <c r="L6" s="2318"/>
      <c r="M6" s="2318"/>
      <c r="N6" s="2318"/>
      <c r="O6" s="2318"/>
      <c r="P6" s="2318"/>
      <c r="Q6" s="2318"/>
      <c r="R6" s="2318"/>
      <c r="S6" s="2318"/>
      <c r="T6" s="2318"/>
      <c r="U6" s="2318"/>
      <c r="V6" s="2318"/>
      <c r="W6" s="2318"/>
      <c r="X6" s="2318"/>
      <c r="Y6" s="2318"/>
      <c r="Z6" s="2318"/>
      <c r="AA6" s="2318"/>
      <c r="AB6" s="2318"/>
      <c r="AC6" s="2318"/>
      <c r="AD6" s="2318"/>
      <c r="AE6" s="2318"/>
      <c r="AF6" s="2318"/>
    </row>
    <row r="7" spans="2:66" ht="15" customHeight="1">
      <c r="B7" s="2322" t="s">
        <v>144</v>
      </c>
      <c r="C7" s="2322"/>
      <c r="D7" s="2322"/>
      <c r="E7" s="2322"/>
      <c r="F7" s="2322"/>
      <c r="G7" s="2322"/>
      <c r="H7" s="2322"/>
      <c r="I7" s="2324" t="s">
        <v>662</v>
      </c>
      <c r="J7" s="2324"/>
      <c r="K7" s="2324"/>
      <c r="L7" s="2324"/>
      <c r="M7" s="2324"/>
      <c r="N7" s="2324"/>
      <c r="O7" s="2324"/>
      <c r="P7" s="2324"/>
      <c r="Q7" s="2324"/>
      <c r="R7" s="2324"/>
      <c r="S7" s="2324"/>
      <c r="T7" s="2324"/>
      <c r="U7" s="2282" t="s">
        <v>32</v>
      </c>
      <c r="V7" s="2282"/>
      <c r="W7" s="2282"/>
      <c r="X7" s="2282"/>
      <c r="Y7" s="2282"/>
      <c r="Z7" s="2282"/>
      <c r="AA7" s="2282"/>
      <c r="AB7" s="2311" t="s">
        <v>151</v>
      </c>
      <c r="AC7" s="2174"/>
      <c r="AD7" s="2174"/>
      <c r="AE7" s="2174"/>
      <c r="AF7" s="2174"/>
    </row>
    <row r="8" spans="2:66" ht="15" customHeight="1">
      <c r="B8" s="2323"/>
      <c r="C8" s="2323"/>
      <c r="D8" s="2323"/>
      <c r="E8" s="2323"/>
      <c r="F8" s="2323"/>
      <c r="G8" s="2323"/>
      <c r="H8" s="2323"/>
      <c r="I8" s="2325"/>
      <c r="J8" s="2325"/>
      <c r="K8" s="2325"/>
      <c r="L8" s="2325"/>
      <c r="M8" s="2325"/>
      <c r="N8" s="2325"/>
      <c r="O8" s="2325"/>
      <c r="P8" s="2325"/>
      <c r="Q8" s="2325"/>
      <c r="R8" s="2325"/>
      <c r="S8" s="2325"/>
      <c r="T8" s="2325"/>
      <c r="U8" s="2282" t="s">
        <v>153</v>
      </c>
      <c r="V8" s="2282"/>
      <c r="W8" s="2282"/>
      <c r="X8" s="2282"/>
      <c r="Y8" s="2282"/>
      <c r="Z8" s="2282"/>
      <c r="AA8" s="2282"/>
      <c r="AB8" s="2263">
        <v>44232</v>
      </c>
      <c r="AC8" s="2174"/>
      <c r="AD8" s="2174"/>
      <c r="AE8" s="2174"/>
      <c r="AF8" s="2174"/>
    </row>
    <row r="9" spans="2:66" ht="15" customHeight="1">
      <c r="B9" s="2264" t="s">
        <v>23</v>
      </c>
      <c r="C9" s="2264"/>
      <c r="D9" s="2264"/>
      <c r="E9" s="2264"/>
      <c r="F9" s="2264"/>
      <c r="G9" s="2264"/>
      <c r="H9" s="2264"/>
      <c r="I9" s="2266" t="s">
        <v>249</v>
      </c>
      <c r="J9" s="2267"/>
      <c r="K9" s="2267"/>
      <c r="L9" s="2268"/>
      <c r="M9" s="2326" t="s">
        <v>28</v>
      </c>
      <c r="N9" s="2327"/>
      <c r="O9" s="2327"/>
      <c r="P9" s="2328"/>
      <c r="Q9" s="2269" t="s">
        <v>145</v>
      </c>
      <c r="R9" s="2270"/>
      <c r="S9" s="2270"/>
      <c r="T9" s="2271"/>
      <c r="U9" s="2249" t="s">
        <v>24</v>
      </c>
      <c r="V9" s="2250"/>
      <c r="W9" s="2250"/>
      <c r="X9" s="2250"/>
      <c r="Y9" s="2250"/>
      <c r="Z9" s="2250"/>
      <c r="AA9" s="2251"/>
      <c r="AB9" s="2278">
        <v>44244</v>
      </c>
      <c r="AC9" s="2279"/>
      <c r="AD9" s="2279"/>
      <c r="AE9" s="2279"/>
      <c r="AF9" s="2280"/>
    </row>
    <row r="10" spans="2:66" ht="15" customHeight="1">
      <c r="B10" s="2264" t="s">
        <v>146</v>
      </c>
      <c r="C10" s="2264"/>
      <c r="D10" s="2264"/>
      <c r="E10" s="2264"/>
      <c r="F10" s="2264"/>
      <c r="G10" s="2264"/>
      <c r="H10" s="2264"/>
      <c r="I10" s="2265" t="s">
        <v>147</v>
      </c>
      <c r="J10" s="2265"/>
      <c r="K10" s="2265"/>
      <c r="L10" s="2265"/>
      <c r="M10" s="2265"/>
      <c r="N10" s="2265"/>
      <c r="O10" s="2265"/>
      <c r="P10" s="2265"/>
      <c r="Q10" s="2265"/>
      <c r="R10" s="2265"/>
      <c r="S10" s="2265"/>
      <c r="T10" s="2265"/>
      <c r="U10" s="452" t="s">
        <v>26</v>
      </c>
      <c r="V10" s="453"/>
      <c r="W10" s="453"/>
      <c r="X10" s="453"/>
      <c r="Y10" s="453"/>
      <c r="Z10" s="453"/>
      <c r="AA10" s="454"/>
      <c r="AB10" s="2263">
        <v>45453</v>
      </c>
      <c r="AC10" s="2174"/>
      <c r="AD10" s="2174"/>
      <c r="AE10" s="2174"/>
      <c r="AF10" s="2174"/>
    </row>
    <row r="11" spans="2:66" ht="15" customHeight="1">
      <c r="B11" s="2190" t="s">
        <v>27</v>
      </c>
      <c r="C11" s="2191"/>
      <c r="D11" s="2191"/>
      <c r="E11" s="2191"/>
      <c r="F11" s="2191"/>
      <c r="G11" s="2191"/>
      <c r="H11" s="2292"/>
      <c r="I11" s="2329" t="s">
        <v>148</v>
      </c>
      <c r="J11" s="2329"/>
      <c r="K11" s="2329"/>
      <c r="L11" s="2329"/>
      <c r="M11" s="2329"/>
      <c r="N11" s="2329"/>
      <c r="O11" s="2329"/>
      <c r="P11" s="2329"/>
      <c r="Q11" s="2329"/>
      <c r="R11" s="2329"/>
      <c r="S11" s="2329"/>
      <c r="T11" s="2329"/>
      <c r="U11" s="2329"/>
      <c r="V11" s="2329"/>
      <c r="W11" s="2329"/>
      <c r="X11" s="2329"/>
      <c r="Y11" s="2329"/>
      <c r="Z11" s="2329"/>
      <c r="AA11" s="2329"/>
      <c r="AB11" s="2329"/>
      <c r="AC11" s="2329"/>
      <c r="AD11" s="2329"/>
      <c r="AE11" s="2329"/>
      <c r="AF11" s="2330"/>
    </row>
    <row r="12" spans="2:66" ht="15" customHeight="1">
      <c r="B12" s="2192"/>
      <c r="C12" s="2193"/>
      <c r="D12" s="2193"/>
      <c r="E12" s="2193"/>
      <c r="F12" s="2193"/>
      <c r="G12" s="2193"/>
      <c r="H12" s="2293"/>
      <c r="I12" s="2331"/>
      <c r="J12" s="2331"/>
      <c r="K12" s="2331"/>
      <c r="L12" s="2331"/>
      <c r="M12" s="2331"/>
      <c r="N12" s="2331"/>
      <c r="O12" s="2331"/>
      <c r="P12" s="2331"/>
      <c r="Q12" s="2331"/>
      <c r="R12" s="2331"/>
      <c r="S12" s="2331"/>
      <c r="T12" s="2331"/>
      <c r="U12" s="2331"/>
      <c r="V12" s="2331"/>
      <c r="W12" s="2331"/>
      <c r="X12" s="2331"/>
      <c r="Y12" s="2331"/>
      <c r="Z12" s="2331"/>
      <c r="AA12" s="2331"/>
      <c r="AB12" s="2331"/>
      <c r="AC12" s="2331"/>
      <c r="AD12" s="2331"/>
      <c r="AE12" s="2331"/>
      <c r="AF12" s="2332"/>
      <c r="AH12" s="106"/>
    </row>
    <row r="13" spans="2:66" ht="15" customHeight="1">
      <c r="B13" s="2192"/>
      <c r="C13" s="2193"/>
      <c r="D13" s="2193"/>
      <c r="E13" s="2193"/>
      <c r="F13" s="2193"/>
      <c r="G13" s="2193"/>
      <c r="H13" s="2293"/>
      <c r="I13" s="2331"/>
      <c r="J13" s="2331"/>
      <c r="K13" s="2331"/>
      <c r="L13" s="2331"/>
      <c r="M13" s="2331"/>
      <c r="N13" s="2331"/>
      <c r="O13" s="2331"/>
      <c r="P13" s="2331"/>
      <c r="Q13" s="2331"/>
      <c r="R13" s="2331"/>
      <c r="S13" s="2331"/>
      <c r="T13" s="2331"/>
      <c r="U13" s="2331"/>
      <c r="V13" s="2331"/>
      <c r="W13" s="2331"/>
      <c r="X13" s="2331"/>
      <c r="Y13" s="2331"/>
      <c r="Z13" s="2331"/>
      <c r="AA13" s="2331"/>
      <c r="AB13" s="2331"/>
      <c r="AC13" s="2331"/>
      <c r="AD13" s="2331"/>
      <c r="AE13" s="2331"/>
      <c r="AF13" s="2332"/>
    </row>
    <row r="14" spans="2:66" ht="15" customHeight="1">
      <c r="B14" s="2192"/>
      <c r="C14" s="2193"/>
      <c r="D14" s="2193"/>
      <c r="E14" s="2193"/>
      <c r="F14" s="2193"/>
      <c r="G14" s="2193"/>
      <c r="H14" s="2293"/>
      <c r="I14" s="2331"/>
      <c r="J14" s="2331"/>
      <c r="K14" s="2331"/>
      <c r="L14" s="2331"/>
      <c r="M14" s="2331"/>
      <c r="N14" s="2331"/>
      <c r="O14" s="2331"/>
      <c r="P14" s="2331"/>
      <c r="Q14" s="2331"/>
      <c r="R14" s="2331"/>
      <c r="S14" s="2331"/>
      <c r="T14" s="2331"/>
      <c r="U14" s="2331"/>
      <c r="V14" s="2331"/>
      <c r="W14" s="2331"/>
      <c r="X14" s="2331"/>
      <c r="Y14" s="2331"/>
      <c r="Z14" s="2331"/>
      <c r="AA14" s="2331"/>
      <c r="AB14" s="2331"/>
      <c r="AC14" s="2331"/>
      <c r="AD14" s="2331"/>
      <c r="AE14" s="2331"/>
      <c r="AF14" s="2332"/>
      <c r="AH14" s="106"/>
    </row>
    <row r="15" spans="2:66" ht="15" customHeight="1">
      <c r="B15" s="2192"/>
      <c r="C15" s="2193"/>
      <c r="D15" s="2193"/>
      <c r="E15" s="2193"/>
      <c r="F15" s="2193"/>
      <c r="G15" s="2193"/>
      <c r="H15" s="2293"/>
      <c r="I15" s="2331"/>
      <c r="J15" s="2331"/>
      <c r="K15" s="2331"/>
      <c r="L15" s="2331"/>
      <c r="M15" s="2331"/>
      <c r="N15" s="2331"/>
      <c r="O15" s="2331"/>
      <c r="P15" s="2331"/>
      <c r="Q15" s="2331"/>
      <c r="R15" s="2331"/>
      <c r="S15" s="2331"/>
      <c r="T15" s="2331"/>
      <c r="U15" s="2331"/>
      <c r="V15" s="2331"/>
      <c r="W15" s="2331"/>
      <c r="X15" s="2331"/>
      <c r="Y15" s="2331"/>
      <c r="Z15" s="2331"/>
      <c r="AA15" s="2331"/>
      <c r="AB15" s="2331"/>
      <c r="AC15" s="2331"/>
      <c r="AD15" s="2331"/>
      <c r="AE15" s="2331"/>
      <c r="AF15" s="2332"/>
    </row>
    <row r="16" spans="2:66" ht="47.25" customHeight="1">
      <c r="B16" s="2132"/>
      <c r="C16" s="2128"/>
      <c r="D16" s="2128"/>
      <c r="E16" s="2128"/>
      <c r="F16" s="2128"/>
      <c r="G16" s="2128"/>
      <c r="H16" s="2294"/>
      <c r="I16" s="2333"/>
      <c r="J16" s="2333"/>
      <c r="K16" s="2333"/>
      <c r="L16" s="2333"/>
      <c r="M16" s="2333"/>
      <c r="N16" s="2333"/>
      <c r="O16" s="2333"/>
      <c r="P16" s="2333"/>
      <c r="Q16" s="2333"/>
      <c r="R16" s="2333"/>
      <c r="S16" s="2333"/>
      <c r="T16" s="2333"/>
      <c r="U16" s="2333"/>
      <c r="V16" s="2333"/>
      <c r="W16" s="2333"/>
      <c r="X16" s="2333"/>
      <c r="Y16" s="2333"/>
      <c r="Z16" s="2333"/>
      <c r="AA16" s="2333"/>
      <c r="AB16" s="2333"/>
      <c r="AC16" s="2333"/>
      <c r="AD16" s="2333"/>
      <c r="AE16" s="2333"/>
      <c r="AF16" s="2334"/>
      <c r="AK16" s="106"/>
    </row>
    <row r="17" spans="2:42" ht="15" customHeight="1">
      <c r="B17" s="2249" t="s">
        <v>149</v>
      </c>
      <c r="C17" s="2250"/>
      <c r="D17" s="2250"/>
      <c r="E17" s="2250"/>
      <c r="F17" s="2250"/>
      <c r="G17" s="2250"/>
      <c r="H17" s="2251"/>
      <c r="I17" s="2341" t="s">
        <v>150</v>
      </c>
      <c r="J17" s="2342"/>
      <c r="K17" s="2342"/>
      <c r="L17" s="2343"/>
      <c r="M17" s="2344">
        <v>16106812.27</v>
      </c>
      <c r="N17" s="2345"/>
      <c r="O17" s="2345"/>
      <c r="P17" s="2345"/>
      <c r="Q17" s="2345"/>
      <c r="R17" s="2345"/>
      <c r="S17" s="2345"/>
      <c r="T17" s="2345"/>
      <c r="U17" s="2249" t="s">
        <v>152</v>
      </c>
      <c r="V17" s="2250"/>
      <c r="W17" s="2250"/>
      <c r="X17" s="2250"/>
      <c r="Y17" s="2250"/>
      <c r="Z17" s="2250"/>
      <c r="AA17" s="2251"/>
      <c r="AB17" s="2278">
        <v>44231</v>
      </c>
      <c r="AC17" s="2279"/>
      <c r="AD17" s="2279"/>
      <c r="AE17" s="2279"/>
      <c r="AF17" s="2280"/>
      <c r="AK17" s="106"/>
    </row>
    <row r="18" spans="2:42" ht="15" customHeight="1">
      <c r="B18" s="2264" t="s">
        <v>29</v>
      </c>
      <c r="C18" s="2264"/>
      <c r="D18" s="2264"/>
      <c r="E18" s="2264"/>
      <c r="F18" s="2264"/>
      <c r="G18" s="2264"/>
      <c r="H18" s="2264"/>
      <c r="I18" s="2265" t="s">
        <v>478</v>
      </c>
      <c r="J18" s="2174"/>
      <c r="K18" s="2174"/>
      <c r="L18" s="2174"/>
      <c r="M18" s="2174"/>
      <c r="N18" s="2174"/>
      <c r="O18" s="2174"/>
      <c r="P18" s="2174"/>
      <c r="Q18" s="2174"/>
      <c r="R18" s="2174"/>
      <c r="S18" s="2174"/>
      <c r="T18" s="2174"/>
      <c r="U18" s="2310" t="s">
        <v>30</v>
      </c>
      <c r="V18" s="2264"/>
      <c r="W18" s="2264"/>
      <c r="X18" s="2264"/>
      <c r="Y18" s="2264"/>
      <c r="Z18" s="2264"/>
      <c r="AA18" s="2264"/>
      <c r="AB18" s="2311" t="s">
        <v>452</v>
      </c>
      <c r="AC18" s="2311"/>
      <c r="AD18" s="2311"/>
      <c r="AE18" s="2311"/>
      <c r="AF18" s="2311"/>
      <c r="AH18" s="106"/>
    </row>
    <row r="19" spans="2:42" ht="15" customHeight="1">
      <c r="B19" s="2264" t="s">
        <v>31</v>
      </c>
      <c r="C19" s="2264"/>
      <c r="D19" s="2264"/>
      <c r="E19" s="2264"/>
      <c r="F19" s="2264"/>
      <c r="G19" s="2264"/>
      <c r="H19" s="2264"/>
      <c r="I19" s="2265" t="s">
        <v>478</v>
      </c>
      <c r="J19" s="2174"/>
      <c r="K19" s="2174"/>
      <c r="L19" s="2174"/>
      <c r="M19" s="2174"/>
      <c r="N19" s="2174"/>
      <c r="O19" s="2174"/>
      <c r="P19" s="2174"/>
      <c r="Q19" s="2174"/>
      <c r="R19" s="2174"/>
      <c r="S19" s="2174"/>
      <c r="T19" s="2174"/>
      <c r="U19" s="2264" t="s">
        <v>30</v>
      </c>
      <c r="V19" s="2264"/>
      <c r="W19" s="2264"/>
      <c r="X19" s="2264"/>
      <c r="Y19" s="2264"/>
      <c r="Z19" s="2264"/>
      <c r="AA19" s="2264"/>
      <c r="AB19" s="2311" t="s">
        <v>452</v>
      </c>
      <c r="AC19" s="2311"/>
      <c r="AD19" s="2311"/>
      <c r="AE19" s="2311"/>
      <c r="AF19" s="2311"/>
      <c r="AH19" s="106"/>
    </row>
    <row r="20" spans="2:42" ht="15" customHeight="1">
      <c r="B20" s="2318" t="s">
        <v>156</v>
      </c>
      <c r="C20" s="2318"/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8"/>
      <c r="X20" s="2318"/>
      <c r="Y20" s="2318"/>
      <c r="Z20" s="2318"/>
      <c r="AA20" s="2318"/>
      <c r="AB20" s="2318"/>
      <c r="AC20" s="2318"/>
      <c r="AD20" s="2318"/>
      <c r="AE20" s="2318"/>
      <c r="AF20" s="2318"/>
    </row>
    <row r="21" spans="2:42" ht="15" customHeight="1">
      <c r="B21" s="2318"/>
      <c r="C21" s="2318"/>
      <c r="D21" s="2318"/>
      <c r="E21" s="2318"/>
      <c r="F21" s="2318"/>
      <c r="G21" s="2318"/>
      <c r="H21" s="2318"/>
      <c r="I21" s="2318"/>
      <c r="J21" s="2318"/>
      <c r="K21" s="2318"/>
      <c r="L21" s="2318"/>
      <c r="M21" s="2318"/>
      <c r="N21" s="2318"/>
      <c r="O21" s="2318"/>
      <c r="P21" s="2318"/>
      <c r="Q21" s="2318"/>
      <c r="R21" s="2318"/>
      <c r="S21" s="2318"/>
      <c r="T21" s="2318"/>
      <c r="U21" s="2318"/>
      <c r="V21" s="2318"/>
      <c r="W21" s="2318"/>
      <c r="X21" s="2318"/>
      <c r="Y21" s="2318"/>
      <c r="Z21" s="2318"/>
      <c r="AA21" s="2318"/>
      <c r="AB21" s="2318"/>
      <c r="AC21" s="2318"/>
      <c r="AD21" s="2318"/>
      <c r="AE21" s="2318"/>
      <c r="AF21" s="2318"/>
    </row>
    <row r="22" spans="2:42" ht="15" customHeight="1">
      <c r="B22" s="2190" t="s">
        <v>33</v>
      </c>
      <c r="C22" s="2191"/>
      <c r="D22" s="2191"/>
      <c r="E22" s="2191"/>
      <c r="F22" s="2191"/>
      <c r="G22" s="2191"/>
      <c r="H22" s="2292"/>
      <c r="I22" s="2335" t="s">
        <v>500</v>
      </c>
      <c r="J22" s="2336"/>
      <c r="K22" s="2336"/>
      <c r="L22" s="2336"/>
      <c r="M22" s="2336"/>
      <c r="N22" s="2336"/>
      <c r="O22" s="2336"/>
      <c r="P22" s="2336"/>
      <c r="Q22" s="2336"/>
      <c r="R22" s="2336"/>
      <c r="S22" s="2336"/>
      <c r="T22" s="2337"/>
      <c r="U22" s="2282" t="s">
        <v>32</v>
      </c>
      <c r="V22" s="2282"/>
      <c r="W22" s="2282"/>
      <c r="X22" s="2282"/>
      <c r="Y22" s="2282"/>
      <c r="Z22" s="2282"/>
      <c r="AA22" s="2282"/>
      <c r="AB22" s="2311"/>
      <c r="AC22" s="2174"/>
      <c r="AD22" s="2174"/>
      <c r="AE22" s="2174"/>
      <c r="AF22" s="2174"/>
    </row>
    <row r="23" spans="2:42" ht="15" customHeight="1">
      <c r="B23" s="2132"/>
      <c r="C23" s="2128"/>
      <c r="D23" s="2128"/>
      <c r="E23" s="2128"/>
      <c r="F23" s="2128"/>
      <c r="G23" s="2128"/>
      <c r="H23" s="2294"/>
      <c r="I23" s="2338"/>
      <c r="J23" s="2339"/>
      <c r="K23" s="2339"/>
      <c r="L23" s="2339"/>
      <c r="M23" s="2339"/>
      <c r="N23" s="2339"/>
      <c r="O23" s="2339"/>
      <c r="P23" s="2339"/>
      <c r="Q23" s="2339"/>
      <c r="R23" s="2339"/>
      <c r="S23" s="2339"/>
      <c r="T23" s="2340"/>
      <c r="U23" s="2282" t="s">
        <v>25</v>
      </c>
      <c r="V23" s="2282"/>
      <c r="W23" s="2282"/>
      <c r="X23" s="2282"/>
      <c r="Y23" s="2282"/>
      <c r="Z23" s="2282"/>
      <c r="AA23" s="2282"/>
      <c r="AB23" s="2263">
        <v>44918</v>
      </c>
      <c r="AC23" s="2174"/>
      <c r="AD23" s="2174"/>
      <c r="AE23" s="2174"/>
      <c r="AF23" s="2174"/>
    </row>
    <row r="24" spans="2:42" ht="15" customHeight="1">
      <c r="B24" s="2264" t="s">
        <v>23</v>
      </c>
      <c r="C24" s="2264"/>
      <c r="D24" s="2264"/>
      <c r="E24" s="2264"/>
      <c r="F24" s="2264"/>
      <c r="G24" s="2264"/>
      <c r="H24" s="2264"/>
      <c r="I24" s="375" t="s">
        <v>663</v>
      </c>
      <c r="J24" s="376"/>
      <c r="K24" s="376"/>
      <c r="L24" s="376"/>
      <c r="M24" s="376"/>
      <c r="N24" s="376"/>
      <c r="O24" s="376"/>
      <c r="P24" s="376"/>
      <c r="Q24" s="376"/>
      <c r="R24" s="376"/>
      <c r="S24" s="376"/>
      <c r="T24" s="377"/>
      <c r="U24" s="2282" t="s">
        <v>34</v>
      </c>
      <c r="V24" s="2282"/>
      <c r="W24" s="2282"/>
      <c r="X24" s="2282"/>
      <c r="Y24" s="2282"/>
      <c r="Z24" s="2282"/>
      <c r="AA24" s="2282"/>
      <c r="AB24" s="2263">
        <v>44921</v>
      </c>
      <c r="AC24" s="2174"/>
      <c r="AD24" s="2174"/>
      <c r="AE24" s="2174"/>
      <c r="AF24" s="2174"/>
      <c r="AJ24" s="106"/>
    </row>
    <row r="25" spans="2:42" ht="15" customHeight="1">
      <c r="B25" s="1752" t="s">
        <v>476</v>
      </c>
      <c r="C25" s="834"/>
      <c r="D25" s="834"/>
      <c r="E25" s="834"/>
      <c r="F25" s="834"/>
      <c r="G25" s="834"/>
      <c r="H25" s="835"/>
      <c r="I25" s="836" t="s">
        <v>821</v>
      </c>
      <c r="J25" s="837"/>
      <c r="K25" s="837"/>
      <c r="L25" s="837"/>
      <c r="M25" s="837"/>
      <c r="N25" s="848" t="s">
        <v>822</v>
      </c>
      <c r="O25" s="837"/>
      <c r="P25" s="837"/>
      <c r="Q25" s="837"/>
      <c r="R25" s="837"/>
      <c r="S25" s="838"/>
      <c r="T25" s="839"/>
      <c r="U25" s="2282" t="s">
        <v>24</v>
      </c>
      <c r="V25" s="2282"/>
      <c r="W25" s="2282"/>
      <c r="X25" s="2282"/>
      <c r="Y25" s="2282"/>
      <c r="Z25" s="2282"/>
      <c r="AA25" s="2282"/>
      <c r="AB25" s="2263">
        <v>44954</v>
      </c>
      <c r="AC25" s="2174"/>
      <c r="AD25" s="2174"/>
      <c r="AE25" s="2174"/>
      <c r="AF25" s="2174"/>
      <c r="AJ25" s="106"/>
    </row>
    <row r="26" spans="2:42" ht="15" customHeight="1">
      <c r="B26" s="1753" t="s">
        <v>477</v>
      </c>
      <c r="C26" s="840"/>
      <c r="D26" s="840"/>
      <c r="E26" s="840"/>
      <c r="F26" s="840"/>
      <c r="G26" s="840"/>
      <c r="H26" s="841"/>
      <c r="I26" s="842" t="s">
        <v>823</v>
      </c>
      <c r="J26" s="843"/>
      <c r="K26" s="843"/>
      <c r="L26" s="843"/>
      <c r="M26" s="843"/>
      <c r="N26" s="847" t="s">
        <v>501</v>
      </c>
      <c r="O26" s="843"/>
      <c r="P26" s="843"/>
      <c r="Q26" s="843"/>
      <c r="R26" s="843"/>
      <c r="S26" s="844"/>
      <c r="T26" s="845"/>
      <c r="U26" s="2283" t="s">
        <v>26</v>
      </c>
      <c r="V26" s="2284"/>
      <c r="W26" s="2284"/>
      <c r="X26" s="2284"/>
      <c r="Y26" s="2284"/>
      <c r="Z26" s="2284"/>
      <c r="AA26" s="2285"/>
      <c r="AB26" s="2312">
        <f>AB24+I25+1</f>
        <v>45287</v>
      </c>
      <c r="AC26" s="2313"/>
      <c r="AD26" s="2313"/>
      <c r="AE26" s="2313"/>
      <c r="AF26" s="2314"/>
      <c r="AH26" s="106">
        <v>45148</v>
      </c>
      <c r="AI26" s="389" t="s">
        <v>813</v>
      </c>
      <c r="AJ26" s="628"/>
    </row>
    <row r="27" spans="2:42" ht="15" customHeight="1">
      <c r="B27" s="2190" t="s">
        <v>154</v>
      </c>
      <c r="C27" s="2191"/>
      <c r="D27" s="2191"/>
      <c r="E27" s="2191"/>
      <c r="F27" s="2191"/>
      <c r="G27" s="2191"/>
      <c r="H27" s="2292"/>
      <c r="I27" s="2295">
        <v>3690018.19</v>
      </c>
      <c r="J27" s="2296"/>
      <c r="K27" s="2296"/>
      <c r="L27" s="2296"/>
      <c r="M27" s="2296"/>
      <c r="N27" s="2296"/>
      <c r="O27" s="2296"/>
      <c r="P27" s="2296"/>
      <c r="Q27" s="2296"/>
      <c r="R27" s="2296"/>
      <c r="S27" s="2296"/>
      <c r="T27" s="2297"/>
      <c r="U27" s="2286"/>
      <c r="V27" s="2287"/>
      <c r="W27" s="2287"/>
      <c r="X27" s="2287"/>
      <c r="Y27" s="2287"/>
      <c r="Z27" s="2287"/>
      <c r="AA27" s="2288"/>
      <c r="AB27" s="2315"/>
      <c r="AC27" s="2316"/>
      <c r="AD27" s="2316"/>
      <c r="AE27" s="2316"/>
      <c r="AF27" s="2317"/>
      <c r="AH27" s="106"/>
      <c r="AI27" s="389"/>
      <c r="AJ27" s="628"/>
    </row>
    <row r="28" spans="2:42" ht="15" customHeight="1">
      <c r="B28" s="2132"/>
      <c r="C28" s="2128"/>
      <c r="D28" s="2128"/>
      <c r="E28" s="2128"/>
      <c r="F28" s="2128"/>
      <c r="G28" s="2128"/>
      <c r="H28" s="2294"/>
      <c r="I28" s="2298"/>
      <c r="J28" s="2299"/>
      <c r="K28" s="2299"/>
      <c r="L28" s="2299"/>
      <c r="M28" s="2299"/>
      <c r="N28" s="2299"/>
      <c r="O28" s="2299"/>
      <c r="P28" s="2299"/>
      <c r="Q28" s="2299"/>
      <c r="R28" s="2299"/>
      <c r="S28" s="2299"/>
      <c r="T28" s="2300"/>
      <c r="U28" s="2282" t="s">
        <v>28</v>
      </c>
      <c r="V28" s="2282"/>
      <c r="W28" s="2282"/>
      <c r="X28" s="2282"/>
      <c r="Y28" s="2282"/>
      <c r="Z28" s="2282"/>
      <c r="AA28" s="2282"/>
      <c r="AB28" s="2281" t="s">
        <v>693</v>
      </c>
      <c r="AC28" s="2281"/>
      <c r="AD28" s="2281"/>
      <c r="AE28" s="2281"/>
      <c r="AF28" s="2281"/>
      <c r="AI28" s="389"/>
      <c r="AJ28" s="106"/>
    </row>
    <row r="29" spans="2:42" ht="15" customHeight="1">
      <c r="B29" s="2190" t="s">
        <v>27</v>
      </c>
      <c r="C29" s="2191"/>
      <c r="D29" s="2191"/>
      <c r="E29" s="2191"/>
      <c r="F29" s="2191"/>
      <c r="G29" s="2191"/>
      <c r="H29" s="2292"/>
      <c r="I29" s="2301" t="s">
        <v>717</v>
      </c>
      <c r="J29" s="2302"/>
      <c r="K29" s="2302"/>
      <c r="L29" s="2302"/>
      <c r="M29" s="2302"/>
      <c r="N29" s="2302"/>
      <c r="O29" s="2302"/>
      <c r="P29" s="2302"/>
      <c r="Q29" s="2302"/>
      <c r="R29" s="2302"/>
      <c r="S29" s="2302"/>
      <c r="T29" s="2302"/>
      <c r="U29" s="2302"/>
      <c r="V29" s="2302"/>
      <c r="W29" s="2302"/>
      <c r="X29" s="2302"/>
      <c r="Y29" s="2302"/>
      <c r="Z29" s="2302"/>
      <c r="AA29" s="2302"/>
      <c r="AB29" s="2302"/>
      <c r="AC29" s="2302"/>
      <c r="AD29" s="2302"/>
      <c r="AE29" s="2302"/>
      <c r="AF29" s="2303"/>
      <c r="AH29" s="106"/>
      <c r="AI29" s="389"/>
      <c r="AJ29" s="106"/>
    </row>
    <row r="30" spans="2:42" ht="15" customHeight="1">
      <c r="B30" s="2192"/>
      <c r="C30" s="2193"/>
      <c r="D30" s="2193"/>
      <c r="E30" s="2193"/>
      <c r="F30" s="2193"/>
      <c r="G30" s="2193"/>
      <c r="H30" s="2293"/>
      <c r="I30" s="2304"/>
      <c r="J30" s="2305"/>
      <c r="K30" s="2305"/>
      <c r="L30" s="2305"/>
      <c r="M30" s="2305"/>
      <c r="N30" s="2305"/>
      <c r="O30" s="2305"/>
      <c r="P30" s="2305"/>
      <c r="Q30" s="2305"/>
      <c r="R30" s="2305"/>
      <c r="S30" s="2305"/>
      <c r="T30" s="2305"/>
      <c r="U30" s="2305"/>
      <c r="V30" s="2305"/>
      <c r="W30" s="2305"/>
      <c r="X30" s="2305"/>
      <c r="Y30" s="2305"/>
      <c r="Z30" s="2305"/>
      <c r="AA30" s="2305"/>
      <c r="AB30" s="2305"/>
      <c r="AC30" s="2305"/>
      <c r="AD30" s="2305"/>
      <c r="AE30" s="2305"/>
      <c r="AF30" s="2306"/>
      <c r="AI30" s="389" t="s">
        <v>819</v>
      </c>
      <c r="AJ30" s="106"/>
      <c r="AL30" s="2" t="s">
        <v>814</v>
      </c>
      <c r="AM30" s="106"/>
      <c r="AP30" s="1">
        <v>44954</v>
      </c>
    </row>
    <row r="31" spans="2:42" ht="15" customHeight="1">
      <c r="B31" s="2192"/>
      <c r="C31" s="2193"/>
      <c r="D31" s="2193"/>
      <c r="E31" s="2193"/>
      <c r="F31" s="2193"/>
      <c r="G31" s="2193"/>
      <c r="H31" s="2293"/>
      <c r="I31" s="2304"/>
      <c r="J31" s="2305"/>
      <c r="K31" s="2305"/>
      <c r="L31" s="2305"/>
      <c r="M31" s="2305"/>
      <c r="N31" s="2305"/>
      <c r="O31" s="2305"/>
      <c r="P31" s="2305"/>
      <c r="Q31" s="2305"/>
      <c r="R31" s="2305"/>
      <c r="S31" s="2305"/>
      <c r="T31" s="2305"/>
      <c r="U31" s="2305"/>
      <c r="V31" s="2305"/>
      <c r="W31" s="2305"/>
      <c r="X31" s="2305"/>
      <c r="Y31" s="2305"/>
      <c r="Z31" s="2305"/>
      <c r="AA31" s="2305"/>
      <c r="AB31" s="2305"/>
      <c r="AC31" s="2305"/>
      <c r="AD31" s="2305"/>
      <c r="AE31" s="2305"/>
      <c r="AF31" s="2306"/>
      <c r="AI31" s="389" t="s">
        <v>820</v>
      </c>
      <c r="AJ31" s="106"/>
      <c r="AL31" s="2" t="s">
        <v>815</v>
      </c>
      <c r="AM31" s="106"/>
      <c r="AP31" s="1">
        <v>45195</v>
      </c>
    </row>
    <row r="32" spans="2:42" ht="15" customHeight="1">
      <c r="B32" s="2192"/>
      <c r="C32" s="2193"/>
      <c r="D32" s="2193"/>
      <c r="E32" s="2193"/>
      <c r="F32" s="2193"/>
      <c r="G32" s="2193"/>
      <c r="H32" s="2293"/>
      <c r="I32" s="2304"/>
      <c r="J32" s="2305"/>
      <c r="K32" s="2305"/>
      <c r="L32" s="2305"/>
      <c r="M32" s="2305"/>
      <c r="N32" s="2305"/>
      <c r="O32" s="2305"/>
      <c r="P32" s="2305"/>
      <c r="Q32" s="2305"/>
      <c r="R32" s="2305"/>
      <c r="S32" s="2305"/>
      <c r="T32" s="2305"/>
      <c r="U32" s="2305"/>
      <c r="V32" s="2305"/>
      <c r="W32" s="2305"/>
      <c r="X32" s="2305"/>
      <c r="Y32" s="2305"/>
      <c r="Z32" s="2305"/>
      <c r="AA32" s="2305"/>
      <c r="AB32" s="2305"/>
      <c r="AC32" s="2305"/>
      <c r="AD32" s="2305"/>
      <c r="AE32" s="2305"/>
      <c r="AF32" s="2306"/>
      <c r="AI32" s="106"/>
    </row>
    <row r="33" spans="2:44" ht="15" customHeight="1">
      <c r="B33" s="2132"/>
      <c r="C33" s="2128"/>
      <c r="D33" s="2128"/>
      <c r="E33" s="2128"/>
      <c r="F33" s="2128"/>
      <c r="G33" s="2128"/>
      <c r="H33" s="2294"/>
      <c r="I33" s="2307"/>
      <c r="J33" s="2308"/>
      <c r="K33" s="2308"/>
      <c r="L33" s="2308"/>
      <c r="M33" s="2308"/>
      <c r="N33" s="2308"/>
      <c r="O33" s="2308"/>
      <c r="P33" s="2308"/>
      <c r="Q33" s="2308"/>
      <c r="R33" s="2308"/>
      <c r="S33" s="2308"/>
      <c r="T33" s="2308"/>
      <c r="U33" s="2308"/>
      <c r="V33" s="2308"/>
      <c r="W33" s="2308"/>
      <c r="X33" s="2308"/>
      <c r="Y33" s="2308"/>
      <c r="Z33" s="2308"/>
      <c r="AA33" s="2308"/>
      <c r="AB33" s="2308"/>
      <c r="AC33" s="2308"/>
      <c r="AD33" s="2308"/>
      <c r="AE33" s="2308"/>
      <c r="AF33" s="2309"/>
      <c r="AL33" s="1461" t="s">
        <v>816</v>
      </c>
      <c r="AM33" s="1454"/>
      <c r="AP33" s="1">
        <f>AP31+91</f>
        <v>45286</v>
      </c>
      <c r="AR33" s="2" t="s">
        <v>817</v>
      </c>
    </row>
    <row r="34" spans="2:44" ht="15" customHeight="1">
      <c r="B34" s="2264" t="s">
        <v>29</v>
      </c>
      <c r="C34" s="2264"/>
      <c r="D34" s="2264"/>
      <c r="E34" s="2264"/>
      <c r="F34" s="2264"/>
      <c r="G34" s="2264"/>
      <c r="H34" s="2264"/>
      <c r="I34" s="2265" t="s">
        <v>718</v>
      </c>
      <c r="J34" s="2174"/>
      <c r="K34" s="2174"/>
      <c r="L34" s="2174"/>
      <c r="M34" s="2174"/>
      <c r="N34" s="2174"/>
      <c r="O34" s="2174"/>
      <c r="P34" s="2174"/>
      <c r="Q34" s="2174"/>
      <c r="R34" s="2174"/>
      <c r="S34" s="2174"/>
      <c r="T34" s="2174"/>
      <c r="U34" s="2310" t="s">
        <v>30</v>
      </c>
      <c r="V34" s="2264"/>
      <c r="W34" s="2264"/>
      <c r="X34" s="2264"/>
      <c r="Y34" s="2264"/>
      <c r="Z34" s="2264"/>
      <c r="AA34" s="2264"/>
      <c r="AB34" s="2311" t="s">
        <v>436</v>
      </c>
      <c r="AC34" s="2311"/>
      <c r="AD34" s="2311"/>
      <c r="AE34" s="2311"/>
      <c r="AF34" s="2311"/>
      <c r="AH34" s="106"/>
      <c r="AL34" s="1461"/>
      <c r="AM34" s="755"/>
    </row>
    <row r="35" spans="2:44" ht="15" customHeight="1">
      <c r="B35" s="2264" t="s">
        <v>31</v>
      </c>
      <c r="C35" s="2264"/>
      <c r="D35" s="2264"/>
      <c r="E35" s="2264"/>
      <c r="F35" s="2264"/>
      <c r="G35" s="2264"/>
      <c r="H35" s="2264"/>
      <c r="I35" s="2265" t="s">
        <v>534</v>
      </c>
      <c r="J35" s="2174"/>
      <c r="K35" s="2174"/>
      <c r="L35" s="2174"/>
      <c r="M35" s="2174"/>
      <c r="N35" s="2174"/>
      <c r="O35" s="2174"/>
      <c r="P35" s="2174"/>
      <c r="Q35" s="2174"/>
      <c r="R35" s="2174"/>
      <c r="S35" s="2174"/>
      <c r="T35" s="2174"/>
      <c r="U35" s="2319" t="s">
        <v>30</v>
      </c>
      <c r="V35" s="2319"/>
      <c r="W35" s="2319"/>
      <c r="X35" s="2319"/>
      <c r="Y35" s="2319"/>
      <c r="Z35" s="2319"/>
      <c r="AA35" s="2319"/>
      <c r="AB35" s="2320" t="s">
        <v>436</v>
      </c>
      <c r="AC35" s="2320"/>
      <c r="AD35" s="2320"/>
      <c r="AE35" s="2320"/>
      <c r="AF35" s="2320"/>
      <c r="AH35" s="106"/>
      <c r="AM35" s="1" t="s">
        <v>818</v>
      </c>
    </row>
    <row r="36" spans="2:44" ht="15" customHeight="1">
      <c r="B36" s="2318" t="s">
        <v>143</v>
      </c>
      <c r="C36" s="2318"/>
      <c r="D36" s="2318"/>
      <c r="E36" s="2318"/>
      <c r="F36" s="2318"/>
      <c r="G36" s="2318"/>
      <c r="H36" s="2318"/>
      <c r="I36" s="2318"/>
      <c r="J36" s="2318"/>
      <c r="K36" s="2318"/>
      <c r="L36" s="2318"/>
      <c r="M36" s="2318"/>
      <c r="N36" s="2318"/>
      <c r="O36" s="2318"/>
      <c r="P36" s="2318"/>
      <c r="Q36" s="2318"/>
      <c r="R36" s="2318"/>
      <c r="S36" s="2318"/>
      <c r="T36" s="2318"/>
      <c r="U36" s="2318"/>
      <c r="V36" s="2318"/>
      <c r="W36" s="2318"/>
      <c r="X36" s="2318"/>
      <c r="Y36" s="2318"/>
      <c r="Z36" s="2318"/>
      <c r="AA36" s="2318"/>
      <c r="AB36" s="2318"/>
      <c r="AC36" s="2318"/>
      <c r="AD36" s="2318"/>
      <c r="AE36" s="2318"/>
      <c r="AF36" s="2318"/>
      <c r="AH36" s="2"/>
    </row>
    <row r="37" spans="2:44" ht="15" customHeight="1">
      <c r="B37" s="2318"/>
      <c r="C37" s="2318"/>
      <c r="D37" s="2318"/>
      <c r="E37" s="2318"/>
      <c r="F37" s="2318"/>
      <c r="G37" s="2318"/>
      <c r="H37" s="2318"/>
      <c r="I37" s="2318"/>
      <c r="J37" s="2318"/>
      <c r="K37" s="2318"/>
      <c r="L37" s="2318"/>
      <c r="M37" s="2318"/>
      <c r="N37" s="2318"/>
      <c r="O37" s="2318"/>
      <c r="P37" s="2318"/>
      <c r="Q37" s="2318"/>
      <c r="R37" s="2318"/>
      <c r="S37" s="2318"/>
      <c r="T37" s="2318"/>
      <c r="U37" s="2318"/>
      <c r="V37" s="2318"/>
      <c r="W37" s="2318"/>
      <c r="X37" s="2318"/>
      <c r="Y37" s="2318"/>
      <c r="Z37" s="2318"/>
      <c r="AA37" s="2318"/>
      <c r="AB37" s="2318"/>
      <c r="AC37" s="2318"/>
      <c r="AD37" s="2318"/>
      <c r="AE37" s="2318"/>
      <c r="AF37" s="2318"/>
    </row>
    <row r="38" spans="2:44" ht="15" hidden="1" customHeight="1">
      <c r="B38" s="2234" t="s">
        <v>74</v>
      </c>
      <c r="C38" s="2235"/>
      <c r="D38" s="2235"/>
      <c r="E38" s="2235"/>
      <c r="F38" s="2235"/>
      <c r="G38" s="2235"/>
      <c r="H38" s="2235"/>
      <c r="I38" s="2235"/>
      <c r="J38" s="2235"/>
      <c r="K38" s="2235"/>
      <c r="L38" s="2236"/>
      <c r="M38" s="2215"/>
      <c r="N38" s="2216"/>
      <c r="O38" s="2216"/>
      <c r="P38" s="2216"/>
      <c r="Q38" s="2216"/>
      <c r="R38" s="2216"/>
      <c r="S38" s="2216"/>
      <c r="T38" s="2216"/>
      <c r="U38" s="2216"/>
      <c r="V38" s="2216"/>
      <c r="W38" s="2216"/>
      <c r="X38" s="2216"/>
      <c r="Y38" s="2216"/>
      <c r="Z38" s="2216"/>
      <c r="AA38" s="2216"/>
      <c r="AB38" s="2216"/>
      <c r="AC38" s="2216"/>
      <c r="AD38" s="2216"/>
      <c r="AE38" s="2216"/>
      <c r="AF38" s="2217"/>
    </row>
    <row r="39" spans="2:44" ht="15" hidden="1" customHeight="1">
      <c r="B39" s="2234" t="s">
        <v>97</v>
      </c>
      <c r="C39" s="2235"/>
      <c r="D39" s="2235"/>
      <c r="E39" s="2235"/>
      <c r="F39" s="2235"/>
      <c r="G39" s="2235"/>
      <c r="H39" s="2235"/>
      <c r="I39" s="2235"/>
      <c r="J39" s="2235"/>
      <c r="K39" s="2235"/>
      <c r="L39" s="2236"/>
      <c r="M39" s="2252"/>
      <c r="N39" s="2253"/>
      <c r="O39" s="2253"/>
      <c r="P39" s="2253"/>
      <c r="Q39" s="2253"/>
      <c r="R39" s="2253"/>
      <c r="S39" s="2253"/>
      <c r="T39" s="2253"/>
      <c r="U39" s="2253"/>
      <c r="V39" s="2253"/>
      <c r="W39" s="2253"/>
      <c r="X39" s="2253"/>
      <c r="Y39" s="2253"/>
      <c r="Z39" s="2253"/>
      <c r="AA39" s="2253"/>
      <c r="AB39" s="2253"/>
      <c r="AC39" s="2253"/>
      <c r="AD39" s="2253"/>
      <c r="AE39" s="2253"/>
      <c r="AF39" s="2254"/>
    </row>
    <row r="40" spans="2:44" ht="15" hidden="1" customHeight="1">
      <c r="B40" s="2234" t="s">
        <v>139</v>
      </c>
      <c r="C40" s="2235"/>
      <c r="D40" s="2235"/>
      <c r="E40" s="2235"/>
      <c r="F40" s="2235"/>
      <c r="G40" s="2235"/>
      <c r="H40" s="2235"/>
      <c r="I40" s="2235"/>
      <c r="J40" s="2235"/>
      <c r="K40" s="2235"/>
      <c r="L40" s="2236"/>
      <c r="M40" s="2252"/>
      <c r="N40" s="2253"/>
      <c r="O40" s="2253"/>
      <c r="P40" s="2253"/>
      <c r="Q40" s="2253"/>
      <c r="R40" s="2253"/>
      <c r="S40" s="2253"/>
      <c r="T40" s="2253"/>
      <c r="U40" s="2253"/>
      <c r="V40" s="2253"/>
      <c r="W40" s="2253"/>
      <c r="X40" s="2253"/>
      <c r="Y40" s="2253"/>
      <c r="Z40" s="2253"/>
      <c r="AA40" s="2253"/>
      <c r="AB40" s="2253"/>
      <c r="AC40" s="2253"/>
      <c r="AD40" s="2253"/>
      <c r="AE40" s="2253"/>
      <c r="AF40" s="2254"/>
    </row>
    <row r="41" spans="2:44" ht="15" hidden="1" customHeight="1">
      <c r="B41" s="2234" t="s">
        <v>140</v>
      </c>
      <c r="C41" s="2235"/>
      <c r="D41" s="2235"/>
      <c r="E41" s="2235"/>
      <c r="F41" s="2235"/>
      <c r="G41" s="2235"/>
      <c r="H41" s="2235"/>
      <c r="I41" s="2235"/>
      <c r="J41" s="2235"/>
      <c r="K41" s="2235"/>
      <c r="L41" s="2236"/>
      <c r="M41" s="2252"/>
      <c r="N41" s="2253"/>
      <c r="O41" s="2253"/>
      <c r="P41" s="2253"/>
      <c r="Q41" s="2253"/>
      <c r="R41" s="2253"/>
      <c r="S41" s="2253"/>
      <c r="T41" s="2253"/>
      <c r="U41" s="2253"/>
      <c r="V41" s="2253"/>
      <c r="W41" s="2253"/>
      <c r="X41" s="2253"/>
      <c r="Y41" s="2253"/>
      <c r="Z41" s="2253"/>
      <c r="AA41" s="2253"/>
      <c r="AB41" s="2253"/>
      <c r="AC41" s="2253"/>
      <c r="AD41" s="2253"/>
      <c r="AE41" s="2253"/>
      <c r="AF41" s="2254"/>
    </row>
    <row r="42" spans="2:44" ht="15" hidden="1" customHeight="1">
      <c r="B42" s="2234" t="s">
        <v>98</v>
      </c>
      <c r="C42" s="2235"/>
      <c r="D42" s="2235"/>
      <c r="E42" s="2235"/>
      <c r="F42" s="2235"/>
      <c r="G42" s="2235"/>
      <c r="H42" s="2235"/>
      <c r="I42" s="2235"/>
      <c r="J42" s="2235"/>
      <c r="K42" s="2235"/>
      <c r="L42" s="2236"/>
      <c r="M42" s="2252"/>
      <c r="N42" s="2253"/>
      <c r="O42" s="2253"/>
      <c r="P42" s="2253"/>
      <c r="Q42" s="2253"/>
      <c r="R42" s="2253"/>
      <c r="S42" s="2253"/>
      <c r="T42" s="2253"/>
      <c r="U42" s="2253"/>
      <c r="V42" s="2253"/>
      <c r="W42" s="2253"/>
      <c r="X42" s="2253"/>
      <c r="Y42" s="2253"/>
      <c r="Z42" s="2253"/>
      <c r="AA42" s="2253"/>
      <c r="AB42" s="2253"/>
      <c r="AC42" s="2253"/>
      <c r="AD42" s="2253"/>
      <c r="AE42" s="2253"/>
      <c r="AF42" s="2254"/>
    </row>
    <row r="43" spans="2:44" ht="15" hidden="1" customHeight="1">
      <c r="B43" s="2234" t="s">
        <v>141</v>
      </c>
      <c r="C43" s="2235"/>
      <c r="D43" s="2235"/>
      <c r="E43" s="2235"/>
      <c r="F43" s="2235"/>
      <c r="G43" s="2235"/>
      <c r="H43" s="2235"/>
      <c r="I43" s="2235"/>
      <c r="J43" s="2235"/>
      <c r="K43" s="2235"/>
      <c r="L43" s="2236"/>
      <c r="M43" s="2252"/>
      <c r="N43" s="2253"/>
      <c r="O43" s="2253"/>
      <c r="P43" s="2253"/>
      <c r="Q43" s="2253"/>
      <c r="R43" s="2253"/>
      <c r="S43" s="2253"/>
      <c r="T43" s="2253"/>
      <c r="U43" s="2253"/>
      <c r="V43" s="2253"/>
      <c r="W43" s="2253"/>
      <c r="X43" s="2253"/>
      <c r="Y43" s="2253"/>
      <c r="Z43" s="2253"/>
      <c r="AA43" s="2253"/>
      <c r="AB43" s="2253"/>
      <c r="AC43" s="2253"/>
      <c r="AD43" s="2253"/>
      <c r="AE43" s="2253"/>
      <c r="AF43" s="2254"/>
      <c r="AH43" s="106"/>
    </row>
    <row r="44" spans="2:44" ht="15" hidden="1" customHeight="1">
      <c r="B44" s="2234" t="s">
        <v>142</v>
      </c>
      <c r="C44" s="2235"/>
      <c r="D44" s="2235"/>
      <c r="E44" s="2235"/>
      <c r="F44" s="2235"/>
      <c r="G44" s="2235"/>
      <c r="H44" s="2235"/>
      <c r="I44" s="2235"/>
      <c r="J44" s="2235"/>
      <c r="K44" s="2235"/>
      <c r="L44" s="2236"/>
      <c r="M44" s="2252"/>
      <c r="N44" s="2253"/>
      <c r="O44" s="2253"/>
      <c r="P44" s="2253"/>
      <c r="Q44" s="2253"/>
      <c r="R44" s="2253"/>
      <c r="S44" s="2253"/>
      <c r="T44" s="2253"/>
      <c r="U44" s="2253"/>
      <c r="V44" s="2253"/>
      <c r="W44" s="2253"/>
      <c r="X44" s="2253"/>
      <c r="Y44" s="2253"/>
      <c r="Z44" s="2253"/>
      <c r="AA44" s="2253"/>
      <c r="AB44" s="2253"/>
      <c r="AC44" s="2253"/>
      <c r="AD44" s="2253"/>
      <c r="AE44" s="2253"/>
      <c r="AF44" s="2254"/>
    </row>
    <row r="45" spans="2:44" ht="15" hidden="1" customHeight="1">
      <c r="B45" s="2249" t="s">
        <v>253</v>
      </c>
      <c r="C45" s="2250"/>
      <c r="D45" s="2250"/>
      <c r="E45" s="2250"/>
      <c r="F45" s="2250"/>
      <c r="G45" s="2250"/>
      <c r="H45" s="2250"/>
      <c r="I45" s="2250"/>
      <c r="J45" s="2250"/>
      <c r="K45" s="2250"/>
      <c r="L45" s="2251"/>
      <c r="M45" s="2252"/>
      <c r="N45" s="2253"/>
      <c r="O45" s="2253"/>
      <c r="P45" s="2253"/>
      <c r="Q45" s="2253"/>
      <c r="R45" s="2253"/>
      <c r="S45" s="2253"/>
      <c r="T45" s="2253"/>
      <c r="U45" s="2253"/>
      <c r="V45" s="2253"/>
      <c r="W45" s="2253"/>
      <c r="X45" s="2253"/>
      <c r="Y45" s="2253"/>
      <c r="Z45" s="2253"/>
      <c r="AA45" s="2253"/>
      <c r="AB45" s="2253"/>
      <c r="AC45" s="2253"/>
      <c r="AD45" s="2253"/>
      <c r="AE45" s="2253"/>
      <c r="AF45" s="2254"/>
    </row>
    <row r="46" spans="2:44" ht="15" hidden="1" customHeight="1">
      <c r="B46" s="2249" t="s">
        <v>254</v>
      </c>
      <c r="C46" s="2250"/>
      <c r="D46" s="2250"/>
      <c r="E46" s="2250"/>
      <c r="F46" s="2250"/>
      <c r="G46" s="2250"/>
      <c r="H46" s="2250"/>
      <c r="I46" s="2250"/>
      <c r="J46" s="2250"/>
      <c r="K46" s="2250"/>
      <c r="L46" s="2251"/>
      <c r="M46" s="2252"/>
      <c r="N46" s="2253"/>
      <c r="O46" s="2253"/>
      <c r="P46" s="2253"/>
      <c r="Q46" s="2253"/>
      <c r="R46" s="2253"/>
      <c r="S46" s="2253"/>
      <c r="T46" s="2253"/>
      <c r="U46" s="2253"/>
      <c r="V46" s="2253"/>
      <c r="W46" s="2253"/>
      <c r="X46" s="2253"/>
      <c r="Y46" s="2253"/>
      <c r="Z46" s="2253"/>
      <c r="AA46" s="2253"/>
      <c r="AB46" s="2253"/>
      <c r="AC46" s="2253"/>
      <c r="AD46" s="2253"/>
      <c r="AE46" s="2253"/>
      <c r="AF46" s="2254"/>
    </row>
    <row r="47" spans="2:44" ht="15" hidden="1" customHeight="1">
      <c r="B47" s="1750" t="s">
        <v>472</v>
      </c>
      <c r="C47" s="594"/>
      <c r="D47" s="594"/>
      <c r="E47" s="594"/>
      <c r="F47" s="594"/>
      <c r="G47" s="594"/>
      <c r="H47" s="594"/>
      <c r="I47" s="594"/>
      <c r="J47" s="594"/>
      <c r="K47" s="594"/>
      <c r="L47" s="593"/>
      <c r="M47" s="2240" t="s">
        <v>453</v>
      </c>
      <c r="N47" s="2241"/>
      <c r="O47" s="2241"/>
      <c r="P47" s="2241"/>
      <c r="Q47" s="2241"/>
      <c r="R47" s="849"/>
      <c r="S47" s="849"/>
      <c r="T47" s="849"/>
      <c r="U47" s="849"/>
      <c r="V47" s="849"/>
      <c r="W47" s="849"/>
      <c r="X47" s="849"/>
      <c r="Y47" s="849"/>
      <c r="Z47" s="849"/>
      <c r="AA47" s="849"/>
      <c r="AB47" s="849"/>
      <c r="AC47" s="849"/>
      <c r="AD47" s="849"/>
      <c r="AE47" s="849"/>
      <c r="AF47" s="1754"/>
    </row>
    <row r="48" spans="2:44" ht="15" hidden="1" customHeight="1">
      <c r="B48" s="1750" t="s">
        <v>473</v>
      </c>
      <c r="C48" s="594"/>
      <c r="D48" s="594"/>
      <c r="E48" s="594"/>
      <c r="F48" s="594"/>
      <c r="G48" s="594"/>
      <c r="H48" s="594"/>
      <c r="I48" s="594"/>
      <c r="J48" s="594"/>
      <c r="K48" s="594"/>
      <c r="L48" s="593"/>
      <c r="M48" s="2240" t="s">
        <v>453</v>
      </c>
      <c r="N48" s="2241"/>
      <c r="O48" s="2241"/>
      <c r="P48" s="2241"/>
      <c r="Q48" s="2241"/>
      <c r="R48" s="849"/>
      <c r="S48" s="849"/>
      <c r="T48" s="849"/>
      <c r="U48" s="849"/>
      <c r="V48" s="849"/>
      <c r="W48" s="849"/>
      <c r="X48" s="849"/>
      <c r="Y48" s="849"/>
      <c r="Z48" s="849"/>
      <c r="AA48" s="849"/>
      <c r="AB48" s="849"/>
      <c r="AC48" s="849"/>
      <c r="AD48" s="849"/>
      <c r="AE48" s="849"/>
      <c r="AF48" s="1754"/>
    </row>
    <row r="49" spans="2:32" ht="15" hidden="1" customHeight="1">
      <c r="B49" s="1750" t="s">
        <v>474</v>
      </c>
      <c r="C49" s="594"/>
      <c r="D49" s="594"/>
      <c r="E49" s="594"/>
      <c r="F49" s="594"/>
      <c r="G49" s="594"/>
      <c r="H49" s="594"/>
      <c r="I49" s="594"/>
      <c r="J49" s="594"/>
      <c r="K49" s="594"/>
      <c r="L49" s="593"/>
      <c r="M49" s="2240" t="s">
        <v>475</v>
      </c>
      <c r="N49" s="2241"/>
      <c r="O49" s="2241"/>
      <c r="P49" s="2241"/>
      <c r="Q49" s="2241"/>
      <c r="R49" s="849"/>
      <c r="S49" s="849"/>
      <c r="T49" s="849"/>
      <c r="U49" s="849"/>
      <c r="V49" s="849"/>
      <c r="W49" s="849"/>
      <c r="X49" s="849"/>
      <c r="Y49" s="849"/>
      <c r="Z49" s="849"/>
      <c r="AA49" s="849"/>
      <c r="AB49" s="849"/>
      <c r="AC49" s="849"/>
      <c r="AD49" s="849"/>
      <c r="AE49" s="849"/>
      <c r="AF49" s="1754"/>
    </row>
    <row r="50" spans="2:32" ht="15" customHeight="1">
      <c r="B50" s="512" t="s">
        <v>824</v>
      </c>
      <c r="C50" s="513"/>
      <c r="D50" s="513"/>
      <c r="E50" s="513"/>
      <c r="F50" s="513"/>
      <c r="G50" s="513"/>
      <c r="H50" s="1270"/>
      <c r="I50" s="1270"/>
      <c r="J50" s="1270"/>
      <c r="K50" s="1270"/>
      <c r="L50" s="1271"/>
      <c r="M50" s="1272" t="s">
        <v>825</v>
      </c>
      <c r="N50" s="1273"/>
      <c r="O50" s="1273"/>
      <c r="P50" s="1273"/>
      <c r="Q50" s="1273"/>
      <c r="R50" s="1273"/>
      <c r="S50" s="1273"/>
      <c r="T50" s="1273"/>
      <c r="U50" s="1273"/>
      <c r="V50" s="1273"/>
      <c r="W50" s="1273"/>
      <c r="X50" s="1273"/>
      <c r="Y50" s="1273"/>
      <c r="Z50" s="1273"/>
      <c r="AA50" s="1273"/>
      <c r="AB50" s="1273"/>
      <c r="AC50" s="1273"/>
      <c r="AD50" s="1273"/>
      <c r="AE50" s="1273"/>
      <c r="AF50" s="1755"/>
    </row>
    <row r="51" spans="2:32" ht="15" customHeight="1">
      <c r="B51" s="2237" t="s">
        <v>83</v>
      </c>
      <c r="C51" s="2238"/>
      <c r="D51" s="2238"/>
      <c r="E51" s="2238"/>
      <c r="F51" s="2238"/>
      <c r="G51" s="2238"/>
      <c r="H51" s="2238"/>
      <c r="I51" s="2238"/>
      <c r="J51" s="2238"/>
      <c r="K51" s="2238"/>
      <c r="L51" s="2239"/>
      <c r="M51" s="2242">
        <f>'10 - EVOLUÇÃO FINANCEIRA'!G44</f>
        <v>4054922.0700000003</v>
      </c>
      <c r="N51" s="2243"/>
      <c r="O51" s="2243"/>
      <c r="P51" s="2243"/>
      <c r="Q51" s="2243"/>
      <c r="R51" s="2243"/>
      <c r="S51" s="2243"/>
      <c r="T51" s="2243"/>
      <c r="U51" s="2243"/>
      <c r="V51" s="2243"/>
      <c r="W51" s="2243"/>
      <c r="X51" s="2243"/>
      <c r="Y51" s="2243"/>
      <c r="Z51" s="2243"/>
      <c r="AA51" s="2243"/>
      <c r="AB51" s="2243"/>
      <c r="AC51" s="2243"/>
      <c r="AD51" s="2243"/>
      <c r="AE51" s="2243"/>
      <c r="AF51" s="2244"/>
    </row>
    <row r="52" spans="2:32" ht="15" customHeight="1">
      <c r="B52" s="2245" t="s">
        <v>83</v>
      </c>
      <c r="C52" s="2246"/>
      <c r="D52" s="2246"/>
      <c r="E52" s="2246"/>
      <c r="F52" s="2246"/>
      <c r="G52" s="2246"/>
      <c r="H52" s="2246"/>
      <c r="I52" s="2246"/>
      <c r="J52" s="2246"/>
      <c r="K52" s="2246"/>
      <c r="L52" s="2247"/>
      <c r="M52" s="2242">
        <f>'10 - EVOLUÇÃO FINANCEIRA'!I44</f>
        <v>547866.01999999955</v>
      </c>
      <c r="N52" s="2243"/>
      <c r="O52" s="2243"/>
      <c r="P52" s="2243"/>
      <c r="Q52" s="2243"/>
      <c r="R52" s="2243"/>
      <c r="S52" s="2243"/>
      <c r="T52" s="2243"/>
      <c r="U52" s="2243"/>
      <c r="V52" s="2243"/>
      <c r="W52" s="2243"/>
      <c r="X52" s="2243"/>
      <c r="Y52" s="2243"/>
      <c r="Z52" s="2243"/>
      <c r="AA52" s="2243"/>
      <c r="AB52" s="2243"/>
      <c r="AC52" s="2243"/>
      <c r="AD52" s="2243"/>
      <c r="AE52" s="2243"/>
      <c r="AF52" s="2244"/>
    </row>
    <row r="53" spans="2:32" ht="15" customHeight="1">
      <c r="B53" s="2289" t="s">
        <v>83</v>
      </c>
      <c r="C53" s="2290"/>
      <c r="D53" s="2290"/>
      <c r="E53" s="2290"/>
      <c r="F53" s="2290"/>
      <c r="G53" s="2290"/>
      <c r="H53" s="2290"/>
      <c r="I53" s="2290"/>
      <c r="J53" s="2290"/>
      <c r="K53" s="2290"/>
      <c r="L53" s="2291"/>
      <c r="M53" s="2346">
        <f>'10 - EVOLUÇÃO FINANCEIRA'!F44</f>
        <v>277</v>
      </c>
      <c r="N53" s="2347"/>
      <c r="O53" s="2347"/>
      <c r="P53" s="2347"/>
      <c r="Q53" s="2347"/>
      <c r="R53" s="2347"/>
      <c r="S53" s="2347"/>
      <c r="T53" s="2347"/>
      <c r="U53" s="2347"/>
      <c r="V53" s="2347"/>
      <c r="W53" s="2347"/>
      <c r="X53" s="2347"/>
      <c r="Y53" s="2347"/>
      <c r="Z53" s="2347"/>
      <c r="AA53" s="2347"/>
      <c r="AB53" s="2347"/>
      <c r="AC53" s="2347"/>
      <c r="AD53" s="2347"/>
      <c r="AE53" s="2347"/>
      <c r="AF53" s="2353"/>
    </row>
    <row r="54" spans="2:32" ht="15" customHeight="1">
      <c r="B54" s="2348" t="s">
        <v>83</v>
      </c>
      <c r="C54" s="2349"/>
      <c r="D54" s="2349"/>
      <c r="E54" s="2349"/>
      <c r="F54" s="2349"/>
      <c r="G54" s="2349"/>
      <c r="H54" s="2349"/>
      <c r="I54" s="2349"/>
      <c r="J54" s="2349"/>
      <c r="K54" s="2349"/>
      <c r="L54" s="2350"/>
      <c r="M54" s="2346">
        <f>'10 - EVOLUÇÃO FINANCEIRA'!L44</f>
        <v>-3</v>
      </c>
      <c r="N54" s="2347"/>
      <c r="O54" s="2347"/>
      <c r="P54" s="2347"/>
      <c r="Q54" s="2347"/>
      <c r="R54" s="947"/>
      <c r="S54" s="947"/>
      <c r="T54" s="947"/>
      <c r="U54" s="947"/>
      <c r="V54" s="947"/>
      <c r="W54" s="947"/>
      <c r="X54" s="947"/>
      <c r="Y54" s="947"/>
      <c r="Z54" s="947"/>
      <c r="AA54" s="947"/>
      <c r="AB54" s="947"/>
      <c r="AC54" s="947"/>
      <c r="AD54" s="947"/>
      <c r="AE54" s="947"/>
      <c r="AF54" s="1756"/>
    </row>
    <row r="55" spans="2:32" ht="15" customHeight="1">
      <c r="B55" s="176"/>
      <c r="C55" s="176"/>
      <c r="D55" s="176"/>
      <c r="E55" s="176"/>
      <c r="F55" s="176"/>
      <c r="G55" s="176"/>
      <c r="H55" s="176"/>
      <c r="I55" s="176"/>
      <c r="J55" s="176"/>
      <c r="K55" s="176"/>
      <c r="L55" s="176"/>
      <c r="M55" s="176"/>
      <c r="N55" s="176"/>
      <c r="O55" s="176"/>
      <c r="P55" s="176"/>
      <c r="Q55" s="176"/>
      <c r="R55" s="176"/>
      <c r="S55" s="176"/>
      <c r="T55" s="176"/>
      <c r="U55" s="176"/>
      <c r="V55" s="176"/>
      <c r="W55" s="176"/>
      <c r="X55" s="176"/>
      <c r="Y55" s="176"/>
      <c r="Z55" s="176"/>
      <c r="AA55" s="176"/>
      <c r="AB55" s="176"/>
      <c r="AC55" s="176"/>
      <c r="AD55" s="176"/>
      <c r="AE55" s="176"/>
      <c r="AF55" s="176"/>
    </row>
    <row r="56" spans="2:32" ht="15" customHeight="1">
      <c r="B56" s="176"/>
      <c r="C56" s="176"/>
      <c r="D56" s="176"/>
      <c r="E56" s="176"/>
      <c r="F56" s="176"/>
      <c r="G56" s="176"/>
      <c r="H56" s="176"/>
      <c r="I56" s="176"/>
      <c r="J56" s="176"/>
      <c r="K56" s="176"/>
      <c r="L56" s="176"/>
      <c r="M56" s="176"/>
      <c r="N56" s="176"/>
      <c r="O56" s="176"/>
      <c r="P56" s="176"/>
      <c r="Q56" s="176"/>
      <c r="R56" s="176"/>
      <c r="S56" s="176"/>
      <c r="T56" s="176"/>
      <c r="U56" s="176"/>
      <c r="V56" s="176"/>
      <c r="W56" s="176"/>
      <c r="X56" s="176"/>
      <c r="Y56" s="176"/>
      <c r="Z56" s="176"/>
      <c r="AA56" s="176"/>
      <c r="AB56" s="176"/>
      <c r="AC56" s="176"/>
      <c r="AD56" s="176"/>
      <c r="AE56" s="176"/>
      <c r="AF56" s="176"/>
    </row>
    <row r="57" spans="2:32" ht="15" customHeight="1">
      <c r="B57" s="176"/>
      <c r="C57" s="176"/>
      <c r="D57" s="176"/>
      <c r="E57" s="176"/>
      <c r="F57" s="176"/>
      <c r="G57" s="176"/>
      <c r="H57" s="176"/>
      <c r="I57" s="176"/>
      <c r="J57" s="176"/>
      <c r="K57" s="176"/>
      <c r="L57" s="176"/>
      <c r="M57" s="176"/>
      <c r="N57" s="176"/>
      <c r="O57" s="176"/>
      <c r="P57" s="176"/>
      <c r="Q57" s="176"/>
      <c r="R57" s="176"/>
      <c r="S57" s="176"/>
      <c r="T57" s="176"/>
      <c r="U57" s="176"/>
      <c r="V57" s="176"/>
      <c r="W57" s="176"/>
      <c r="X57" s="176"/>
      <c r="Y57" s="176"/>
      <c r="Z57" s="176"/>
      <c r="AA57" s="176"/>
      <c r="AB57" s="176"/>
      <c r="AC57" s="176"/>
      <c r="AD57" s="176"/>
      <c r="AE57" s="176"/>
      <c r="AF57" s="176"/>
    </row>
    <row r="58" spans="2:32" ht="15" customHeight="1"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</row>
    <row r="59" spans="2:32" ht="15" customHeight="1">
      <c r="B59" s="176"/>
      <c r="C59" s="176"/>
      <c r="D59" s="176"/>
      <c r="E59" s="176"/>
      <c r="F59" s="176"/>
      <c r="G59" s="176"/>
      <c r="H59" s="176"/>
      <c r="I59" s="176"/>
      <c r="J59" s="176"/>
      <c r="K59" s="176"/>
      <c r="L59" s="176"/>
      <c r="M59" s="176"/>
      <c r="N59" s="176"/>
      <c r="O59" s="176"/>
      <c r="P59" s="176"/>
      <c r="Q59" s="176"/>
      <c r="R59" s="176"/>
      <c r="S59" s="176"/>
      <c r="T59" s="176"/>
      <c r="U59" s="176"/>
      <c r="V59" s="176"/>
      <c r="W59" s="176"/>
      <c r="X59" s="176"/>
      <c r="Y59" s="176"/>
      <c r="Z59" s="176"/>
      <c r="AA59" s="176"/>
      <c r="AB59" s="176"/>
      <c r="AC59" s="176"/>
      <c r="AD59" s="176"/>
      <c r="AE59" s="176"/>
      <c r="AF59" s="176"/>
    </row>
    <row r="60" spans="2:32" ht="15" customHeight="1">
      <c r="B60" s="176"/>
      <c r="C60" s="176"/>
      <c r="D60" s="176"/>
      <c r="E60" s="176"/>
      <c r="F60" s="176"/>
      <c r="G60" s="176"/>
      <c r="H60" s="176"/>
      <c r="I60" s="176"/>
      <c r="J60" s="176"/>
      <c r="K60" s="176"/>
      <c r="L60" s="176"/>
      <c r="M60" s="176"/>
      <c r="N60" s="176"/>
      <c r="O60" s="176"/>
      <c r="P60" s="176"/>
      <c r="Q60" s="176"/>
      <c r="R60" s="176"/>
      <c r="S60" s="176"/>
      <c r="T60" s="176"/>
      <c r="U60" s="176"/>
      <c r="V60" s="176"/>
      <c r="W60" s="176"/>
      <c r="X60" s="176"/>
      <c r="Y60" s="176"/>
      <c r="Z60" s="176"/>
      <c r="AA60" s="176"/>
      <c r="AB60" s="176"/>
      <c r="AC60" s="176"/>
      <c r="AD60" s="176"/>
      <c r="AE60" s="176"/>
      <c r="AF60" s="176"/>
    </row>
    <row r="61" spans="2:32" ht="25.5" customHeight="1">
      <c r="B61" s="176"/>
      <c r="C61" s="176"/>
      <c r="D61" s="176"/>
      <c r="E61" s="176"/>
      <c r="F61" s="176"/>
      <c r="G61" s="176"/>
      <c r="H61" s="176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</row>
    <row r="62" spans="2:32" ht="21" customHeight="1">
      <c r="B62" s="176"/>
      <c r="C62" s="176"/>
      <c r="D62" s="176"/>
      <c r="E62" s="176"/>
      <c r="F62" s="176"/>
      <c r="G62" s="176"/>
      <c r="H62" s="176"/>
      <c r="I62" s="176"/>
      <c r="J62" s="176"/>
      <c r="K62" s="176"/>
      <c r="L62" s="176"/>
      <c r="M62" s="176"/>
      <c r="N62" s="176"/>
      <c r="O62" s="176"/>
      <c r="P62" s="176"/>
      <c r="Q62" s="176"/>
      <c r="R62" s="176"/>
      <c r="S62" s="176"/>
      <c r="T62" s="176"/>
      <c r="U62" s="176"/>
      <c r="V62" s="176"/>
      <c r="W62" s="176"/>
      <c r="X62" s="176"/>
      <c r="Y62" s="176"/>
      <c r="Z62" s="176"/>
      <c r="AA62" s="176"/>
      <c r="AB62" s="176"/>
      <c r="AC62" s="176"/>
      <c r="AD62" s="176"/>
      <c r="AE62" s="176"/>
      <c r="AF62" s="176"/>
    </row>
    <row r="63" spans="2:32" ht="15" customHeight="1">
      <c r="B63" s="176"/>
      <c r="C63" s="176"/>
      <c r="D63" s="176"/>
      <c r="E63" s="176"/>
      <c r="F63" s="176"/>
      <c r="G63" s="176"/>
      <c r="H63" s="176"/>
      <c r="I63" s="176"/>
      <c r="J63" s="176"/>
      <c r="K63" s="176"/>
      <c r="L63" s="176"/>
      <c r="M63" s="176"/>
      <c r="N63" s="176"/>
      <c r="O63" s="176"/>
      <c r="P63" s="176"/>
      <c r="Q63" s="176"/>
      <c r="R63" s="176"/>
      <c r="S63" s="176"/>
      <c r="T63" s="176"/>
      <c r="U63" s="176"/>
      <c r="V63" s="176"/>
      <c r="W63" s="176"/>
      <c r="X63" s="176"/>
      <c r="Y63" s="176"/>
      <c r="Z63" s="176"/>
      <c r="AA63" s="176"/>
      <c r="AB63" s="176"/>
      <c r="AC63" s="176"/>
      <c r="AD63" s="176"/>
      <c r="AE63" s="176"/>
      <c r="AF63" s="176"/>
    </row>
    <row r="64" spans="2:32" ht="15" customHeight="1">
      <c r="B64" s="176"/>
      <c r="C64" s="176"/>
      <c r="D64" s="176"/>
      <c r="E64" s="17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</row>
    <row r="65" spans="2:37" ht="15" customHeight="1"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  <c r="AB65" s="176"/>
      <c r="AC65" s="176"/>
      <c r="AD65" s="176"/>
      <c r="AE65" s="176"/>
      <c r="AF65" s="176"/>
    </row>
    <row r="66" spans="2:37" ht="15" customHeight="1">
      <c r="B66" s="176"/>
      <c r="C66" s="176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</row>
    <row r="67" spans="2:37" ht="15" customHeight="1">
      <c r="B67" s="176"/>
      <c r="C67" s="176"/>
      <c r="D67" s="176"/>
      <c r="E67" s="176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</row>
    <row r="68" spans="2:37" ht="15" customHeight="1">
      <c r="B68" s="176"/>
      <c r="C68" s="176"/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6"/>
      <c r="Y68" s="176"/>
      <c r="Z68" s="176"/>
      <c r="AA68" s="176"/>
      <c r="AB68" s="176"/>
      <c r="AC68" s="176"/>
      <c r="AD68" s="176"/>
      <c r="AE68" s="176"/>
      <c r="AF68" s="176"/>
    </row>
    <row r="69" spans="2:37" ht="15" customHeight="1">
      <c r="B69" s="176"/>
      <c r="C69" s="176"/>
      <c r="D69" s="176"/>
      <c r="E69" s="176"/>
      <c r="F69" s="176"/>
      <c r="G69" s="176"/>
      <c r="H69" s="176"/>
      <c r="I69" s="176"/>
      <c r="J69" s="176"/>
      <c r="K69" s="176"/>
      <c r="L69" s="176"/>
      <c r="M69" s="176"/>
      <c r="N69" s="176"/>
      <c r="O69" s="176"/>
      <c r="P69" s="176"/>
      <c r="Q69" s="176"/>
      <c r="R69" s="176"/>
      <c r="S69" s="176"/>
      <c r="T69" s="176"/>
      <c r="U69" s="176"/>
      <c r="V69" s="176"/>
      <c r="W69" s="176"/>
      <c r="X69" s="176"/>
      <c r="Y69" s="176"/>
      <c r="Z69" s="176"/>
      <c r="AA69" s="176"/>
      <c r="AB69" s="176"/>
      <c r="AC69" s="176"/>
      <c r="AD69" s="176"/>
      <c r="AE69" s="176"/>
      <c r="AF69" s="176"/>
    </row>
    <row r="70" spans="2:37" ht="15" customHeight="1">
      <c r="B70" s="176"/>
      <c r="C70" s="176"/>
      <c r="D70" s="176"/>
      <c r="E70" s="176"/>
      <c r="F70" s="176"/>
      <c r="G70" s="176"/>
      <c r="H70" s="176"/>
      <c r="I70" s="176"/>
      <c r="J70" s="176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76"/>
      <c r="Z70" s="176"/>
      <c r="AA70" s="176"/>
      <c r="AB70" s="176"/>
      <c r="AC70" s="176"/>
      <c r="AD70" s="176"/>
      <c r="AE70" s="176"/>
      <c r="AF70" s="176"/>
    </row>
    <row r="71" spans="2:37" ht="15" customHeight="1">
      <c r="B71" s="176"/>
      <c r="C71" s="176"/>
      <c r="D71" s="176"/>
      <c r="E71" s="176"/>
      <c r="F71" s="176"/>
      <c r="G71" s="176"/>
      <c r="H71" s="176"/>
      <c r="I71" s="176"/>
      <c r="J71" s="176"/>
      <c r="K71" s="17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6"/>
      <c r="Z71" s="176"/>
      <c r="AA71" s="176"/>
      <c r="AB71" s="176"/>
      <c r="AC71" s="176"/>
      <c r="AD71" s="176"/>
      <c r="AE71" s="176"/>
      <c r="AF71" s="176"/>
    </row>
    <row r="72" spans="2:37" ht="15" customHeight="1">
      <c r="B72" s="176"/>
      <c r="C72" s="176"/>
      <c r="D72" s="176"/>
      <c r="E72" s="176"/>
      <c r="F72" s="176"/>
      <c r="G72" s="176"/>
      <c r="H72" s="176"/>
      <c r="I72" s="176"/>
      <c r="J72" s="176"/>
      <c r="K72" s="17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6"/>
      <c r="Y72" s="176"/>
      <c r="Z72" s="176"/>
      <c r="AA72" s="176"/>
      <c r="AB72" s="176"/>
      <c r="AC72" s="176"/>
      <c r="AD72" s="176"/>
      <c r="AE72" s="176"/>
      <c r="AF72" s="176"/>
    </row>
    <row r="73" spans="2:37" ht="15" customHeight="1">
      <c r="B73" s="176"/>
      <c r="C73" s="176"/>
      <c r="D73" s="176"/>
      <c r="E73" s="176"/>
      <c r="F73" s="176"/>
      <c r="G73" s="176"/>
      <c r="H73" s="176"/>
      <c r="I73" s="176"/>
      <c r="J73" s="176"/>
      <c r="K73" s="176"/>
      <c r="L73" s="176"/>
      <c r="M73" s="176"/>
      <c r="N73" s="176"/>
      <c r="O73" s="176"/>
      <c r="P73" s="176"/>
      <c r="Q73" s="176"/>
      <c r="R73" s="176"/>
      <c r="S73" s="176"/>
      <c r="T73" s="176"/>
      <c r="U73" s="176"/>
      <c r="V73" s="176"/>
      <c r="W73" s="176"/>
      <c r="X73" s="176"/>
      <c r="Y73" s="176"/>
      <c r="Z73" s="176"/>
      <c r="AA73" s="176"/>
      <c r="AB73" s="176"/>
      <c r="AC73" s="176"/>
      <c r="AD73" s="176"/>
      <c r="AE73" s="176"/>
      <c r="AF73" s="176"/>
    </row>
    <row r="74" spans="2:37" ht="15" customHeight="1" thickBot="1">
      <c r="B74" s="176"/>
      <c r="C74" s="176"/>
      <c r="D74" s="176"/>
      <c r="E74" s="176"/>
      <c r="F74" s="176"/>
      <c r="G74" s="176"/>
      <c r="H74" s="176"/>
      <c r="I74" s="176"/>
      <c r="J74" s="176"/>
      <c r="K74" s="176"/>
      <c r="L74" s="176"/>
      <c r="M74" s="176"/>
      <c r="N74" s="176"/>
      <c r="O74" s="176"/>
      <c r="P74" s="176"/>
      <c r="Q74" s="176"/>
      <c r="R74" s="176"/>
      <c r="S74" s="176"/>
      <c r="T74" s="176"/>
      <c r="U74" s="176"/>
      <c r="V74" s="176"/>
      <c r="W74" s="176"/>
      <c r="X74" s="176"/>
      <c r="Y74" s="176"/>
      <c r="Z74" s="176"/>
      <c r="AA74" s="176"/>
      <c r="AB74" s="176"/>
      <c r="AC74" s="176"/>
      <c r="AD74" s="176"/>
      <c r="AE74" s="176"/>
      <c r="AF74" s="176"/>
    </row>
    <row r="75" spans="2:37" ht="20.25" customHeight="1" thickTop="1">
      <c r="B75" s="2180" t="s">
        <v>719</v>
      </c>
      <c r="C75" s="2180"/>
      <c r="D75" s="2180"/>
      <c r="E75" s="2180"/>
      <c r="F75" s="2180"/>
      <c r="G75" s="2180"/>
      <c r="H75" s="2180"/>
      <c r="I75" s="2180"/>
      <c r="J75" s="2180"/>
      <c r="K75" s="2180"/>
      <c r="L75" s="2180"/>
      <c r="M75" s="2180"/>
      <c r="N75" s="2180"/>
      <c r="O75" s="2180"/>
      <c r="P75" s="2180"/>
      <c r="Q75" s="2180"/>
      <c r="R75" s="2180"/>
      <c r="S75" s="2180"/>
      <c r="T75" s="2180"/>
      <c r="U75" s="2180"/>
      <c r="V75" s="2180"/>
      <c r="W75" s="2180"/>
      <c r="X75" s="2180"/>
      <c r="Y75" s="2180"/>
      <c r="Z75" s="2180"/>
      <c r="AA75" s="2180"/>
      <c r="AB75" s="2180"/>
      <c r="AC75" s="2180"/>
      <c r="AD75" s="2180"/>
      <c r="AE75" s="2180"/>
      <c r="AF75" s="2180"/>
    </row>
    <row r="76" spans="2:37" ht="24.95" customHeight="1" thickBot="1">
      <c r="B76" s="950" t="str">
        <f>$B$1</f>
        <v>Consolidação de Elementos de Medição e Supervisão das Condições Trabalhistas</v>
      </c>
      <c r="C76" s="502"/>
      <c r="D76" s="502"/>
      <c r="E76" s="502"/>
      <c r="F76" s="502"/>
      <c r="G76" s="502"/>
      <c r="H76" s="502"/>
      <c r="I76" s="502"/>
      <c r="J76" s="502"/>
      <c r="K76" s="502"/>
      <c r="L76" s="502"/>
      <c r="M76" s="502"/>
      <c r="N76" s="502"/>
      <c r="O76" s="502"/>
      <c r="P76" s="502"/>
      <c r="Q76" s="502"/>
      <c r="R76" s="502"/>
      <c r="S76" s="502"/>
      <c r="T76" s="502"/>
      <c r="U76" s="502"/>
      <c r="V76" s="502"/>
      <c r="W76" s="502"/>
      <c r="X76" s="502"/>
      <c r="Y76" s="502"/>
      <c r="Z76" s="2262" t="str">
        <f>$AA$1</f>
        <v>CMRF 03/7222-08</v>
      </c>
      <c r="AA76" s="2262"/>
      <c r="AB76" s="2262"/>
      <c r="AC76" s="2262"/>
      <c r="AD76" s="2262"/>
      <c r="AE76" s="2262"/>
      <c r="AF76" s="2262"/>
      <c r="AG76" s="3"/>
      <c r="AH76" s="3"/>
      <c r="AI76" s="3"/>
      <c r="AJ76" s="3"/>
      <c r="AK76" s="3"/>
    </row>
    <row r="77" spans="2:37" ht="15" customHeight="1" thickTop="1">
      <c r="B77" s="189"/>
      <c r="C77" s="189"/>
      <c r="D77" s="189"/>
      <c r="E77" s="189"/>
      <c r="F77" s="189"/>
      <c r="G77" s="189"/>
      <c r="H77" s="189"/>
      <c r="I77" s="189"/>
      <c r="J77" s="189"/>
      <c r="K77" s="189"/>
      <c r="L77" s="189"/>
      <c r="M77" s="189"/>
      <c r="N77" s="189"/>
      <c r="O77" s="189"/>
      <c r="P77" s="189"/>
      <c r="Q77" s="189"/>
      <c r="R77" s="189"/>
      <c r="S77" s="189"/>
      <c r="T77" s="189"/>
      <c r="U77" s="189"/>
      <c r="V77" s="189"/>
      <c r="W77" s="189"/>
      <c r="X77" s="189"/>
      <c r="Y77" s="189"/>
      <c r="Z77" s="189"/>
      <c r="AA77" s="189"/>
      <c r="AB77" s="189"/>
      <c r="AC77" s="189"/>
      <c r="AD77" s="189"/>
      <c r="AE77" s="189"/>
      <c r="AF77" s="189"/>
      <c r="AG77" s="3"/>
      <c r="AH77" s="3"/>
      <c r="AI77" s="3"/>
      <c r="AJ77" s="3"/>
      <c r="AK77" s="3"/>
    </row>
    <row r="78" spans="2:37" ht="15" customHeight="1">
      <c r="B78" s="2176" t="s">
        <v>412</v>
      </c>
      <c r="C78" s="2099"/>
      <c r="D78" s="2099"/>
      <c r="E78" s="2099"/>
      <c r="F78" s="2099"/>
      <c r="G78" s="2099"/>
      <c r="H78" s="2099"/>
      <c r="I78" s="2099"/>
      <c r="J78" s="2099"/>
      <c r="K78" s="2099"/>
      <c r="L78" s="2099"/>
      <c r="M78" s="2099"/>
      <c r="N78" s="2099"/>
      <c r="O78" s="2099"/>
      <c r="P78" s="2099"/>
      <c r="Q78" s="2099"/>
      <c r="R78" s="2099"/>
      <c r="S78" s="2099"/>
      <c r="T78" s="2099"/>
      <c r="U78" s="2099"/>
      <c r="V78" s="2099"/>
      <c r="W78" s="2099"/>
      <c r="X78" s="2099"/>
      <c r="Y78" s="2099"/>
      <c r="Z78" s="2099"/>
      <c r="AA78" s="2099"/>
      <c r="AB78" s="2099"/>
      <c r="AC78" s="2099"/>
      <c r="AD78" s="2099"/>
      <c r="AE78" s="2099"/>
      <c r="AF78" s="2177"/>
      <c r="AG78" s="3"/>
      <c r="AH78" s="388" t="s">
        <v>499</v>
      </c>
      <c r="AI78" s="3"/>
      <c r="AJ78" s="3"/>
      <c r="AK78" s="3"/>
    </row>
    <row r="79" spans="2:37" ht="15" customHeight="1">
      <c r="B79" s="2178"/>
      <c r="C79" s="2100"/>
      <c r="D79" s="2100"/>
      <c r="E79" s="2100"/>
      <c r="F79" s="2100"/>
      <c r="G79" s="2100"/>
      <c r="H79" s="2100"/>
      <c r="I79" s="2100"/>
      <c r="J79" s="2100"/>
      <c r="K79" s="2100"/>
      <c r="L79" s="2100"/>
      <c r="M79" s="2100"/>
      <c r="N79" s="2100"/>
      <c r="O79" s="2100"/>
      <c r="P79" s="2100"/>
      <c r="Q79" s="2100"/>
      <c r="R79" s="2100"/>
      <c r="S79" s="2100"/>
      <c r="T79" s="2100"/>
      <c r="U79" s="2100"/>
      <c r="V79" s="2100"/>
      <c r="W79" s="2100"/>
      <c r="X79" s="2100"/>
      <c r="Y79" s="2100"/>
      <c r="Z79" s="2100"/>
      <c r="AA79" s="2100"/>
      <c r="AB79" s="2100"/>
      <c r="AC79" s="2100"/>
      <c r="AD79" s="2100"/>
      <c r="AE79" s="2100"/>
      <c r="AF79" s="2179"/>
      <c r="AG79" s="3"/>
      <c r="AH79" s="3"/>
      <c r="AI79" s="3"/>
      <c r="AJ79" s="3"/>
      <c r="AK79" s="3"/>
    </row>
    <row r="80" spans="2:37" ht="15" customHeight="1">
      <c r="B80" s="1757"/>
      <c r="C80" s="378"/>
      <c r="D80" s="378"/>
      <c r="E80" s="378"/>
      <c r="F80" s="378"/>
      <c r="G80" s="378"/>
      <c r="H80" s="378"/>
      <c r="I80" s="378"/>
      <c r="J80" s="378"/>
      <c r="K80" s="378"/>
      <c r="L80" s="378"/>
      <c r="M80" s="378"/>
      <c r="N80" s="378"/>
      <c r="O80" s="378"/>
      <c r="P80" s="378"/>
      <c r="Q80" s="378"/>
      <c r="R80" s="378"/>
      <c r="S80" s="378"/>
      <c r="T80" s="378"/>
      <c r="U80" s="378"/>
      <c r="V80" s="378"/>
      <c r="W80" s="378"/>
      <c r="X80" s="378"/>
      <c r="Y80" s="378"/>
      <c r="Z80" s="378"/>
      <c r="AA80" s="378"/>
      <c r="AB80" s="378"/>
      <c r="AC80" s="378"/>
      <c r="AD80" s="378"/>
      <c r="AE80" s="378"/>
      <c r="AF80" s="1758"/>
      <c r="AG80" s="3"/>
      <c r="AH80" s="3"/>
      <c r="AI80" s="3"/>
      <c r="AJ80" s="3"/>
      <c r="AK80" s="3"/>
    </row>
    <row r="81" spans="2:69" ht="15" customHeight="1">
      <c r="B81" s="2255" t="s">
        <v>12</v>
      </c>
      <c r="C81" s="2256"/>
      <c r="D81" s="2256"/>
      <c r="E81" s="2256"/>
      <c r="F81" s="2256"/>
      <c r="G81" s="2197" t="str">
        <f>I22</f>
        <v>Andares Construções Civil Eireli EPP</v>
      </c>
      <c r="H81" s="2197"/>
      <c r="I81" s="2197"/>
      <c r="J81" s="2197"/>
      <c r="K81" s="2197"/>
      <c r="L81" s="2197"/>
      <c r="M81" s="2197"/>
      <c r="N81" s="2197"/>
      <c r="O81" s="2197"/>
      <c r="P81" s="2197"/>
      <c r="Q81" s="2197"/>
      <c r="R81" s="2197"/>
      <c r="S81" s="2198"/>
      <c r="T81" s="510" t="s">
        <v>35</v>
      </c>
      <c r="U81" s="511"/>
      <c r="V81" s="511"/>
      <c r="W81" s="511"/>
      <c r="X81" s="511"/>
      <c r="Y81" s="2259">
        <v>8</v>
      </c>
      <c r="Z81" s="2259"/>
      <c r="AA81" s="2259"/>
      <c r="AB81" s="2259"/>
      <c r="AC81" s="2259"/>
      <c r="AD81" s="2259"/>
      <c r="AE81" s="2259"/>
      <c r="AF81" s="1759"/>
      <c r="AG81" s="3"/>
      <c r="AH81" s="3"/>
      <c r="AI81" s="3"/>
      <c r="AJ81" s="3"/>
      <c r="AK81" s="3"/>
    </row>
    <row r="82" spans="2:69" ht="17.25" customHeight="1">
      <c r="B82" s="2257"/>
      <c r="C82" s="2258"/>
      <c r="D82" s="2258"/>
      <c r="E82" s="2258"/>
      <c r="F82" s="2258"/>
      <c r="G82" s="2199"/>
      <c r="H82" s="2199"/>
      <c r="I82" s="2199"/>
      <c r="J82" s="2199"/>
      <c r="K82" s="2199"/>
      <c r="L82" s="2199"/>
      <c r="M82" s="2199"/>
      <c r="N82" s="2199"/>
      <c r="O82" s="2199"/>
      <c r="P82" s="2199"/>
      <c r="Q82" s="2199"/>
      <c r="R82" s="2199"/>
      <c r="S82" s="2200"/>
      <c r="T82" s="1751" t="s">
        <v>11</v>
      </c>
      <c r="U82" s="386"/>
      <c r="V82" s="386"/>
      <c r="W82" s="386"/>
      <c r="X82" s="386"/>
      <c r="Y82" s="1760" t="s">
        <v>883</v>
      </c>
      <c r="Z82" s="1761"/>
      <c r="AA82" s="1761"/>
      <c r="AB82" s="1761"/>
      <c r="AC82" s="1761"/>
      <c r="AD82" s="1761"/>
      <c r="AE82" s="1761"/>
      <c r="AF82" s="1762"/>
      <c r="AG82" s="3"/>
      <c r="AH82" s="3"/>
      <c r="AI82" s="3"/>
      <c r="AJ82" s="3"/>
      <c r="AK82" s="776"/>
    </row>
    <row r="83" spans="2:69" ht="29.25" customHeight="1">
      <c r="B83" s="2132" t="s">
        <v>36</v>
      </c>
      <c r="C83" s="2128"/>
      <c r="D83" s="2128"/>
      <c r="E83" s="2128"/>
      <c r="F83" s="2128"/>
      <c r="G83" s="2129" t="s">
        <v>692</v>
      </c>
      <c r="H83" s="2129"/>
      <c r="I83" s="2129"/>
      <c r="J83" s="2129"/>
      <c r="K83" s="2129"/>
      <c r="L83" s="2129"/>
      <c r="M83" s="2129"/>
      <c r="N83" s="2129"/>
      <c r="O83" s="2129"/>
      <c r="P83" s="2129"/>
      <c r="Q83" s="2129"/>
      <c r="R83" s="2129"/>
      <c r="S83" s="2207"/>
      <c r="T83" s="512" t="s">
        <v>37</v>
      </c>
      <c r="U83" s="513"/>
      <c r="V83" s="513"/>
      <c r="W83" s="513"/>
      <c r="X83" s="513"/>
      <c r="Y83" s="515" t="str">
        <f>I24</f>
        <v>072/2022</v>
      </c>
      <c r="Z83" s="515"/>
      <c r="AA83" s="515"/>
      <c r="AB83" s="515"/>
      <c r="AC83" s="515"/>
      <c r="AD83" s="515"/>
      <c r="AE83" s="515"/>
      <c r="AF83" s="1762"/>
      <c r="AG83" s="3"/>
      <c r="AH83" s="3"/>
      <c r="AI83" s="3"/>
      <c r="AJ83" s="3"/>
      <c r="AK83" s="3"/>
    </row>
    <row r="84" spans="2:69" ht="15" customHeight="1" thickBot="1">
      <c r="B84" s="2260" t="s">
        <v>1</v>
      </c>
      <c r="C84" s="2260"/>
      <c r="D84" s="2260"/>
      <c r="E84" s="2260"/>
      <c r="F84" s="2260"/>
      <c r="G84" s="2176" t="s">
        <v>38</v>
      </c>
      <c r="H84" s="2099"/>
      <c r="I84" s="2099"/>
      <c r="J84" s="2099"/>
      <c r="K84" s="2099"/>
      <c r="L84" s="2099"/>
      <c r="M84" s="2099"/>
      <c r="N84" s="2099"/>
      <c r="O84" s="2099"/>
      <c r="P84" s="2099"/>
      <c r="Q84" s="2099"/>
      <c r="R84" s="2099"/>
      <c r="S84" s="2177"/>
      <c r="T84" s="2176" t="s">
        <v>71</v>
      </c>
      <c r="U84" s="2099"/>
      <c r="V84" s="2099"/>
      <c r="W84" s="2177"/>
      <c r="X84" s="2260" t="s">
        <v>39</v>
      </c>
      <c r="Y84" s="2260"/>
      <c r="Z84" s="2260"/>
      <c r="AA84" s="2260"/>
      <c r="AB84" s="2260"/>
      <c r="AC84" s="2260"/>
      <c r="AD84" s="2260"/>
      <c r="AE84" s="2260"/>
      <c r="AF84" s="2260"/>
      <c r="AG84" s="3"/>
      <c r="AH84" s="3"/>
      <c r="AI84" s="3"/>
      <c r="AJ84" s="3"/>
      <c r="AK84" s="3"/>
    </row>
    <row r="85" spans="2:69" ht="15" customHeight="1" thickBot="1">
      <c r="B85" s="2260"/>
      <c r="C85" s="2260"/>
      <c r="D85" s="2260"/>
      <c r="E85" s="2260"/>
      <c r="F85" s="2260"/>
      <c r="G85" s="2178"/>
      <c r="H85" s="2100"/>
      <c r="I85" s="2100"/>
      <c r="J85" s="2100"/>
      <c r="K85" s="2100"/>
      <c r="L85" s="2100"/>
      <c r="M85" s="2100"/>
      <c r="N85" s="2100"/>
      <c r="O85" s="2100"/>
      <c r="P85" s="2100"/>
      <c r="Q85" s="2100"/>
      <c r="R85" s="2100"/>
      <c r="S85" s="2179"/>
      <c r="T85" s="2178"/>
      <c r="U85" s="2100"/>
      <c r="V85" s="2100"/>
      <c r="W85" s="2179"/>
      <c r="X85" s="2351" t="s">
        <v>70</v>
      </c>
      <c r="Y85" s="2351"/>
      <c r="Z85" s="2351"/>
      <c r="AA85" s="2352" t="s">
        <v>46</v>
      </c>
      <c r="AB85" s="2352"/>
      <c r="AC85" s="2352"/>
      <c r="AD85" s="2248"/>
      <c r="AE85" s="2248"/>
      <c r="AF85" s="2248"/>
      <c r="AG85" s="3"/>
      <c r="AH85" s="3"/>
      <c r="AI85" s="3"/>
      <c r="AJ85" s="3"/>
      <c r="AK85" s="3"/>
      <c r="AL85" s="2157" t="s">
        <v>882</v>
      </c>
      <c r="AM85" s="2158"/>
      <c r="AN85" s="2158"/>
      <c r="AO85" s="2158"/>
      <c r="AP85" s="2158"/>
      <c r="AQ85" s="2158"/>
      <c r="AR85" s="2158"/>
      <c r="AS85" s="2158"/>
      <c r="AT85" s="2158"/>
      <c r="AU85" s="2158"/>
      <c r="AV85" s="2158"/>
      <c r="AW85" s="2158"/>
      <c r="AX85" s="2158"/>
      <c r="AY85" s="2158"/>
      <c r="AZ85" s="2158"/>
      <c r="BA85" s="2158"/>
      <c r="BB85" s="2158"/>
      <c r="BC85" s="2158"/>
      <c r="BD85" s="2158"/>
      <c r="BE85" s="2158"/>
      <c r="BF85" s="2158"/>
      <c r="BG85" s="2158"/>
      <c r="BH85" s="2158"/>
      <c r="BI85" s="2158"/>
      <c r="BJ85" s="2158"/>
      <c r="BK85" s="2158"/>
      <c r="BL85" s="2158"/>
      <c r="BM85" s="2158"/>
      <c r="BN85" s="2158"/>
      <c r="BO85" s="2159"/>
      <c r="BP85" s="1064"/>
    </row>
    <row r="86" spans="2:69" ht="15" customHeight="1">
      <c r="B86" s="2214" t="s">
        <v>40</v>
      </c>
      <c r="C86" s="2214"/>
      <c r="D86" s="2214"/>
      <c r="E86" s="2214"/>
      <c r="F86" s="2214"/>
      <c r="G86" s="2214"/>
      <c r="H86" s="2214"/>
      <c r="I86" s="2214"/>
      <c r="J86" s="2214"/>
      <c r="K86" s="2214"/>
      <c r="L86" s="2214"/>
      <c r="M86" s="2214"/>
      <c r="N86" s="2214"/>
      <c r="O86" s="2214"/>
      <c r="P86" s="2214"/>
      <c r="Q86" s="2214"/>
      <c r="R86" s="2214"/>
      <c r="S86" s="2214"/>
      <c r="T86" s="2214"/>
      <c r="U86" s="2214"/>
      <c r="V86" s="2214"/>
      <c r="W86" s="2214"/>
      <c r="X86" s="2214"/>
      <c r="Y86" s="2214"/>
      <c r="Z86" s="2214"/>
      <c r="AA86" s="2214"/>
      <c r="AB86" s="2214"/>
      <c r="AC86" s="2214"/>
      <c r="AD86" s="2214"/>
      <c r="AE86" s="2214"/>
      <c r="AF86" s="2214"/>
      <c r="AG86" s="3"/>
      <c r="AH86" s="3"/>
      <c r="AI86" s="3"/>
      <c r="AJ86" s="3"/>
      <c r="AK86" s="4"/>
      <c r="AL86" s="1370">
        <v>1</v>
      </c>
      <c r="AM86" s="1369">
        <v>2</v>
      </c>
      <c r="AN86" s="1369">
        <v>3</v>
      </c>
      <c r="AO86" s="1369">
        <v>4</v>
      </c>
      <c r="AP86" s="1369">
        <v>5</v>
      </c>
      <c r="AQ86" s="1369">
        <v>6</v>
      </c>
      <c r="AR86" s="1370">
        <v>7</v>
      </c>
      <c r="AS86" s="1370">
        <v>8</v>
      </c>
      <c r="AT86" s="1370">
        <v>9</v>
      </c>
      <c r="AU86" s="1369">
        <v>10</v>
      </c>
      <c r="AV86" s="1369">
        <v>11</v>
      </c>
      <c r="AW86" s="1370">
        <v>12</v>
      </c>
      <c r="AX86" s="1369">
        <v>13</v>
      </c>
      <c r="AY86" s="1370">
        <v>14</v>
      </c>
      <c r="AZ86" s="1370">
        <v>15</v>
      </c>
      <c r="BA86" s="1369">
        <v>16</v>
      </c>
      <c r="BB86" s="1369">
        <v>17</v>
      </c>
      <c r="BC86" s="1369">
        <v>18</v>
      </c>
      <c r="BD86" s="1369">
        <v>19</v>
      </c>
      <c r="BE86" s="1369">
        <v>20</v>
      </c>
      <c r="BF86" s="1370">
        <v>21</v>
      </c>
      <c r="BG86" s="1370">
        <v>22</v>
      </c>
      <c r="BH86" s="1369">
        <v>23</v>
      </c>
      <c r="BI86" s="1369">
        <v>24</v>
      </c>
      <c r="BJ86" s="1369">
        <v>25</v>
      </c>
      <c r="BK86" s="1369">
        <v>26</v>
      </c>
      <c r="BL86" s="1369">
        <v>27</v>
      </c>
      <c r="BM86" s="1370">
        <v>28</v>
      </c>
      <c r="BN86" s="1370">
        <v>29</v>
      </c>
      <c r="BO86" s="1369">
        <v>30</v>
      </c>
      <c r="BP86" s="621">
        <v>31</v>
      </c>
      <c r="BQ86" s="147" t="s">
        <v>69</v>
      </c>
    </row>
    <row r="87" spans="2:69" ht="15" customHeight="1">
      <c r="B87" s="2201">
        <v>1</v>
      </c>
      <c r="C87" s="2201"/>
      <c r="D87" s="2201"/>
      <c r="E87" s="2201"/>
      <c r="F87" s="2201"/>
      <c r="G87" s="2215" t="str">
        <f t="shared" ref="G87:G96" si="0">IF(AK87="","",AK87)</f>
        <v>Engenheiro</v>
      </c>
      <c r="H87" s="2216"/>
      <c r="I87" s="2216"/>
      <c r="J87" s="2216"/>
      <c r="K87" s="2216"/>
      <c r="L87" s="2216"/>
      <c r="M87" s="2216"/>
      <c r="N87" s="2216"/>
      <c r="O87" s="2216"/>
      <c r="P87" s="2216"/>
      <c r="Q87" s="2216"/>
      <c r="R87" s="2216"/>
      <c r="S87" s="2217"/>
      <c r="T87" s="2206"/>
      <c r="U87" s="2206"/>
      <c r="V87" s="2206"/>
      <c r="W87" s="2206"/>
      <c r="X87" s="2164">
        <f>AA87</f>
        <v>1</v>
      </c>
      <c r="Y87" s="2164"/>
      <c r="Z87" s="2164"/>
      <c r="AA87" s="2170">
        <f>BQ87</f>
        <v>1</v>
      </c>
      <c r="AB87" s="2170"/>
      <c r="AC87" s="2170"/>
      <c r="AD87" s="2170"/>
      <c r="AE87" s="2170"/>
      <c r="AF87" s="2170"/>
      <c r="AG87" s="3"/>
      <c r="AH87" s="3"/>
      <c r="AI87" s="3"/>
      <c r="AJ87" s="3"/>
      <c r="AK87" s="251" t="s">
        <v>376</v>
      </c>
      <c r="AL87" s="139"/>
      <c r="AM87" s="622">
        <v>1</v>
      </c>
      <c r="AN87" s="622">
        <v>1</v>
      </c>
      <c r="AO87" s="622">
        <v>1</v>
      </c>
      <c r="AP87" s="622">
        <v>1</v>
      </c>
      <c r="AQ87" s="622">
        <v>1</v>
      </c>
      <c r="AR87" s="139"/>
      <c r="AS87" s="139"/>
      <c r="AT87" s="139"/>
      <c r="AU87" s="622">
        <v>1</v>
      </c>
      <c r="AV87" s="622">
        <v>1</v>
      </c>
      <c r="AW87" s="139"/>
      <c r="AX87" s="622">
        <v>1</v>
      </c>
      <c r="AY87" s="139"/>
      <c r="AZ87" s="139"/>
      <c r="BA87" s="622">
        <v>1</v>
      </c>
      <c r="BB87" s="622">
        <v>1</v>
      </c>
      <c r="BC87" s="622">
        <v>1</v>
      </c>
      <c r="BD87" s="622">
        <v>1</v>
      </c>
      <c r="BE87" s="622">
        <v>1</v>
      </c>
      <c r="BF87" s="139"/>
      <c r="BG87" s="139"/>
      <c r="BH87" s="622">
        <v>1</v>
      </c>
      <c r="BI87" s="622">
        <v>1</v>
      </c>
      <c r="BJ87" s="622">
        <v>1</v>
      </c>
      <c r="BK87" s="622">
        <v>1</v>
      </c>
      <c r="BL87" s="622">
        <v>1</v>
      </c>
      <c r="BM87" s="139"/>
      <c r="BN87" s="139"/>
      <c r="BO87" s="622">
        <v>1</v>
      </c>
      <c r="BP87" s="622">
        <v>1</v>
      </c>
      <c r="BQ87" s="175">
        <f>IFERROR(AVERAGE((AL87:BP87)),"")</f>
        <v>1</v>
      </c>
    </row>
    <row r="88" spans="2:69" ht="15" customHeight="1">
      <c r="B88" s="2186">
        <f>B87+1</f>
        <v>2</v>
      </c>
      <c r="C88" s="2203"/>
      <c r="D88" s="2203"/>
      <c r="E88" s="2203"/>
      <c r="F88" s="2187"/>
      <c r="G88" s="2215" t="str">
        <f>IF(AK88="","",AK88)</f>
        <v>Topógrafo</v>
      </c>
      <c r="H88" s="2216"/>
      <c r="I88" s="2216"/>
      <c r="J88" s="2216"/>
      <c r="K88" s="2216"/>
      <c r="L88" s="2216"/>
      <c r="M88" s="2216"/>
      <c r="N88" s="2216"/>
      <c r="O88" s="2216"/>
      <c r="P88" s="2216"/>
      <c r="Q88" s="2216"/>
      <c r="R88" s="2216"/>
      <c r="S88" s="2217"/>
      <c r="T88" s="2206"/>
      <c r="U88" s="2206"/>
      <c r="V88" s="2206"/>
      <c r="W88" s="2206"/>
      <c r="X88" s="2164">
        <f>AA88</f>
        <v>1</v>
      </c>
      <c r="Y88" s="2164"/>
      <c r="Z88" s="2164"/>
      <c r="AA88" s="2211">
        <f t="shared" ref="AA88:AA93" si="1">BQ88</f>
        <v>1</v>
      </c>
      <c r="AB88" s="2212"/>
      <c r="AC88" s="2213"/>
      <c r="AD88" s="2211"/>
      <c r="AE88" s="2212"/>
      <c r="AF88" s="2213"/>
      <c r="AG88" s="3"/>
      <c r="AH88" s="3"/>
      <c r="AI88" s="3"/>
      <c r="AJ88" s="3"/>
      <c r="AK88" s="7" t="s">
        <v>250</v>
      </c>
      <c r="AL88" s="139"/>
      <c r="AM88" s="622">
        <v>1</v>
      </c>
      <c r="AN88" s="622">
        <v>1</v>
      </c>
      <c r="AO88" s="622">
        <v>1</v>
      </c>
      <c r="AP88" s="622">
        <v>1</v>
      </c>
      <c r="AQ88" s="622">
        <v>1</v>
      </c>
      <c r="AR88" s="139"/>
      <c r="AS88" s="139"/>
      <c r="AT88" s="139"/>
      <c r="AU88" s="622">
        <v>1</v>
      </c>
      <c r="AV88" s="622">
        <v>1</v>
      </c>
      <c r="AW88" s="139"/>
      <c r="AX88" s="622">
        <v>1</v>
      </c>
      <c r="AY88" s="139"/>
      <c r="AZ88" s="139"/>
      <c r="BA88" s="622">
        <v>1</v>
      </c>
      <c r="BB88" s="622">
        <v>1</v>
      </c>
      <c r="BC88" s="622">
        <v>1</v>
      </c>
      <c r="BD88" s="622">
        <v>1</v>
      </c>
      <c r="BE88" s="622">
        <v>1</v>
      </c>
      <c r="BF88" s="139"/>
      <c r="BG88" s="139"/>
      <c r="BH88" s="622">
        <v>1</v>
      </c>
      <c r="BI88" s="622">
        <v>1</v>
      </c>
      <c r="BJ88" s="622">
        <v>1</v>
      </c>
      <c r="BK88" s="622">
        <v>1</v>
      </c>
      <c r="BL88" s="622">
        <v>1</v>
      </c>
      <c r="BM88" s="139"/>
      <c r="BN88" s="139"/>
      <c r="BO88" s="622">
        <v>1</v>
      </c>
      <c r="BP88" s="622">
        <v>1</v>
      </c>
      <c r="BQ88" s="175">
        <f t="shared" ref="BQ88:BQ102" si="2">IFERROR(AVERAGE((AL88:BP88)),"")</f>
        <v>1</v>
      </c>
    </row>
    <row r="89" spans="2:69" ht="15" customHeight="1">
      <c r="B89" s="2186">
        <f>B88+1</f>
        <v>3</v>
      </c>
      <c r="C89" s="2203"/>
      <c r="D89" s="2203"/>
      <c r="E89" s="2203"/>
      <c r="F89" s="2187"/>
      <c r="G89" s="2215" t="str">
        <f>IF(AK89="","",AK89)</f>
        <v>Motorista</v>
      </c>
      <c r="H89" s="2216"/>
      <c r="I89" s="2216"/>
      <c r="J89" s="2216"/>
      <c r="K89" s="2216"/>
      <c r="L89" s="2216"/>
      <c r="M89" s="2216"/>
      <c r="N89" s="2216"/>
      <c r="O89" s="2216"/>
      <c r="P89" s="2216"/>
      <c r="Q89" s="2216"/>
      <c r="R89" s="2216"/>
      <c r="S89" s="2217"/>
      <c r="T89" s="2206"/>
      <c r="U89" s="2206"/>
      <c r="V89" s="2206"/>
      <c r="W89" s="2206"/>
      <c r="X89" s="2164">
        <f>AA89</f>
        <v>1.65</v>
      </c>
      <c r="Y89" s="2164"/>
      <c r="Z89" s="2164"/>
      <c r="AA89" s="2211">
        <f t="shared" si="1"/>
        <v>1.65</v>
      </c>
      <c r="AB89" s="2212"/>
      <c r="AC89" s="2213"/>
      <c r="AD89" s="2211"/>
      <c r="AE89" s="2212"/>
      <c r="AF89" s="2213"/>
      <c r="AG89" s="3"/>
      <c r="AH89" s="3"/>
      <c r="AI89" s="3"/>
      <c r="AJ89" s="3"/>
      <c r="AK89" s="7" t="s">
        <v>375</v>
      </c>
      <c r="AL89" s="139"/>
      <c r="AM89" s="622">
        <v>2</v>
      </c>
      <c r="AN89" s="622">
        <v>2</v>
      </c>
      <c r="AO89" s="622">
        <v>2</v>
      </c>
      <c r="AP89" s="622">
        <v>2</v>
      </c>
      <c r="AQ89" s="622">
        <v>2</v>
      </c>
      <c r="AR89" s="139"/>
      <c r="AS89" s="139"/>
      <c r="AT89" s="139"/>
      <c r="AU89" s="622">
        <v>2</v>
      </c>
      <c r="AV89" s="622">
        <v>2</v>
      </c>
      <c r="AW89" s="139"/>
      <c r="AX89" s="622">
        <v>2</v>
      </c>
      <c r="AY89" s="139"/>
      <c r="AZ89" s="139"/>
      <c r="BA89" s="622">
        <v>2</v>
      </c>
      <c r="BB89" s="622">
        <v>2</v>
      </c>
      <c r="BC89" s="622">
        <v>2</v>
      </c>
      <c r="BD89" s="622">
        <v>2</v>
      </c>
      <c r="BE89" s="622">
        <v>2</v>
      </c>
      <c r="BF89" s="139"/>
      <c r="BG89" s="139"/>
      <c r="BH89" s="622">
        <v>1</v>
      </c>
      <c r="BI89" s="622">
        <v>1</v>
      </c>
      <c r="BJ89" s="622">
        <v>1</v>
      </c>
      <c r="BK89" s="622">
        <v>1</v>
      </c>
      <c r="BL89" s="622">
        <v>1</v>
      </c>
      <c r="BM89" s="139"/>
      <c r="BN89" s="139"/>
      <c r="BO89" s="622">
        <v>1</v>
      </c>
      <c r="BP89" s="622">
        <v>1</v>
      </c>
      <c r="BQ89" s="175">
        <f t="shared" si="2"/>
        <v>1.65</v>
      </c>
    </row>
    <row r="90" spans="2:69" ht="15" customHeight="1">
      <c r="B90" s="2186">
        <f>B89+1</f>
        <v>4</v>
      </c>
      <c r="C90" s="2203"/>
      <c r="D90" s="2203"/>
      <c r="E90" s="2203"/>
      <c r="F90" s="2187"/>
      <c r="G90" s="2215" t="str">
        <f t="shared" si="0"/>
        <v>Técnico</v>
      </c>
      <c r="H90" s="2216"/>
      <c r="I90" s="2216"/>
      <c r="J90" s="2216"/>
      <c r="K90" s="2216"/>
      <c r="L90" s="2216"/>
      <c r="M90" s="2216"/>
      <c r="N90" s="2216"/>
      <c r="O90" s="2216"/>
      <c r="P90" s="2216"/>
      <c r="Q90" s="2216"/>
      <c r="R90" s="2216"/>
      <c r="S90" s="2217"/>
      <c r="T90" s="2206"/>
      <c r="U90" s="2206"/>
      <c r="V90" s="2206"/>
      <c r="W90" s="2206"/>
      <c r="X90" s="2164">
        <f>AA90</f>
        <v>1</v>
      </c>
      <c r="Y90" s="2164"/>
      <c r="Z90" s="2164"/>
      <c r="AA90" s="2170">
        <f t="shared" si="1"/>
        <v>1</v>
      </c>
      <c r="AB90" s="2170"/>
      <c r="AC90" s="2170"/>
      <c r="AD90" s="2170"/>
      <c r="AE90" s="2170"/>
      <c r="AF90" s="2170"/>
      <c r="AG90" s="3"/>
      <c r="AH90" s="3"/>
      <c r="AI90" s="3"/>
      <c r="AJ90" s="3"/>
      <c r="AK90" s="7" t="s">
        <v>542</v>
      </c>
      <c r="AL90" s="139"/>
      <c r="AM90" s="1455">
        <v>1</v>
      </c>
      <c r="AN90" s="1455">
        <v>1</v>
      </c>
      <c r="AO90" s="622">
        <v>1</v>
      </c>
      <c r="AP90" s="622">
        <v>1</v>
      </c>
      <c r="AQ90" s="622">
        <v>1</v>
      </c>
      <c r="AR90" s="1462"/>
      <c r="AS90" s="139"/>
      <c r="AT90" s="1492"/>
      <c r="AU90" s="1368">
        <v>1</v>
      </c>
      <c r="AV90" s="622">
        <v>1</v>
      </c>
      <c r="AW90" s="139"/>
      <c r="AX90" s="622">
        <v>1</v>
      </c>
      <c r="AY90" s="139"/>
      <c r="AZ90" s="139"/>
      <c r="BA90" s="1456">
        <v>1</v>
      </c>
      <c r="BB90" s="702">
        <v>1</v>
      </c>
      <c r="BC90" s="622">
        <v>1</v>
      </c>
      <c r="BD90" s="622">
        <v>1</v>
      </c>
      <c r="BE90" s="622">
        <v>1</v>
      </c>
      <c r="BF90" s="139"/>
      <c r="BG90" s="139"/>
      <c r="BH90" s="1456">
        <v>1</v>
      </c>
      <c r="BI90" s="702">
        <v>1</v>
      </c>
      <c r="BJ90" s="622">
        <v>1</v>
      </c>
      <c r="BK90" s="622">
        <v>1</v>
      </c>
      <c r="BL90" s="622">
        <v>1</v>
      </c>
      <c r="BM90" s="139"/>
      <c r="BN90" s="139"/>
      <c r="BO90" s="622">
        <v>1</v>
      </c>
      <c r="BP90" s="622">
        <v>1</v>
      </c>
      <c r="BQ90" s="175">
        <f t="shared" si="2"/>
        <v>1</v>
      </c>
    </row>
    <row r="91" spans="2:69" ht="15" customHeight="1">
      <c r="B91" s="2201"/>
      <c r="C91" s="2201"/>
      <c r="D91" s="2201"/>
      <c r="E91" s="2201"/>
      <c r="F91" s="2201"/>
      <c r="G91" s="2208" t="str">
        <f>IF(AK91="","",AK91)</f>
        <v/>
      </c>
      <c r="H91" s="2209"/>
      <c r="I91" s="2209"/>
      <c r="J91" s="2209"/>
      <c r="K91" s="2209"/>
      <c r="L91" s="2209"/>
      <c r="M91" s="2209"/>
      <c r="N91" s="2209"/>
      <c r="O91" s="2209"/>
      <c r="P91" s="2209"/>
      <c r="Q91" s="2209"/>
      <c r="R91" s="2209"/>
      <c r="S91" s="2210"/>
      <c r="T91" s="2206"/>
      <c r="U91" s="2206"/>
      <c r="V91" s="2206"/>
      <c r="W91" s="2206"/>
      <c r="X91" s="2204"/>
      <c r="Y91" s="2204"/>
      <c r="Z91" s="2204"/>
      <c r="AA91" s="2170" t="str">
        <f t="shared" si="1"/>
        <v/>
      </c>
      <c r="AB91" s="2170"/>
      <c r="AC91" s="2170"/>
      <c r="AD91" s="2170"/>
      <c r="AE91" s="2170"/>
      <c r="AF91" s="2170"/>
      <c r="AG91" s="3"/>
      <c r="AH91" s="3"/>
      <c r="AI91" s="3"/>
      <c r="AJ91" s="3"/>
      <c r="AK91" s="7"/>
      <c r="AL91" s="139"/>
      <c r="AM91" s="702"/>
      <c r="AN91" s="622"/>
      <c r="AO91" s="702"/>
      <c r="AP91" s="702"/>
      <c r="AQ91" s="622"/>
      <c r="AR91" s="139"/>
      <c r="AS91" s="139"/>
      <c r="AT91" s="1191"/>
      <c r="AU91" s="622"/>
      <c r="AV91" s="702"/>
      <c r="AW91" s="1191"/>
      <c r="AX91" s="622"/>
      <c r="AY91" s="139"/>
      <c r="AZ91" s="139"/>
      <c r="BA91" s="702"/>
      <c r="BB91" s="622"/>
      <c r="BC91" s="702"/>
      <c r="BD91" s="702"/>
      <c r="BE91" s="622"/>
      <c r="BF91" s="139"/>
      <c r="BG91" s="139"/>
      <c r="BH91" s="702"/>
      <c r="BI91" s="622"/>
      <c r="BJ91" s="702"/>
      <c r="BK91" s="702"/>
      <c r="BL91" s="622"/>
      <c r="BM91" s="139"/>
      <c r="BN91" s="139"/>
      <c r="BO91" s="702"/>
      <c r="BP91" s="622"/>
      <c r="BQ91" s="175" t="str">
        <f t="shared" si="2"/>
        <v/>
      </c>
    </row>
    <row r="92" spans="2:69" ht="15" customHeight="1">
      <c r="B92" s="2186"/>
      <c r="C92" s="2203"/>
      <c r="D92" s="2203"/>
      <c r="E92" s="2203"/>
      <c r="F92" s="2187"/>
      <c r="G92" s="2208" t="str">
        <f>IF(AK92="","",AK92)</f>
        <v/>
      </c>
      <c r="H92" s="2209"/>
      <c r="I92" s="2209"/>
      <c r="J92" s="2209"/>
      <c r="K92" s="2209"/>
      <c r="L92" s="2209"/>
      <c r="M92" s="2209"/>
      <c r="N92" s="2209"/>
      <c r="O92" s="2209"/>
      <c r="P92" s="2209"/>
      <c r="Q92" s="2209"/>
      <c r="R92" s="2209"/>
      <c r="S92" s="2210"/>
      <c r="T92" s="2161"/>
      <c r="U92" s="2162"/>
      <c r="V92" s="2162"/>
      <c r="W92" s="2163"/>
      <c r="X92" s="2167"/>
      <c r="Y92" s="2168"/>
      <c r="Z92" s="2169"/>
      <c r="AA92" s="2165" t="str">
        <f t="shared" si="1"/>
        <v/>
      </c>
      <c r="AB92" s="2165"/>
      <c r="AC92" s="2165"/>
      <c r="AD92" s="2170"/>
      <c r="AE92" s="2170"/>
      <c r="AF92" s="2170"/>
      <c r="AG92" s="3"/>
      <c r="AH92" s="3"/>
      <c r="AI92" s="3"/>
      <c r="AJ92" s="3"/>
      <c r="AK92" s="7"/>
      <c r="AL92" s="139"/>
      <c r="AM92" s="702"/>
      <c r="AN92" s="622"/>
      <c r="AO92" s="702"/>
      <c r="AP92" s="702"/>
      <c r="AQ92" s="622"/>
      <c r="AR92" s="139"/>
      <c r="AS92" s="139"/>
      <c r="AT92" s="1191"/>
      <c r="AU92" s="622"/>
      <c r="AV92" s="702"/>
      <c r="AW92" s="1191"/>
      <c r="AX92" s="622"/>
      <c r="AY92" s="139"/>
      <c r="AZ92" s="139"/>
      <c r="BA92" s="702"/>
      <c r="BB92" s="622"/>
      <c r="BC92" s="702"/>
      <c r="BD92" s="702"/>
      <c r="BE92" s="622"/>
      <c r="BF92" s="139"/>
      <c r="BG92" s="139"/>
      <c r="BH92" s="702"/>
      <c r="BI92" s="622"/>
      <c r="BJ92" s="702"/>
      <c r="BK92" s="702"/>
      <c r="BL92" s="622"/>
      <c r="BM92" s="139"/>
      <c r="BN92" s="139"/>
      <c r="BO92" s="702"/>
      <c r="BP92" s="622"/>
      <c r="BQ92" s="175" t="str">
        <f t="shared" si="2"/>
        <v/>
      </c>
    </row>
    <row r="93" spans="2:69" ht="15" customHeight="1">
      <c r="B93" s="2186"/>
      <c r="C93" s="2203"/>
      <c r="D93" s="2203"/>
      <c r="E93" s="2203"/>
      <c r="F93" s="2187"/>
      <c r="G93" s="2208" t="str">
        <f t="shared" si="0"/>
        <v/>
      </c>
      <c r="H93" s="2209"/>
      <c r="I93" s="2209"/>
      <c r="J93" s="2209"/>
      <c r="K93" s="2209"/>
      <c r="L93" s="2209"/>
      <c r="M93" s="2209"/>
      <c r="N93" s="2209"/>
      <c r="O93" s="2209"/>
      <c r="P93" s="2209"/>
      <c r="Q93" s="2209"/>
      <c r="R93" s="2209"/>
      <c r="S93" s="2210"/>
      <c r="T93" s="2161"/>
      <c r="U93" s="2162"/>
      <c r="V93" s="2162"/>
      <c r="W93" s="2163"/>
      <c r="X93" s="2167"/>
      <c r="Y93" s="2168"/>
      <c r="Z93" s="2169"/>
      <c r="AA93" s="2165" t="str">
        <f t="shared" si="1"/>
        <v/>
      </c>
      <c r="AB93" s="2165"/>
      <c r="AC93" s="2165"/>
      <c r="AD93" s="2170"/>
      <c r="AE93" s="2170"/>
      <c r="AF93" s="2170"/>
      <c r="AG93" s="3"/>
      <c r="AH93" s="3"/>
      <c r="AI93" s="3"/>
      <c r="AJ93" s="3"/>
      <c r="AK93" s="7"/>
      <c r="AL93" s="139"/>
      <c r="AM93" s="702"/>
      <c r="AN93" s="622"/>
      <c r="AO93" s="702"/>
      <c r="AP93" s="702"/>
      <c r="AQ93" s="622"/>
      <c r="AR93" s="139"/>
      <c r="AS93" s="139"/>
      <c r="AT93" s="1191"/>
      <c r="AU93" s="622"/>
      <c r="AV93" s="702"/>
      <c r="AW93" s="1191"/>
      <c r="AX93" s="622"/>
      <c r="AY93" s="139"/>
      <c r="AZ93" s="139"/>
      <c r="BA93" s="702"/>
      <c r="BB93" s="622"/>
      <c r="BC93" s="702"/>
      <c r="BD93" s="702"/>
      <c r="BE93" s="622"/>
      <c r="BF93" s="139"/>
      <c r="BG93" s="139"/>
      <c r="BH93" s="702"/>
      <c r="BI93" s="622"/>
      <c r="BJ93" s="702"/>
      <c r="BK93" s="702"/>
      <c r="BL93" s="622"/>
      <c r="BM93" s="139"/>
      <c r="BN93" s="139"/>
      <c r="BO93" s="702"/>
      <c r="BP93" s="622"/>
      <c r="BQ93" s="175" t="str">
        <f t="shared" si="2"/>
        <v/>
      </c>
    </row>
    <row r="94" spans="2:69" ht="15" customHeight="1">
      <c r="B94" s="2201"/>
      <c r="C94" s="2201"/>
      <c r="D94" s="2201"/>
      <c r="E94" s="2201"/>
      <c r="F94" s="2201"/>
      <c r="G94" s="2208" t="str">
        <f t="shared" si="0"/>
        <v/>
      </c>
      <c r="H94" s="2209"/>
      <c r="I94" s="2209"/>
      <c r="J94" s="2209"/>
      <c r="K94" s="2209"/>
      <c r="L94" s="2209"/>
      <c r="M94" s="2209"/>
      <c r="N94" s="2209"/>
      <c r="O94" s="2209"/>
      <c r="P94" s="2209"/>
      <c r="Q94" s="2209"/>
      <c r="R94" s="2209"/>
      <c r="S94" s="2210"/>
      <c r="T94" s="2206"/>
      <c r="U94" s="2206"/>
      <c r="V94" s="2206"/>
      <c r="W94" s="2206"/>
      <c r="X94" s="2204"/>
      <c r="Y94" s="2204"/>
      <c r="Z94" s="2204"/>
      <c r="AA94" s="2170" t="str">
        <f>BQ94</f>
        <v/>
      </c>
      <c r="AB94" s="2170"/>
      <c r="AC94" s="2170"/>
      <c r="AD94" s="2170"/>
      <c r="AE94" s="2170"/>
      <c r="AF94" s="2170"/>
      <c r="AG94" s="3"/>
      <c r="AH94" s="3"/>
      <c r="AI94" s="3"/>
      <c r="AJ94" s="3"/>
      <c r="AK94" s="7"/>
      <c r="AL94" s="139"/>
      <c r="AM94" s="702"/>
      <c r="AN94" s="622"/>
      <c r="AO94" s="702"/>
      <c r="AP94" s="702"/>
      <c r="AQ94" s="622"/>
      <c r="AR94" s="139"/>
      <c r="AS94" s="139"/>
      <c r="AT94" s="1191"/>
      <c r="AU94" s="622"/>
      <c r="AV94" s="702"/>
      <c r="AW94" s="1191"/>
      <c r="AX94" s="622"/>
      <c r="AY94" s="139"/>
      <c r="AZ94" s="139"/>
      <c r="BA94" s="702"/>
      <c r="BB94" s="622"/>
      <c r="BC94" s="702"/>
      <c r="BD94" s="702"/>
      <c r="BE94" s="622"/>
      <c r="BF94" s="139"/>
      <c r="BG94" s="139"/>
      <c r="BH94" s="702"/>
      <c r="BI94" s="622"/>
      <c r="BJ94" s="702"/>
      <c r="BK94" s="702"/>
      <c r="BL94" s="622"/>
      <c r="BM94" s="139"/>
      <c r="BN94" s="139"/>
      <c r="BO94" s="702"/>
      <c r="BP94" s="622"/>
      <c r="BQ94" s="175" t="str">
        <f>IFERROR(AVERAGE((AL94:BP94)),"")</f>
        <v/>
      </c>
    </row>
    <row r="95" spans="2:69" ht="15" customHeight="1">
      <c r="B95" s="2201"/>
      <c r="C95" s="2201"/>
      <c r="D95" s="2201"/>
      <c r="E95" s="2201"/>
      <c r="F95" s="2201"/>
      <c r="G95" s="2208" t="str">
        <f t="shared" si="0"/>
        <v/>
      </c>
      <c r="H95" s="2209"/>
      <c r="I95" s="2209"/>
      <c r="J95" s="2209"/>
      <c r="K95" s="2209"/>
      <c r="L95" s="2209"/>
      <c r="M95" s="2209"/>
      <c r="N95" s="2209"/>
      <c r="O95" s="2209"/>
      <c r="P95" s="2209"/>
      <c r="Q95" s="2209"/>
      <c r="R95" s="2209"/>
      <c r="S95" s="2210"/>
      <c r="T95" s="2206"/>
      <c r="U95" s="2206"/>
      <c r="V95" s="2206"/>
      <c r="W95" s="2206"/>
      <c r="X95" s="2204"/>
      <c r="Y95" s="2204"/>
      <c r="Z95" s="2204"/>
      <c r="AA95" s="2170" t="str">
        <f>BQ95</f>
        <v/>
      </c>
      <c r="AB95" s="2170"/>
      <c r="AC95" s="2170"/>
      <c r="AD95" s="2170"/>
      <c r="AE95" s="2170"/>
      <c r="AF95" s="2170"/>
      <c r="AG95" s="3"/>
      <c r="AH95" s="3"/>
      <c r="AI95" s="3"/>
      <c r="AJ95" s="3"/>
      <c r="AK95" s="7"/>
      <c r="AL95" s="139"/>
      <c r="AM95" s="702"/>
      <c r="AN95" s="622"/>
      <c r="AO95" s="702"/>
      <c r="AP95" s="702"/>
      <c r="AQ95" s="622"/>
      <c r="AR95" s="139"/>
      <c r="AS95" s="139"/>
      <c r="AT95" s="1191"/>
      <c r="AU95" s="622"/>
      <c r="AV95" s="702"/>
      <c r="AW95" s="1191"/>
      <c r="AX95" s="622"/>
      <c r="AY95" s="139"/>
      <c r="AZ95" s="139"/>
      <c r="BA95" s="702"/>
      <c r="BB95" s="622"/>
      <c r="BC95" s="702"/>
      <c r="BD95" s="702"/>
      <c r="BE95" s="622"/>
      <c r="BF95" s="139"/>
      <c r="BG95" s="139"/>
      <c r="BH95" s="702"/>
      <c r="BI95" s="622"/>
      <c r="BJ95" s="702"/>
      <c r="BK95" s="702"/>
      <c r="BL95" s="622"/>
      <c r="BM95" s="139"/>
      <c r="BN95" s="139"/>
      <c r="BO95" s="702"/>
      <c r="BP95" s="622"/>
      <c r="BQ95" s="175" t="str">
        <f t="shared" si="2"/>
        <v/>
      </c>
    </row>
    <row r="96" spans="2:69" ht="15" customHeight="1">
      <c r="B96" s="2201"/>
      <c r="C96" s="2201"/>
      <c r="D96" s="2201"/>
      <c r="E96" s="2201"/>
      <c r="F96" s="2201"/>
      <c r="G96" s="2208" t="str">
        <f t="shared" si="0"/>
        <v/>
      </c>
      <c r="H96" s="2209"/>
      <c r="I96" s="2209"/>
      <c r="J96" s="2209"/>
      <c r="K96" s="2209"/>
      <c r="L96" s="2209"/>
      <c r="M96" s="2209"/>
      <c r="N96" s="2209"/>
      <c r="O96" s="2209"/>
      <c r="P96" s="2209"/>
      <c r="Q96" s="2209"/>
      <c r="R96" s="2209"/>
      <c r="S96" s="2210"/>
      <c r="T96" s="2206"/>
      <c r="U96" s="2206"/>
      <c r="V96" s="2206"/>
      <c r="W96" s="2206"/>
      <c r="X96" s="2204"/>
      <c r="Y96" s="2204"/>
      <c r="Z96" s="2204"/>
      <c r="AA96" s="2170" t="str">
        <f>BQ96</f>
        <v/>
      </c>
      <c r="AB96" s="2170"/>
      <c r="AC96" s="2170"/>
      <c r="AD96" s="2170"/>
      <c r="AE96" s="2170"/>
      <c r="AF96" s="2170"/>
      <c r="AG96" s="3"/>
      <c r="AH96" s="3"/>
      <c r="AI96" s="3"/>
      <c r="AJ96" s="3"/>
      <c r="AK96" s="7"/>
      <c r="AL96" s="139"/>
      <c r="AM96" s="702"/>
      <c r="AN96" s="622"/>
      <c r="AO96" s="702"/>
      <c r="AP96" s="702"/>
      <c r="AQ96" s="622"/>
      <c r="AR96" s="139"/>
      <c r="AS96" s="139"/>
      <c r="AT96" s="1191"/>
      <c r="AU96" s="622"/>
      <c r="AV96" s="702"/>
      <c r="AW96" s="1191"/>
      <c r="AX96" s="622"/>
      <c r="AY96" s="139"/>
      <c r="AZ96" s="139"/>
      <c r="BA96" s="702"/>
      <c r="BB96" s="622"/>
      <c r="BC96" s="702"/>
      <c r="BD96" s="702"/>
      <c r="BE96" s="622"/>
      <c r="BF96" s="139"/>
      <c r="BG96" s="139"/>
      <c r="BH96" s="702"/>
      <c r="BI96" s="622"/>
      <c r="BJ96" s="702"/>
      <c r="BK96" s="702"/>
      <c r="BL96" s="622"/>
      <c r="BM96" s="139"/>
      <c r="BN96" s="139"/>
      <c r="BO96" s="702"/>
      <c r="BP96" s="622"/>
      <c r="BQ96" s="175" t="str">
        <f t="shared" si="2"/>
        <v/>
      </c>
    </row>
    <row r="97" spans="2:69" ht="15" customHeight="1">
      <c r="B97" s="2201"/>
      <c r="C97" s="2201"/>
      <c r="D97" s="2201"/>
      <c r="E97" s="2201"/>
      <c r="F97" s="2201"/>
      <c r="G97" s="2174"/>
      <c r="H97" s="2174"/>
      <c r="I97" s="2174"/>
      <c r="J97" s="2174"/>
      <c r="K97" s="2174"/>
      <c r="L97" s="2174"/>
      <c r="M97" s="2174"/>
      <c r="N97" s="2174"/>
      <c r="O97" s="2174"/>
      <c r="P97" s="2174"/>
      <c r="Q97" s="2174"/>
      <c r="R97" s="2174"/>
      <c r="S97" s="2174"/>
      <c r="T97" s="2206"/>
      <c r="U97" s="2206"/>
      <c r="V97" s="2206"/>
      <c r="W97" s="2206"/>
      <c r="X97" s="2204"/>
      <c r="Y97" s="2204"/>
      <c r="Z97" s="2204"/>
      <c r="AA97" s="2205"/>
      <c r="AB97" s="2205"/>
      <c r="AC97" s="2205"/>
      <c r="AD97" s="2170"/>
      <c r="AE97" s="2170"/>
      <c r="AF97" s="2170"/>
      <c r="AG97" s="3"/>
      <c r="AH97" s="3"/>
      <c r="AI97" s="3"/>
      <c r="AJ97" s="3"/>
      <c r="AK97" s="7"/>
      <c r="AL97" s="139"/>
      <c r="AM97" s="702"/>
      <c r="AN97" s="622"/>
      <c r="AO97" s="702"/>
      <c r="AP97" s="702"/>
      <c r="AQ97" s="622"/>
      <c r="AR97" s="139"/>
      <c r="AS97" s="139"/>
      <c r="AT97" s="1191"/>
      <c r="AU97" s="622"/>
      <c r="AV97" s="702"/>
      <c r="AW97" s="1191"/>
      <c r="AX97" s="622"/>
      <c r="AY97" s="139"/>
      <c r="AZ97" s="139"/>
      <c r="BA97" s="702"/>
      <c r="BB97" s="622"/>
      <c r="BC97" s="702"/>
      <c r="BD97" s="702"/>
      <c r="BE97" s="622"/>
      <c r="BF97" s="139"/>
      <c r="BG97" s="139"/>
      <c r="BH97" s="702"/>
      <c r="BI97" s="622"/>
      <c r="BJ97" s="702"/>
      <c r="BK97" s="702"/>
      <c r="BL97" s="622"/>
      <c r="BM97" s="139"/>
      <c r="BN97" s="139"/>
      <c r="BO97" s="702"/>
      <c r="BP97" s="622"/>
      <c r="BQ97" s="175" t="str">
        <f t="shared" si="2"/>
        <v/>
      </c>
    </row>
    <row r="98" spans="2:69" ht="15" customHeight="1">
      <c r="B98" s="2201"/>
      <c r="C98" s="2201"/>
      <c r="D98" s="2201"/>
      <c r="E98" s="2201"/>
      <c r="F98" s="2201"/>
      <c r="G98" s="2174"/>
      <c r="H98" s="2174"/>
      <c r="I98" s="2174"/>
      <c r="J98" s="2174"/>
      <c r="K98" s="2174"/>
      <c r="L98" s="2174"/>
      <c r="M98" s="2174"/>
      <c r="N98" s="2174"/>
      <c r="O98" s="2174"/>
      <c r="P98" s="2174"/>
      <c r="Q98" s="2174"/>
      <c r="R98" s="2174"/>
      <c r="S98" s="2174"/>
      <c r="T98" s="2189"/>
      <c r="U98" s="2189"/>
      <c r="V98" s="2189"/>
      <c r="W98" s="2189"/>
      <c r="X98" s="2204"/>
      <c r="Y98" s="2204"/>
      <c r="Z98" s="2204"/>
      <c r="AA98" s="2205"/>
      <c r="AB98" s="2205"/>
      <c r="AC98" s="2205"/>
      <c r="AD98" s="2170"/>
      <c r="AE98" s="2170"/>
      <c r="AF98" s="2170"/>
      <c r="AG98" s="3"/>
      <c r="AH98" s="3"/>
      <c r="AI98" s="3"/>
      <c r="AJ98" s="3"/>
      <c r="AK98" s="7"/>
      <c r="AL98" s="139"/>
      <c r="AM98" s="702"/>
      <c r="AN98" s="622"/>
      <c r="AO98" s="702"/>
      <c r="AP98" s="702"/>
      <c r="AQ98" s="622"/>
      <c r="AR98" s="139"/>
      <c r="AS98" s="139"/>
      <c r="AT98" s="1191"/>
      <c r="AU98" s="622"/>
      <c r="AV98" s="702"/>
      <c r="AW98" s="1191"/>
      <c r="AX98" s="622"/>
      <c r="AY98" s="139"/>
      <c r="AZ98" s="139"/>
      <c r="BA98" s="702"/>
      <c r="BB98" s="622"/>
      <c r="BC98" s="702"/>
      <c r="BD98" s="702"/>
      <c r="BE98" s="622"/>
      <c r="BF98" s="139"/>
      <c r="BG98" s="139"/>
      <c r="BH98" s="702"/>
      <c r="BI98" s="622"/>
      <c r="BJ98" s="702"/>
      <c r="BK98" s="702"/>
      <c r="BL98" s="622"/>
      <c r="BM98" s="139"/>
      <c r="BN98" s="139"/>
      <c r="BO98" s="702"/>
      <c r="BP98" s="622"/>
      <c r="BQ98" s="175" t="str">
        <f t="shared" si="2"/>
        <v/>
      </c>
    </row>
    <row r="99" spans="2:69" ht="15" customHeight="1">
      <c r="B99" s="2201"/>
      <c r="C99" s="2201"/>
      <c r="D99" s="2201"/>
      <c r="E99" s="2201"/>
      <c r="F99" s="2201"/>
      <c r="G99" s="2174"/>
      <c r="H99" s="2174"/>
      <c r="I99" s="2174"/>
      <c r="J99" s="2174"/>
      <c r="K99" s="2174"/>
      <c r="L99" s="2174"/>
      <c r="M99" s="2174"/>
      <c r="N99" s="2174"/>
      <c r="O99" s="2174"/>
      <c r="P99" s="2174"/>
      <c r="Q99" s="2174"/>
      <c r="R99" s="2174"/>
      <c r="S99" s="2174"/>
      <c r="T99" s="2189"/>
      <c r="U99" s="2189"/>
      <c r="V99" s="2189"/>
      <c r="W99" s="2189"/>
      <c r="X99" s="2204"/>
      <c r="Y99" s="2204"/>
      <c r="Z99" s="2204"/>
      <c r="AA99" s="2205"/>
      <c r="AB99" s="2205"/>
      <c r="AC99" s="2205"/>
      <c r="AD99" s="2170"/>
      <c r="AE99" s="2170"/>
      <c r="AF99" s="2170"/>
      <c r="AG99" s="3"/>
      <c r="AH99" s="3"/>
      <c r="AI99" s="3"/>
      <c r="AJ99" s="3"/>
      <c r="AK99" s="7"/>
      <c r="AL99" s="139"/>
      <c r="AM99" s="702"/>
      <c r="AN99" s="622"/>
      <c r="AO99" s="702"/>
      <c r="AP99" s="702"/>
      <c r="AQ99" s="622"/>
      <c r="AR99" s="139"/>
      <c r="AS99" s="139"/>
      <c r="AT99" s="1191"/>
      <c r="AU99" s="622"/>
      <c r="AV99" s="702"/>
      <c r="AW99" s="1191"/>
      <c r="AX99" s="622"/>
      <c r="AY99" s="139"/>
      <c r="AZ99" s="139"/>
      <c r="BA99" s="702"/>
      <c r="BB99" s="622"/>
      <c r="BC99" s="702"/>
      <c r="BD99" s="702"/>
      <c r="BE99" s="622"/>
      <c r="BF99" s="139"/>
      <c r="BG99" s="139"/>
      <c r="BH99" s="702"/>
      <c r="BI99" s="622"/>
      <c r="BJ99" s="702"/>
      <c r="BK99" s="702"/>
      <c r="BL99" s="622"/>
      <c r="BM99" s="139"/>
      <c r="BN99" s="139"/>
      <c r="BO99" s="702"/>
      <c r="BP99" s="622"/>
      <c r="BQ99" s="175" t="str">
        <f t="shared" si="2"/>
        <v/>
      </c>
    </row>
    <row r="100" spans="2:69" ht="15" customHeight="1">
      <c r="B100" s="2201"/>
      <c r="C100" s="2201"/>
      <c r="D100" s="2201"/>
      <c r="E100" s="2201"/>
      <c r="F100" s="2201"/>
      <c r="G100" s="2174"/>
      <c r="H100" s="2174"/>
      <c r="I100" s="2174"/>
      <c r="J100" s="2174"/>
      <c r="K100" s="2174"/>
      <c r="L100" s="2174"/>
      <c r="M100" s="2174"/>
      <c r="N100" s="2174"/>
      <c r="O100" s="2174"/>
      <c r="P100" s="2174"/>
      <c r="Q100" s="2174"/>
      <c r="R100" s="2174"/>
      <c r="S100" s="2174"/>
      <c r="T100" s="2189"/>
      <c r="U100" s="2189"/>
      <c r="V100" s="2189"/>
      <c r="W100" s="2189"/>
      <c r="X100" s="2204"/>
      <c r="Y100" s="2204"/>
      <c r="Z100" s="2204"/>
      <c r="AA100" s="2205"/>
      <c r="AB100" s="2205"/>
      <c r="AC100" s="2205"/>
      <c r="AD100" s="2170"/>
      <c r="AE100" s="2170"/>
      <c r="AF100" s="2170"/>
      <c r="AG100" s="3"/>
      <c r="AH100" s="3"/>
      <c r="AI100" s="3"/>
      <c r="AJ100" s="3"/>
      <c r="AK100" s="7"/>
      <c r="AL100" s="139"/>
      <c r="AM100" s="702"/>
      <c r="AN100" s="622"/>
      <c r="AO100" s="702"/>
      <c r="AP100" s="702"/>
      <c r="AQ100" s="622"/>
      <c r="AR100" s="139"/>
      <c r="AS100" s="139"/>
      <c r="AT100" s="1191"/>
      <c r="AU100" s="622"/>
      <c r="AV100" s="702"/>
      <c r="AW100" s="1191"/>
      <c r="AX100" s="622"/>
      <c r="AY100" s="139"/>
      <c r="AZ100" s="139"/>
      <c r="BA100" s="702"/>
      <c r="BB100" s="622"/>
      <c r="BC100" s="702"/>
      <c r="BD100" s="702"/>
      <c r="BE100" s="622"/>
      <c r="BF100" s="139"/>
      <c r="BG100" s="139"/>
      <c r="BH100" s="702"/>
      <c r="BI100" s="622"/>
      <c r="BJ100" s="702"/>
      <c r="BK100" s="702"/>
      <c r="BL100" s="622"/>
      <c r="BM100" s="139"/>
      <c r="BN100" s="139"/>
      <c r="BO100" s="702"/>
      <c r="BP100" s="622"/>
      <c r="BQ100" s="175" t="str">
        <f t="shared" si="2"/>
        <v/>
      </c>
    </row>
    <row r="101" spans="2:69" ht="15" customHeight="1">
      <c r="B101" s="2201"/>
      <c r="C101" s="2201"/>
      <c r="D101" s="2201"/>
      <c r="E101" s="2201"/>
      <c r="F101" s="2201"/>
      <c r="G101" s="2174"/>
      <c r="H101" s="2174"/>
      <c r="I101" s="2174"/>
      <c r="J101" s="2174"/>
      <c r="K101" s="2174"/>
      <c r="L101" s="2174"/>
      <c r="M101" s="2174"/>
      <c r="N101" s="2174"/>
      <c r="O101" s="2174"/>
      <c r="P101" s="2174"/>
      <c r="Q101" s="2174"/>
      <c r="R101" s="2174"/>
      <c r="S101" s="2174"/>
      <c r="T101" s="2189"/>
      <c r="U101" s="2189"/>
      <c r="V101" s="2189"/>
      <c r="W101" s="2189"/>
      <c r="X101" s="2204"/>
      <c r="Y101" s="2204"/>
      <c r="Z101" s="2204"/>
      <c r="AA101" s="2205"/>
      <c r="AB101" s="2205"/>
      <c r="AC101" s="2205"/>
      <c r="AD101" s="2170"/>
      <c r="AE101" s="2170"/>
      <c r="AF101" s="2170"/>
      <c r="AG101" s="3"/>
      <c r="AH101" s="3"/>
      <c r="AI101" s="3"/>
      <c r="AJ101" s="3"/>
      <c r="AK101" s="7"/>
      <c r="AL101" s="139"/>
      <c r="AM101" s="702"/>
      <c r="AN101" s="622"/>
      <c r="AO101" s="702"/>
      <c r="AP101" s="702"/>
      <c r="AQ101" s="622"/>
      <c r="AR101" s="139"/>
      <c r="AS101" s="139"/>
      <c r="AT101" s="1191"/>
      <c r="AU101" s="622"/>
      <c r="AV101" s="702"/>
      <c r="AW101" s="1191"/>
      <c r="AX101" s="622"/>
      <c r="AY101" s="139"/>
      <c r="AZ101" s="139"/>
      <c r="BA101" s="702"/>
      <c r="BB101" s="622"/>
      <c r="BC101" s="702"/>
      <c r="BD101" s="702"/>
      <c r="BE101" s="622"/>
      <c r="BF101" s="139"/>
      <c r="BG101" s="139"/>
      <c r="BH101" s="702"/>
      <c r="BI101" s="622"/>
      <c r="BJ101" s="702"/>
      <c r="BK101" s="702"/>
      <c r="BL101" s="622"/>
      <c r="BM101" s="139"/>
      <c r="BN101" s="139"/>
      <c r="BO101" s="702"/>
      <c r="BP101" s="622"/>
      <c r="BQ101" s="175" t="str">
        <f t="shared" si="2"/>
        <v/>
      </c>
    </row>
    <row r="102" spans="2:69" ht="15" customHeight="1">
      <c r="B102" s="2201"/>
      <c r="C102" s="2201"/>
      <c r="D102" s="2201"/>
      <c r="E102" s="2201"/>
      <c r="F102" s="2201"/>
      <c r="G102" s="2174"/>
      <c r="H102" s="2174"/>
      <c r="I102" s="2174"/>
      <c r="J102" s="2174"/>
      <c r="K102" s="2174"/>
      <c r="L102" s="2174"/>
      <c r="M102" s="2174"/>
      <c r="N102" s="2174"/>
      <c r="O102" s="2174"/>
      <c r="P102" s="2174"/>
      <c r="Q102" s="2174"/>
      <c r="R102" s="2174"/>
      <c r="S102" s="2174"/>
      <c r="T102" s="2189"/>
      <c r="U102" s="2189"/>
      <c r="V102" s="2189"/>
      <c r="W102" s="2189"/>
      <c r="X102" s="2204"/>
      <c r="Y102" s="2204"/>
      <c r="Z102" s="2204"/>
      <c r="AA102" s="2205"/>
      <c r="AB102" s="2205"/>
      <c r="AC102" s="2205"/>
      <c r="AD102" s="2170"/>
      <c r="AE102" s="2170"/>
      <c r="AF102" s="2170"/>
      <c r="AG102" s="3"/>
      <c r="AH102" s="3"/>
      <c r="AI102" s="3"/>
      <c r="AJ102" s="3"/>
      <c r="AK102" s="7"/>
      <c r="AL102" s="139"/>
      <c r="AM102" s="702"/>
      <c r="AN102" s="622"/>
      <c r="AO102" s="702"/>
      <c r="AP102" s="702"/>
      <c r="AQ102" s="622"/>
      <c r="AR102" s="139"/>
      <c r="AS102" s="139"/>
      <c r="AT102" s="1191"/>
      <c r="AU102" s="622"/>
      <c r="AV102" s="702"/>
      <c r="AW102" s="1191"/>
      <c r="AX102" s="622"/>
      <c r="AY102" s="139"/>
      <c r="AZ102" s="139"/>
      <c r="BA102" s="702"/>
      <c r="BB102" s="622"/>
      <c r="BC102" s="702"/>
      <c r="BD102" s="702"/>
      <c r="BE102" s="622"/>
      <c r="BF102" s="139"/>
      <c r="BG102" s="139"/>
      <c r="BH102" s="702"/>
      <c r="BI102" s="622"/>
      <c r="BJ102" s="702"/>
      <c r="BK102" s="702"/>
      <c r="BL102" s="622"/>
      <c r="BM102" s="139"/>
      <c r="BN102" s="139"/>
      <c r="BO102" s="702"/>
      <c r="BP102" s="622"/>
      <c r="BQ102" s="175" t="str">
        <f t="shared" si="2"/>
        <v/>
      </c>
    </row>
    <row r="103" spans="2:69" ht="15" customHeight="1" thickBot="1">
      <c r="B103" s="2201"/>
      <c r="C103" s="2201"/>
      <c r="D103" s="2201"/>
      <c r="E103" s="2201"/>
      <c r="F103" s="2201"/>
      <c r="G103" s="2166"/>
      <c r="H103" s="2166"/>
      <c r="I103" s="2166"/>
      <c r="J103" s="2166"/>
      <c r="K103" s="2166"/>
      <c r="L103" s="2166"/>
      <c r="M103" s="2166"/>
      <c r="N103" s="2166"/>
      <c r="O103" s="2166"/>
      <c r="P103" s="2166"/>
      <c r="Q103" s="2166"/>
      <c r="R103" s="2166"/>
      <c r="S103" s="2166"/>
      <c r="T103" s="2189"/>
      <c r="U103" s="2189"/>
      <c r="V103" s="2189"/>
      <c r="W103" s="2189"/>
      <c r="X103" s="2204"/>
      <c r="Y103" s="2204"/>
      <c r="Z103" s="2204"/>
      <c r="AA103" s="2205"/>
      <c r="AB103" s="2205"/>
      <c r="AC103" s="2205"/>
      <c r="AD103" s="2170"/>
      <c r="AE103" s="2170"/>
      <c r="AF103" s="2170"/>
      <c r="AG103" s="3"/>
      <c r="AH103" s="3"/>
      <c r="AI103" s="3"/>
      <c r="AJ103" s="3"/>
      <c r="AK103" s="1062" t="s">
        <v>3</v>
      </c>
      <c r="AL103" s="1372">
        <f>SUM(AL87:AL102)</f>
        <v>0</v>
      </c>
      <c r="AM103" s="1371">
        <f t="shared" ref="AM103:BP103" si="3">SUM(AM87:AM102)</f>
        <v>5</v>
      </c>
      <c r="AN103" s="1371">
        <f t="shared" si="3"/>
        <v>5</v>
      </c>
      <c r="AO103" s="1371">
        <f t="shared" si="3"/>
        <v>5</v>
      </c>
      <c r="AP103" s="1371">
        <f t="shared" si="3"/>
        <v>5</v>
      </c>
      <c r="AQ103" s="1371">
        <f t="shared" si="3"/>
        <v>5</v>
      </c>
      <c r="AR103" s="1372">
        <f t="shared" si="3"/>
        <v>0</v>
      </c>
      <c r="AS103" s="1372">
        <f t="shared" si="3"/>
        <v>0</v>
      </c>
      <c r="AT103" s="1372">
        <f t="shared" si="3"/>
        <v>0</v>
      </c>
      <c r="AU103" s="1371">
        <f t="shared" si="3"/>
        <v>5</v>
      </c>
      <c r="AV103" s="1371">
        <f t="shared" si="3"/>
        <v>5</v>
      </c>
      <c r="AW103" s="1372">
        <f t="shared" si="3"/>
        <v>0</v>
      </c>
      <c r="AX103" s="1371">
        <f t="shared" si="3"/>
        <v>5</v>
      </c>
      <c r="AY103" s="1372">
        <f t="shared" si="3"/>
        <v>0</v>
      </c>
      <c r="AZ103" s="1372">
        <f t="shared" si="3"/>
        <v>0</v>
      </c>
      <c r="BA103" s="1371">
        <f t="shared" si="3"/>
        <v>5</v>
      </c>
      <c r="BB103" s="1371">
        <f t="shared" si="3"/>
        <v>5</v>
      </c>
      <c r="BC103" s="1371">
        <f t="shared" si="3"/>
        <v>5</v>
      </c>
      <c r="BD103" s="1371">
        <f t="shared" si="3"/>
        <v>5</v>
      </c>
      <c r="BE103" s="1371">
        <f t="shared" si="3"/>
        <v>5</v>
      </c>
      <c r="BF103" s="1372">
        <f t="shared" si="3"/>
        <v>0</v>
      </c>
      <c r="BG103" s="1372">
        <f t="shared" si="3"/>
        <v>0</v>
      </c>
      <c r="BH103" s="1371">
        <f t="shared" si="3"/>
        <v>4</v>
      </c>
      <c r="BI103" s="1371">
        <f t="shared" si="3"/>
        <v>4</v>
      </c>
      <c r="BJ103" s="1371">
        <f t="shared" si="3"/>
        <v>4</v>
      </c>
      <c r="BK103" s="1371">
        <f t="shared" si="3"/>
        <v>4</v>
      </c>
      <c r="BL103" s="1371">
        <f t="shared" si="3"/>
        <v>4</v>
      </c>
      <c r="BM103" s="1372">
        <f>SUM(BM87:BM102)</f>
        <v>0</v>
      </c>
      <c r="BN103" s="1372">
        <f t="shared" si="3"/>
        <v>0</v>
      </c>
      <c r="BO103" s="1371">
        <f t="shared" si="3"/>
        <v>4</v>
      </c>
      <c r="BP103" s="1067">
        <f t="shared" si="3"/>
        <v>4</v>
      </c>
      <c r="BQ103" s="175"/>
    </row>
    <row r="104" spans="2:69" ht="15" customHeight="1" thickBot="1">
      <c r="B104" s="1763"/>
      <c r="C104" s="379"/>
      <c r="D104" s="379"/>
      <c r="E104" s="379"/>
      <c r="F104" s="379"/>
      <c r="G104" s="379"/>
      <c r="H104" s="379"/>
      <c r="I104" s="379"/>
      <c r="J104" s="379"/>
      <c r="K104" s="379"/>
      <c r="L104" s="379"/>
      <c r="M104" s="379"/>
      <c r="N104" s="379"/>
      <c r="O104" s="379"/>
      <c r="P104" s="379"/>
      <c r="Q104" s="379"/>
      <c r="R104" s="379"/>
      <c r="S104" s="379"/>
      <c r="T104" s="379"/>
      <c r="U104" s="379"/>
      <c r="V104" s="379"/>
      <c r="W104" s="379"/>
      <c r="X104" s="379"/>
      <c r="Y104" s="379"/>
      <c r="Z104" s="379"/>
      <c r="AA104" s="379"/>
      <c r="AB104" s="379"/>
      <c r="AC104" s="379"/>
      <c r="AD104" s="379"/>
      <c r="AE104" s="379"/>
      <c r="AF104" s="1764"/>
      <c r="AG104" s="3"/>
      <c r="AH104" s="3"/>
      <c r="AI104" s="3"/>
      <c r="AJ104" s="3"/>
      <c r="AK104" s="3"/>
      <c r="AL104" s="2157" t="str">
        <f>AL85</f>
        <v>OUTUBRO</v>
      </c>
      <c r="AM104" s="2158"/>
      <c r="AN104" s="2158"/>
      <c r="AO104" s="2158"/>
      <c r="AP104" s="2158"/>
      <c r="AQ104" s="2158"/>
      <c r="AR104" s="2158"/>
      <c r="AS104" s="2158"/>
      <c r="AT104" s="2158"/>
      <c r="AU104" s="2158"/>
      <c r="AV104" s="2158"/>
      <c r="AW104" s="2158"/>
      <c r="AX104" s="2158"/>
      <c r="AY104" s="2158"/>
      <c r="AZ104" s="2158"/>
      <c r="BA104" s="2158"/>
      <c r="BB104" s="2158"/>
      <c r="BC104" s="2158"/>
      <c r="BD104" s="2158"/>
      <c r="BE104" s="2158"/>
      <c r="BF104" s="2158"/>
      <c r="BG104" s="2158"/>
      <c r="BH104" s="2158"/>
      <c r="BI104" s="2158"/>
      <c r="BJ104" s="2158"/>
      <c r="BK104" s="2158"/>
      <c r="BL104" s="2158"/>
      <c r="BM104" s="2158"/>
      <c r="BN104" s="2158"/>
      <c r="BO104" s="2159"/>
      <c r="BP104" s="1064"/>
      <c r="BQ104" s="175"/>
    </row>
    <row r="105" spans="2:69" ht="15" customHeight="1">
      <c r="B105" s="2214" t="s">
        <v>41</v>
      </c>
      <c r="C105" s="2214"/>
      <c r="D105" s="2214"/>
      <c r="E105" s="2214"/>
      <c r="F105" s="2214"/>
      <c r="G105" s="2214"/>
      <c r="H105" s="2214"/>
      <c r="I105" s="2214"/>
      <c r="J105" s="2214"/>
      <c r="K105" s="2214"/>
      <c r="L105" s="2214"/>
      <c r="M105" s="2214"/>
      <c r="N105" s="2214"/>
      <c r="O105" s="2214"/>
      <c r="P105" s="2214"/>
      <c r="Q105" s="2214"/>
      <c r="R105" s="2214"/>
      <c r="S105" s="2214"/>
      <c r="T105" s="2214"/>
      <c r="U105" s="2214"/>
      <c r="V105" s="2214"/>
      <c r="W105" s="2214"/>
      <c r="X105" s="2214"/>
      <c r="Y105" s="2214"/>
      <c r="Z105" s="2214"/>
      <c r="AA105" s="2214"/>
      <c r="AB105" s="2214"/>
      <c r="AC105" s="2214"/>
      <c r="AD105" s="2214"/>
      <c r="AE105" s="2214"/>
      <c r="AF105" s="2214"/>
      <c r="AG105" s="3"/>
      <c r="AH105" s="3"/>
      <c r="AI105" s="3"/>
      <c r="AJ105" s="3"/>
      <c r="AK105" s="4"/>
      <c r="AL105" s="1370">
        <v>1</v>
      </c>
      <c r="AM105" s="1369">
        <v>2</v>
      </c>
      <c r="AN105" s="1369">
        <v>3</v>
      </c>
      <c r="AO105" s="1369">
        <v>4</v>
      </c>
      <c r="AP105" s="1369">
        <v>5</v>
      </c>
      <c r="AQ105" s="1369">
        <v>6</v>
      </c>
      <c r="AR105" s="1370">
        <v>7</v>
      </c>
      <c r="AS105" s="1370">
        <v>8</v>
      </c>
      <c r="AT105" s="1370">
        <v>9</v>
      </c>
      <c r="AU105" s="1369">
        <v>10</v>
      </c>
      <c r="AV105" s="1369">
        <v>11</v>
      </c>
      <c r="AW105" s="1370">
        <v>12</v>
      </c>
      <c r="AX105" s="1369">
        <v>13</v>
      </c>
      <c r="AY105" s="1370">
        <v>14</v>
      </c>
      <c r="AZ105" s="1370">
        <v>15</v>
      </c>
      <c r="BA105" s="1369">
        <v>16</v>
      </c>
      <c r="BB105" s="1369">
        <v>17</v>
      </c>
      <c r="BC105" s="1369">
        <v>18</v>
      </c>
      <c r="BD105" s="1369">
        <v>19</v>
      </c>
      <c r="BE105" s="1369">
        <v>20</v>
      </c>
      <c r="BF105" s="1370">
        <v>21</v>
      </c>
      <c r="BG105" s="1370">
        <v>22</v>
      </c>
      <c r="BH105" s="1369">
        <v>23</v>
      </c>
      <c r="BI105" s="1369">
        <v>24</v>
      </c>
      <c r="BJ105" s="1369">
        <v>25</v>
      </c>
      <c r="BK105" s="1369">
        <v>26</v>
      </c>
      <c r="BL105" s="1369">
        <v>27</v>
      </c>
      <c r="BM105" s="1370">
        <v>28</v>
      </c>
      <c r="BN105" s="1370">
        <v>29</v>
      </c>
      <c r="BO105" s="1369">
        <v>30</v>
      </c>
      <c r="BP105" s="621">
        <v>31</v>
      </c>
      <c r="BQ105" s="175"/>
    </row>
    <row r="106" spans="2:69" ht="15" customHeight="1">
      <c r="B106" s="2201">
        <v>1</v>
      </c>
      <c r="C106" s="2201"/>
      <c r="D106" s="2201"/>
      <c r="E106" s="2201"/>
      <c r="F106" s="2201"/>
      <c r="G106" s="2160" t="str">
        <f t="shared" ref="G106:G117" si="4">IF(AK106="","",AK106)</f>
        <v>Encarregado Geral</v>
      </c>
      <c r="H106" s="2160"/>
      <c r="I106" s="2160"/>
      <c r="J106" s="2160"/>
      <c r="K106" s="2160"/>
      <c r="L106" s="2160"/>
      <c r="M106" s="2160"/>
      <c r="N106" s="2160"/>
      <c r="O106" s="2160"/>
      <c r="P106" s="2160"/>
      <c r="Q106" s="2160"/>
      <c r="R106" s="2160"/>
      <c r="S106" s="2160"/>
      <c r="T106" s="2161"/>
      <c r="U106" s="2162"/>
      <c r="V106" s="2162"/>
      <c r="W106" s="2163"/>
      <c r="X106" s="2164">
        <f t="shared" ref="X106:X112" si="5">AA106</f>
        <v>1</v>
      </c>
      <c r="Y106" s="2164"/>
      <c r="Z106" s="2164"/>
      <c r="AA106" s="2165">
        <f>BQ106</f>
        <v>1</v>
      </c>
      <c r="AB106" s="2165"/>
      <c r="AC106" s="2165"/>
      <c r="AD106" s="2354"/>
      <c r="AE106" s="2354"/>
      <c r="AF106" s="2354"/>
      <c r="AG106" s="3"/>
      <c r="AH106" s="3"/>
      <c r="AI106" s="3"/>
      <c r="AJ106" s="3"/>
      <c r="AK106" s="7" t="s">
        <v>543</v>
      </c>
      <c r="AL106" s="139"/>
      <c r="AM106" s="622">
        <v>1</v>
      </c>
      <c r="AN106" s="622">
        <v>1</v>
      </c>
      <c r="AO106" s="622">
        <v>1</v>
      </c>
      <c r="AP106" s="622">
        <v>1</v>
      </c>
      <c r="AQ106" s="622">
        <v>1</v>
      </c>
      <c r="AR106" s="139"/>
      <c r="AS106" s="139"/>
      <c r="AT106" s="139"/>
      <c r="AU106" s="622">
        <v>1</v>
      </c>
      <c r="AV106" s="622">
        <v>1</v>
      </c>
      <c r="AW106" s="139"/>
      <c r="AX106" s="622">
        <v>1</v>
      </c>
      <c r="AY106" s="139"/>
      <c r="AZ106" s="139"/>
      <c r="BA106" s="622">
        <v>1</v>
      </c>
      <c r="BB106" s="622">
        <v>1</v>
      </c>
      <c r="BC106" s="622">
        <v>1</v>
      </c>
      <c r="BD106" s="622">
        <v>1</v>
      </c>
      <c r="BE106" s="622">
        <v>1</v>
      </c>
      <c r="BF106" s="139"/>
      <c r="BG106" s="139"/>
      <c r="BH106" s="622">
        <v>1</v>
      </c>
      <c r="BI106" s="622">
        <v>1</v>
      </c>
      <c r="BJ106" s="622">
        <v>1</v>
      </c>
      <c r="BK106" s="622">
        <v>1</v>
      </c>
      <c r="BL106" s="622">
        <v>1</v>
      </c>
      <c r="BM106" s="139"/>
      <c r="BN106" s="139"/>
      <c r="BO106" s="622">
        <v>1</v>
      </c>
      <c r="BP106" s="622">
        <v>1</v>
      </c>
      <c r="BQ106" s="175">
        <f t="shared" ref="BQ106:BQ132" si="6">IFERROR(AVERAGE((AL106:BP106)),"")</f>
        <v>1</v>
      </c>
    </row>
    <row r="107" spans="2:69" ht="15" customHeight="1">
      <c r="B107" s="2186">
        <f t="shared" ref="B107:B111" si="7">B106+1</f>
        <v>2</v>
      </c>
      <c r="C107" s="2203"/>
      <c r="D107" s="2203"/>
      <c r="E107" s="2203"/>
      <c r="F107" s="2187"/>
      <c r="G107" s="2160" t="str">
        <f t="shared" si="4"/>
        <v>Ajudante Prático</v>
      </c>
      <c r="H107" s="2160"/>
      <c r="I107" s="2160"/>
      <c r="J107" s="2160"/>
      <c r="K107" s="2160"/>
      <c r="L107" s="2160"/>
      <c r="M107" s="2160"/>
      <c r="N107" s="2160"/>
      <c r="O107" s="2160"/>
      <c r="P107" s="2160"/>
      <c r="Q107" s="2160"/>
      <c r="R107" s="2160"/>
      <c r="S107" s="2160"/>
      <c r="T107" s="2161"/>
      <c r="U107" s="2162"/>
      <c r="V107" s="2162"/>
      <c r="W107" s="2163"/>
      <c r="X107" s="2164">
        <f t="shared" si="5"/>
        <v>2.65</v>
      </c>
      <c r="Y107" s="2164"/>
      <c r="Z107" s="2164"/>
      <c r="AA107" s="2165">
        <f t="shared" ref="AA107:AA115" si="8">BQ107</f>
        <v>2.65</v>
      </c>
      <c r="AB107" s="2165"/>
      <c r="AC107" s="2165"/>
      <c r="AD107" s="2211"/>
      <c r="AE107" s="2212"/>
      <c r="AF107" s="2213"/>
      <c r="AG107" s="3"/>
      <c r="AH107" s="3"/>
      <c r="AI107" s="3"/>
      <c r="AJ107" s="3"/>
      <c r="AK107" s="251" t="s">
        <v>544</v>
      </c>
      <c r="AL107" s="139"/>
      <c r="AM107" s="622">
        <v>3</v>
      </c>
      <c r="AN107" s="622">
        <v>3</v>
      </c>
      <c r="AO107" s="622">
        <v>3</v>
      </c>
      <c r="AP107" s="622">
        <v>3</v>
      </c>
      <c r="AQ107" s="622">
        <v>3</v>
      </c>
      <c r="AR107" s="139"/>
      <c r="AS107" s="139"/>
      <c r="AT107" s="139"/>
      <c r="AU107" s="622">
        <v>3</v>
      </c>
      <c r="AV107" s="622">
        <v>3</v>
      </c>
      <c r="AW107" s="139"/>
      <c r="AX107" s="622">
        <v>3</v>
      </c>
      <c r="AY107" s="139"/>
      <c r="AZ107" s="139"/>
      <c r="BA107" s="622">
        <v>3</v>
      </c>
      <c r="BB107" s="622">
        <v>3</v>
      </c>
      <c r="BC107" s="622">
        <v>3</v>
      </c>
      <c r="BD107" s="622">
        <v>3</v>
      </c>
      <c r="BE107" s="622">
        <v>3</v>
      </c>
      <c r="BF107" s="139"/>
      <c r="BG107" s="139"/>
      <c r="BH107" s="622">
        <v>2</v>
      </c>
      <c r="BI107" s="622">
        <v>2</v>
      </c>
      <c r="BJ107" s="622">
        <v>2</v>
      </c>
      <c r="BK107" s="622">
        <v>2</v>
      </c>
      <c r="BL107" s="622">
        <v>2</v>
      </c>
      <c r="BM107" s="139"/>
      <c r="BN107" s="139"/>
      <c r="BO107" s="622">
        <v>2</v>
      </c>
      <c r="BP107" s="622">
        <v>2</v>
      </c>
      <c r="BQ107" s="175">
        <f t="shared" si="6"/>
        <v>2.65</v>
      </c>
    </row>
    <row r="108" spans="2:69" ht="15" customHeight="1">
      <c r="B108" s="2201">
        <f t="shared" si="7"/>
        <v>3</v>
      </c>
      <c r="C108" s="2201"/>
      <c r="D108" s="2201"/>
      <c r="E108" s="2201"/>
      <c r="F108" s="2201"/>
      <c r="G108" s="2160" t="str">
        <f t="shared" si="4"/>
        <v>Operador de Retro</v>
      </c>
      <c r="H108" s="2160"/>
      <c r="I108" s="2160"/>
      <c r="J108" s="2160"/>
      <c r="K108" s="2160"/>
      <c r="L108" s="2160"/>
      <c r="M108" s="2160"/>
      <c r="N108" s="2160"/>
      <c r="O108" s="2160"/>
      <c r="P108" s="2160"/>
      <c r="Q108" s="2160"/>
      <c r="R108" s="2160"/>
      <c r="S108" s="2160"/>
      <c r="T108" s="2161"/>
      <c r="U108" s="2162"/>
      <c r="V108" s="2162"/>
      <c r="W108" s="2163"/>
      <c r="X108" s="2164">
        <f t="shared" si="5"/>
        <v>1</v>
      </c>
      <c r="Y108" s="2164"/>
      <c r="Z108" s="2164"/>
      <c r="AA108" s="2165">
        <f t="shared" si="8"/>
        <v>1</v>
      </c>
      <c r="AB108" s="2165"/>
      <c r="AC108" s="2165"/>
      <c r="AD108" s="2170"/>
      <c r="AE108" s="2170"/>
      <c r="AF108" s="2170"/>
      <c r="AG108" s="3"/>
      <c r="AH108" s="3"/>
      <c r="AI108" s="3"/>
      <c r="AJ108" s="3"/>
      <c r="AK108" s="7" t="s">
        <v>546</v>
      </c>
      <c r="AL108" s="1329"/>
      <c r="AM108" s="700">
        <v>1</v>
      </c>
      <c r="AN108" s="700">
        <v>1</v>
      </c>
      <c r="AO108" s="700">
        <v>1</v>
      </c>
      <c r="AP108" s="700">
        <v>1</v>
      </c>
      <c r="AQ108" s="700">
        <v>1</v>
      </c>
      <c r="AR108" s="1329"/>
      <c r="AS108" s="1329"/>
      <c r="AT108" s="1329"/>
      <c r="AU108" s="700">
        <v>1</v>
      </c>
      <c r="AV108" s="700">
        <v>1</v>
      </c>
      <c r="AW108" s="1329"/>
      <c r="AX108" s="700">
        <v>1</v>
      </c>
      <c r="AY108" s="1329"/>
      <c r="AZ108" s="1329"/>
      <c r="BA108" s="700">
        <v>1</v>
      </c>
      <c r="BB108" s="700">
        <v>1</v>
      </c>
      <c r="BC108" s="700">
        <v>1</v>
      </c>
      <c r="BD108" s="700">
        <v>1</v>
      </c>
      <c r="BE108" s="700">
        <v>1</v>
      </c>
      <c r="BF108" s="1329"/>
      <c r="BG108" s="1329"/>
      <c r="BH108" s="700">
        <v>1</v>
      </c>
      <c r="BI108" s="700">
        <v>1</v>
      </c>
      <c r="BJ108" s="700">
        <v>1</v>
      </c>
      <c r="BK108" s="700">
        <v>1</v>
      </c>
      <c r="BL108" s="700">
        <v>1</v>
      </c>
      <c r="BM108" s="1329"/>
      <c r="BN108" s="1329"/>
      <c r="BO108" s="700">
        <v>1</v>
      </c>
      <c r="BP108" s="700">
        <v>1</v>
      </c>
      <c r="BQ108" s="175">
        <f t="shared" si="6"/>
        <v>1</v>
      </c>
    </row>
    <row r="109" spans="2:69" ht="15" customHeight="1">
      <c r="B109" s="2186">
        <f t="shared" si="7"/>
        <v>4</v>
      </c>
      <c r="C109" s="2203"/>
      <c r="D109" s="2203"/>
      <c r="E109" s="2203"/>
      <c r="F109" s="2187"/>
      <c r="G109" s="2160" t="str">
        <f t="shared" si="4"/>
        <v>Operador de Escavadeira</v>
      </c>
      <c r="H109" s="2160"/>
      <c r="I109" s="2160"/>
      <c r="J109" s="2160"/>
      <c r="K109" s="2160"/>
      <c r="L109" s="2160"/>
      <c r="M109" s="2160"/>
      <c r="N109" s="2160"/>
      <c r="O109" s="2160"/>
      <c r="P109" s="2160"/>
      <c r="Q109" s="2160"/>
      <c r="R109" s="2160"/>
      <c r="S109" s="2160"/>
      <c r="T109" s="2161"/>
      <c r="U109" s="2162"/>
      <c r="V109" s="2162"/>
      <c r="W109" s="2163"/>
      <c r="X109" s="2164">
        <f t="shared" si="5"/>
        <v>0.4</v>
      </c>
      <c r="Y109" s="2164"/>
      <c r="Z109" s="2164"/>
      <c r="AA109" s="2165">
        <f t="shared" si="8"/>
        <v>0.4</v>
      </c>
      <c r="AB109" s="2165"/>
      <c r="AC109" s="2165"/>
      <c r="AD109" s="2170"/>
      <c r="AE109" s="2170"/>
      <c r="AF109" s="2170"/>
      <c r="AG109" s="3"/>
      <c r="AH109" s="3"/>
      <c r="AI109" s="3"/>
      <c r="AJ109" s="3"/>
      <c r="AK109" s="198" t="s">
        <v>661</v>
      </c>
      <c r="AL109" s="139"/>
      <c r="AM109" s="622">
        <v>1</v>
      </c>
      <c r="AN109" s="622">
        <v>1</v>
      </c>
      <c r="AO109" s="622">
        <v>1</v>
      </c>
      <c r="AP109" s="622">
        <v>1</v>
      </c>
      <c r="AQ109" s="622">
        <v>1</v>
      </c>
      <c r="AR109" s="139"/>
      <c r="AS109" s="139"/>
      <c r="AT109" s="139"/>
      <c r="AU109" s="622">
        <v>1</v>
      </c>
      <c r="AV109" s="622">
        <v>1</v>
      </c>
      <c r="AW109" s="139"/>
      <c r="AX109" s="622">
        <v>1</v>
      </c>
      <c r="AY109" s="139"/>
      <c r="AZ109" s="139"/>
      <c r="BA109" s="622">
        <v>0</v>
      </c>
      <c r="BB109" s="622">
        <v>0</v>
      </c>
      <c r="BC109" s="622">
        <v>0</v>
      </c>
      <c r="BD109" s="622">
        <v>0</v>
      </c>
      <c r="BE109" s="622">
        <v>0</v>
      </c>
      <c r="BF109" s="139"/>
      <c r="BG109" s="139"/>
      <c r="BH109" s="622">
        <v>0</v>
      </c>
      <c r="BI109" s="622">
        <v>0</v>
      </c>
      <c r="BJ109" s="622">
        <v>0</v>
      </c>
      <c r="BK109" s="622">
        <v>0</v>
      </c>
      <c r="BL109" s="622">
        <v>0</v>
      </c>
      <c r="BM109" s="139"/>
      <c r="BN109" s="139"/>
      <c r="BO109" s="622">
        <v>0</v>
      </c>
      <c r="BP109" s="622">
        <v>0</v>
      </c>
      <c r="BQ109" s="175">
        <f t="shared" si="6"/>
        <v>0.4</v>
      </c>
    </row>
    <row r="110" spans="2:69" ht="15" customHeight="1">
      <c r="B110" s="2186">
        <f t="shared" si="7"/>
        <v>5</v>
      </c>
      <c r="C110" s="2203"/>
      <c r="D110" s="2203"/>
      <c r="E110" s="2203"/>
      <c r="F110" s="2187"/>
      <c r="G110" s="2160" t="str">
        <f t="shared" si="4"/>
        <v>Auxiliar de Obras</v>
      </c>
      <c r="H110" s="2160"/>
      <c r="I110" s="2160"/>
      <c r="J110" s="2160"/>
      <c r="K110" s="2160"/>
      <c r="L110" s="2160"/>
      <c r="M110" s="2160"/>
      <c r="N110" s="2160"/>
      <c r="O110" s="2160"/>
      <c r="P110" s="2160"/>
      <c r="Q110" s="2160"/>
      <c r="R110" s="2160"/>
      <c r="S110" s="2160"/>
      <c r="T110" s="2161"/>
      <c r="U110" s="2162"/>
      <c r="V110" s="2162"/>
      <c r="W110" s="2163"/>
      <c r="X110" s="2164">
        <f t="shared" si="5"/>
        <v>5.9</v>
      </c>
      <c r="Y110" s="2164"/>
      <c r="Z110" s="2164"/>
      <c r="AA110" s="2165">
        <f t="shared" si="8"/>
        <v>5.9</v>
      </c>
      <c r="AB110" s="2165"/>
      <c r="AC110" s="2165"/>
      <c r="AD110" s="2170"/>
      <c r="AE110" s="2170"/>
      <c r="AF110" s="2170"/>
      <c r="AG110" s="3"/>
      <c r="AH110" s="3"/>
      <c r="AI110" s="3"/>
      <c r="AJ110" s="3"/>
      <c r="AK110" s="7" t="s">
        <v>545</v>
      </c>
      <c r="AL110" s="139"/>
      <c r="AM110" s="622">
        <v>8</v>
      </c>
      <c r="AN110" s="622">
        <v>8</v>
      </c>
      <c r="AO110" s="622">
        <v>8</v>
      </c>
      <c r="AP110" s="622">
        <v>8</v>
      </c>
      <c r="AQ110" s="622">
        <v>8</v>
      </c>
      <c r="AR110" s="139"/>
      <c r="AS110" s="139"/>
      <c r="AT110" s="139"/>
      <c r="AU110" s="622">
        <v>8</v>
      </c>
      <c r="AV110" s="622">
        <v>8</v>
      </c>
      <c r="AW110" s="139"/>
      <c r="AX110" s="622">
        <v>8</v>
      </c>
      <c r="AY110" s="139"/>
      <c r="AZ110" s="139"/>
      <c r="BA110" s="622">
        <v>8</v>
      </c>
      <c r="BB110" s="622">
        <v>8</v>
      </c>
      <c r="BC110" s="622">
        <v>8</v>
      </c>
      <c r="BD110" s="622">
        <v>8</v>
      </c>
      <c r="BE110" s="622">
        <v>8</v>
      </c>
      <c r="BF110" s="139"/>
      <c r="BG110" s="139"/>
      <c r="BH110" s="622">
        <v>2</v>
      </c>
      <c r="BI110" s="622">
        <v>2</v>
      </c>
      <c r="BJ110" s="622">
        <v>2</v>
      </c>
      <c r="BK110" s="622">
        <v>2</v>
      </c>
      <c r="BL110" s="622">
        <v>2</v>
      </c>
      <c r="BM110" s="139"/>
      <c r="BN110" s="139"/>
      <c r="BO110" s="622">
        <v>2</v>
      </c>
      <c r="BP110" s="622">
        <v>2</v>
      </c>
      <c r="BQ110" s="175">
        <f t="shared" si="6"/>
        <v>5.9</v>
      </c>
    </row>
    <row r="111" spans="2:69" ht="15" customHeight="1">
      <c r="B111" s="2186">
        <f t="shared" si="7"/>
        <v>6</v>
      </c>
      <c r="C111" s="2203"/>
      <c r="D111" s="2203"/>
      <c r="E111" s="2203"/>
      <c r="F111" s="2187"/>
      <c r="G111" s="2160" t="str">
        <f t="shared" si="4"/>
        <v>Encarregado</v>
      </c>
      <c r="H111" s="2160"/>
      <c r="I111" s="2160"/>
      <c r="J111" s="2160"/>
      <c r="K111" s="2160"/>
      <c r="L111" s="2160"/>
      <c r="M111" s="2160"/>
      <c r="N111" s="2160"/>
      <c r="O111" s="2160"/>
      <c r="P111" s="2160"/>
      <c r="Q111" s="2160"/>
      <c r="R111" s="2160"/>
      <c r="S111" s="2160"/>
      <c r="T111" s="2161"/>
      <c r="U111" s="2162"/>
      <c r="V111" s="2162"/>
      <c r="W111" s="2163"/>
      <c r="X111" s="2164">
        <f t="shared" si="5"/>
        <v>1</v>
      </c>
      <c r="Y111" s="2164"/>
      <c r="Z111" s="2164"/>
      <c r="AA111" s="2165">
        <f t="shared" si="8"/>
        <v>1</v>
      </c>
      <c r="AB111" s="2165"/>
      <c r="AC111" s="2165"/>
      <c r="AD111" s="2170"/>
      <c r="AE111" s="2170"/>
      <c r="AF111" s="2170"/>
      <c r="AG111" s="3"/>
      <c r="AH111" s="3"/>
      <c r="AI111" s="3"/>
      <c r="AJ111" s="3"/>
      <c r="AK111" s="7" t="s">
        <v>252</v>
      </c>
      <c r="AL111" s="139"/>
      <c r="AM111" s="622">
        <v>1</v>
      </c>
      <c r="AN111" s="622">
        <v>1</v>
      </c>
      <c r="AO111" s="622">
        <v>1</v>
      </c>
      <c r="AP111" s="622">
        <v>1</v>
      </c>
      <c r="AQ111" s="622">
        <v>1</v>
      </c>
      <c r="AR111" s="139"/>
      <c r="AS111" s="139"/>
      <c r="AT111" s="139"/>
      <c r="AU111" s="622">
        <v>1</v>
      </c>
      <c r="AV111" s="622">
        <v>1</v>
      </c>
      <c r="AW111" s="139"/>
      <c r="AX111" s="622">
        <v>1</v>
      </c>
      <c r="AY111" s="139"/>
      <c r="AZ111" s="139"/>
      <c r="BA111" s="622">
        <v>1</v>
      </c>
      <c r="BB111" s="622">
        <v>1</v>
      </c>
      <c r="BC111" s="622">
        <v>1</v>
      </c>
      <c r="BD111" s="622">
        <v>1</v>
      </c>
      <c r="BE111" s="622">
        <v>1</v>
      </c>
      <c r="BF111" s="139"/>
      <c r="BG111" s="139"/>
      <c r="BH111" s="622">
        <v>1</v>
      </c>
      <c r="BI111" s="622">
        <v>1</v>
      </c>
      <c r="BJ111" s="622">
        <v>1</v>
      </c>
      <c r="BK111" s="622">
        <v>1</v>
      </c>
      <c r="BL111" s="622">
        <v>1</v>
      </c>
      <c r="BM111" s="139"/>
      <c r="BN111" s="139"/>
      <c r="BO111" s="622">
        <v>1</v>
      </c>
      <c r="BP111" s="622">
        <v>1</v>
      </c>
      <c r="BQ111" s="175">
        <f t="shared" si="6"/>
        <v>1</v>
      </c>
    </row>
    <row r="112" spans="2:69" ht="15" customHeight="1">
      <c r="B112" s="2186"/>
      <c r="C112" s="2203"/>
      <c r="D112" s="2203"/>
      <c r="E112" s="2203"/>
      <c r="F112" s="2187"/>
      <c r="G112" s="2174" t="str">
        <f>IF(AK112="","",AK112)</f>
        <v/>
      </c>
      <c r="H112" s="2174"/>
      <c r="I112" s="2174"/>
      <c r="J112" s="2174"/>
      <c r="K112" s="2174"/>
      <c r="L112" s="2174"/>
      <c r="M112" s="2174"/>
      <c r="N112" s="2174"/>
      <c r="O112" s="2174"/>
      <c r="P112" s="2174"/>
      <c r="Q112" s="2174"/>
      <c r="R112" s="2174"/>
      <c r="S112" s="2174"/>
      <c r="T112" s="2161"/>
      <c r="U112" s="2162"/>
      <c r="V112" s="2162"/>
      <c r="W112" s="2163"/>
      <c r="X112" s="2164" t="str">
        <f t="shared" si="5"/>
        <v/>
      </c>
      <c r="Y112" s="2164"/>
      <c r="Z112" s="2164"/>
      <c r="AA112" s="2165" t="str">
        <f t="shared" si="8"/>
        <v/>
      </c>
      <c r="AB112" s="2165"/>
      <c r="AC112" s="2165"/>
      <c r="AD112" s="2170"/>
      <c r="AE112" s="2170"/>
      <c r="AF112" s="2170"/>
      <c r="AG112" s="3"/>
      <c r="AH112" s="3"/>
      <c r="AI112" s="3"/>
      <c r="AJ112" s="3"/>
      <c r="AK112" s="198"/>
      <c r="AL112" s="139"/>
      <c r="AM112" s="702"/>
      <c r="AN112" s="622"/>
      <c r="AO112" s="702"/>
      <c r="AP112" s="702"/>
      <c r="AQ112" s="622"/>
      <c r="AR112" s="139"/>
      <c r="AS112" s="139"/>
      <c r="AT112" s="1191"/>
      <c r="AU112" s="622"/>
      <c r="AV112" s="702"/>
      <c r="AW112" s="1191"/>
      <c r="AX112" s="622"/>
      <c r="AY112" s="139"/>
      <c r="AZ112" s="139"/>
      <c r="BA112" s="702"/>
      <c r="BB112" s="622"/>
      <c r="BC112" s="702"/>
      <c r="BD112" s="702"/>
      <c r="BE112" s="622"/>
      <c r="BF112" s="139"/>
      <c r="BG112" s="139"/>
      <c r="BH112" s="702"/>
      <c r="BI112" s="622"/>
      <c r="BJ112" s="702"/>
      <c r="BK112" s="702"/>
      <c r="BL112" s="622"/>
      <c r="BM112" s="139"/>
      <c r="BN112" s="139"/>
      <c r="BO112" s="702"/>
      <c r="BP112" s="622"/>
      <c r="BQ112" s="175" t="str">
        <f t="shared" si="6"/>
        <v/>
      </c>
    </row>
    <row r="113" spans="2:70" ht="15" customHeight="1">
      <c r="B113" s="2186"/>
      <c r="C113" s="2203"/>
      <c r="D113" s="2203"/>
      <c r="E113" s="2203"/>
      <c r="F113" s="2187"/>
      <c r="G113" s="2166" t="str">
        <f t="shared" si="4"/>
        <v/>
      </c>
      <c r="H113" s="2166"/>
      <c r="I113" s="2166"/>
      <c r="J113" s="2166"/>
      <c r="K113" s="2166"/>
      <c r="L113" s="2166"/>
      <c r="M113" s="2166"/>
      <c r="N113" s="2166"/>
      <c r="O113" s="2166"/>
      <c r="P113" s="2166"/>
      <c r="Q113" s="2166"/>
      <c r="R113" s="2166"/>
      <c r="S113" s="2166"/>
      <c r="T113" s="2161"/>
      <c r="U113" s="2162"/>
      <c r="V113" s="2162"/>
      <c r="W113" s="2163"/>
      <c r="X113" s="2167"/>
      <c r="Y113" s="2168"/>
      <c r="Z113" s="2169"/>
      <c r="AA113" s="2165" t="str">
        <f t="shared" si="8"/>
        <v/>
      </c>
      <c r="AB113" s="2165"/>
      <c r="AC113" s="2165"/>
      <c r="AD113" s="2170"/>
      <c r="AE113" s="2170"/>
      <c r="AF113" s="2170"/>
      <c r="AG113" s="3"/>
      <c r="AH113" s="3"/>
      <c r="AI113" s="3"/>
      <c r="AJ113" s="3"/>
      <c r="AK113" s="7"/>
      <c r="AL113" s="139"/>
      <c r="AM113" s="702"/>
      <c r="AN113" s="622"/>
      <c r="AO113" s="702"/>
      <c r="AP113" s="702"/>
      <c r="AQ113" s="622"/>
      <c r="AR113" s="139"/>
      <c r="AS113" s="139"/>
      <c r="AT113" s="1191"/>
      <c r="AU113" s="622"/>
      <c r="AV113" s="702"/>
      <c r="AW113" s="1191"/>
      <c r="AX113" s="622"/>
      <c r="AY113" s="139"/>
      <c r="AZ113" s="139"/>
      <c r="BA113" s="702"/>
      <c r="BB113" s="622"/>
      <c r="BC113" s="702"/>
      <c r="BD113" s="702"/>
      <c r="BE113" s="622"/>
      <c r="BF113" s="139"/>
      <c r="BG113" s="139"/>
      <c r="BH113" s="702"/>
      <c r="BI113" s="622"/>
      <c r="BJ113" s="702"/>
      <c r="BK113" s="702"/>
      <c r="BL113" s="622"/>
      <c r="BM113" s="139"/>
      <c r="BN113" s="139"/>
      <c r="BO113" s="702"/>
      <c r="BP113" s="622"/>
      <c r="BQ113" s="175" t="str">
        <f t="shared" si="6"/>
        <v/>
      </c>
      <c r="BR113" s="3"/>
    </row>
    <row r="114" spans="2:70" ht="15" customHeight="1">
      <c r="B114" s="2186"/>
      <c r="C114" s="2203"/>
      <c r="D114" s="2203"/>
      <c r="E114" s="2203"/>
      <c r="F114" s="2187"/>
      <c r="G114" s="2166" t="str">
        <f t="shared" si="4"/>
        <v/>
      </c>
      <c r="H114" s="2166"/>
      <c r="I114" s="2166"/>
      <c r="J114" s="2166"/>
      <c r="K114" s="2166"/>
      <c r="L114" s="2166"/>
      <c r="M114" s="2166"/>
      <c r="N114" s="2166"/>
      <c r="O114" s="2166"/>
      <c r="P114" s="2166"/>
      <c r="Q114" s="2166"/>
      <c r="R114" s="2166"/>
      <c r="S114" s="2166"/>
      <c r="T114" s="2161"/>
      <c r="U114" s="2162"/>
      <c r="V114" s="2162"/>
      <c r="W114" s="2163"/>
      <c r="X114" s="2167"/>
      <c r="Y114" s="2168"/>
      <c r="Z114" s="2169"/>
      <c r="AA114" s="2165" t="str">
        <f t="shared" si="8"/>
        <v/>
      </c>
      <c r="AB114" s="2165"/>
      <c r="AC114" s="2165"/>
      <c r="AD114" s="2170"/>
      <c r="AE114" s="2170"/>
      <c r="AF114" s="2170"/>
      <c r="AG114" s="3"/>
      <c r="AH114" s="3"/>
      <c r="AI114" s="3"/>
      <c r="AJ114" s="3"/>
      <c r="AK114" s="7"/>
      <c r="AL114" s="139"/>
      <c r="AM114" s="702"/>
      <c r="AN114" s="622"/>
      <c r="AO114" s="702"/>
      <c r="AP114" s="702"/>
      <c r="AQ114" s="622"/>
      <c r="AR114" s="139"/>
      <c r="AS114" s="139"/>
      <c r="AT114" s="1191"/>
      <c r="AU114" s="622"/>
      <c r="AV114" s="702"/>
      <c r="AW114" s="1191"/>
      <c r="AX114" s="622"/>
      <c r="AY114" s="139"/>
      <c r="AZ114" s="139"/>
      <c r="BA114" s="702"/>
      <c r="BB114" s="622"/>
      <c r="BC114" s="702"/>
      <c r="BD114" s="702"/>
      <c r="BE114" s="622"/>
      <c r="BF114" s="139"/>
      <c r="BG114" s="139"/>
      <c r="BH114" s="702"/>
      <c r="BI114" s="622"/>
      <c r="BJ114" s="702"/>
      <c r="BK114" s="702"/>
      <c r="BL114" s="622"/>
      <c r="BM114" s="139"/>
      <c r="BN114" s="139"/>
      <c r="BO114" s="702"/>
      <c r="BP114" s="622"/>
      <c r="BQ114" s="175" t="str">
        <f t="shared" si="6"/>
        <v/>
      </c>
      <c r="BR114" s="3"/>
    </row>
    <row r="115" spans="2:70" ht="15" customHeight="1">
      <c r="B115" s="2186"/>
      <c r="C115" s="2203"/>
      <c r="D115" s="2203"/>
      <c r="E115" s="2203"/>
      <c r="F115" s="2187"/>
      <c r="G115" s="2166" t="str">
        <f t="shared" si="4"/>
        <v/>
      </c>
      <c r="H115" s="2166"/>
      <c r="I115" s="2166"/>
      <c r="J115" s="2166"/>
      <c r="K115" s="2166"/>
      <c r="L115" s="2166"/>
      <c r="M115" s="2166"/>
      <c r="N115" s="2166"/>
      <c r="O115" s="2166"/>
      <c r="P115" s="2166"/>
      <c r="Q115" s="2166"/>
      <c r="R115" s="2166"/>
      <c r="S115" s="2166"/>
      <c r="T115" s="2161"/>
      <c r="U115" s="2162"/>
      <c r="V115" s="2162"/>
      <c r="W115" s="2163"/>
      <c r="X115" s="2167"/>
      <c r="Y115" s="2168"/>
      <c r="Z115" s="2169"/>
      <c r="AA115" s="2165" t="str">
        <f t="shared" si="8"/>
        <v/>
      </c>
      <c r="AB115" s="2165"/>
      <c r="AC115" s="2165"/>
      <c r="AD115" s="2170"/>
      <c r="AE115" s="2170"/>
      <c r="AF115" s="2170"/>
      <c r="AG115" s="3"/>
      <c r="AH115" s="3"/>
      <c r="AI115" s="3"/>
      <c r="AJ115" s="3"/>
      <c r="AK115" s="7"/>
      <c r="AL115" s="139"/>
      <c r="AM115" s="702"/>
      <c r="AN115" s="622"/>
      <c r="AO115" s="702"/>
      <c r="AP115" s="702"/>
      <c r="AQ115" s="622"/>
      <c r="AR115" s="139"/>
      <c r="AS115" s="139"/>
      <c r="AT115" s="1191"/>
      <c r="AU115" s="622"/>
      <c r="AV115" s="702"/>
      <c r="AW115" s="1191"/>
      <c r="AX115" s="622"/>
      <c r="AY115" s="139"/>
      <c r="AZ115" s="139"/>
      <c r="BA115" s="702"/>
      <c r="BB115" s="622"/>
      <c r="BC115" s="702"/>
      <c r="BD115" s="702"/>
      <c r="BE115" s="622"/>
      <c r="BF115" s="139"/>
      <c r="BG115" s="139"/>
      <c r="BH115" s="702"/>
      <c r="BI115" s="622"/>
      <c r="BJ115" s="702"/>
      <c r="BK115" s="702"/>
      <c r="BL115" s="622"/>
      <c r="BM115" s="139"/>
      <c r="BN115" s="139"/>
      <c r="BO115" s="702"/>
      <c r="BP115" s="622"/>
      <c r="BQ115" s="175" t="str">
        <f t="shared" si="6"/>
        <v/>
      </c>
      <c r="BR115" s="3"/>
    </row>
    <row r="116" spans="2:70" ht="15" customHeight="1">
      <c r="B116" s="2186"/>
      <c r="C116" s="2203"/>
      <c r="D116" s="2203"/>
      <c r="E116" s="2203"/>
      <c r="F116" s="2187"/>
      <c r="G116" s="2166" t="str">
        <f t="shared" si="4"/>
        <v/>
      </c>
      <c r="H116" s="2166"/>
      <c r="I116" s="2166"/>
      <c r="J116" s="2166"/>
      <c r="K116" s="2166"/>
      <c r="L116" s="2166"/>
      <c r="M116" s="2166"/>
      <c r="N116" s="2166"/>
      <c r="O116" s="2166"/>
      <c r="P116" s="2166"/>
      <c r="Q116" s="2166"/>
      <c r="R116" s="2166"/>
      <c r="S116" s="2166"/>
      <c r="T116" s="2161"/>
      <c r="U116" s="2162"/>
      <c r="V116" s="2162"/>
      <c r="W116" s="2163"/>
      <c r="X116" s="2167"/>
      <c r="Y116" s="2168"/>
      <c r="Z116" s="2169"/>
      <c r="AA116" s="2165" t="str">
        <f>BQ116</f>
        <v/>
      </c>
      <c r="AB116" s="2165"/>
      <c r="AC116" s="2165"/>
      <c r="AD116" s="2170"/>
      <c r="AE116" s="2170"/>
      <c r="AF116" s="2170"/>
      <c r="AG116" s="3"/>
      <c r="AH116" s="3"/>
      <c r="AI116" s="3"/>
      <c r="AJ116" s="3"/>
      <c r="AK116" s="7"/>
      <c r="AL116" s="139"/>
      <c r="AM116" s="702"/>
      <c r="AN116" s="622"/>
      <c r="AO116" s="702"/>
      <c r="AP116" s="702"/>
      <c r="AQ116" s="622"/>
      <c r="AR116" s="139"/>
      <c r="AS116" s="139"/>
      <c r="AT116" s="1191"/>
      <c r="AU116" s="622"/>
      <c r="AV116" s="702"/>
      <c r="AW116" s="1191"/>
      <c r="AX116" s="622"/>
      <c r="AY116" s="139"/>
      <c r="AZ116" s="139"/>
      <c r="BA116" s="702"/>
      <c r="BB116" s="622"/>
      <c r="BC116" s="702"/>
      <c r="BD116" s="702"/>
      <c r="BE116" s="622"/>
      <c r="BF116" s="139"/>
      <c r="BG116" s="139"/>
      <c r="BH116" s="702"/>
      <c r="BI116" s="622"/>
      <c r="BJ116" s="702"/>
      <c r="BK116" s="702"/>
      <c r="BL116" s="622"/>
      <c r="BM116" s="139"/>
      <c r="BN116" s="139"/>
      <c r="BO116" s="702"/>
      <c r="BP116" s="622"/>
      <c r="BQ116" s="175" t="str">
        <f t="shared" si="6"/>
        <v/>
      </c>
      <c r="BR116" s="3"/>
    </row>
    <row r="117" spans="2:70" ht="15" customHeight="1">
      <c r="B117" s="2186"/>
      <c r="C117" s="2203"/>
      <c r="D117" s="2203"/>
      <c r="E117" s="2203"/>
      <c r="F117" s="2187"/>
      <c r="G117" s="2166" t="str">
        <f t="shared" si="4"/>
        <v/>
      </c>
      <c r="H117" s="2166"/>
      <c r="I117" s="2166"/>
      <c r="J117" s="2166"/>
      <c r="K117" s="2166"/>
      <c r="L117" s="2166"/>
      <c r="M117" s="2166"/>
      <c r="N117" s="2166"/>
      <c r="O117" s="2166"/>
      <c r="P117" s="2166"/>
      <c r="Q117" s="2166"/>
      <c r="R117" s="2166"/>
      <c r="S117" s="2166"/>
      <c r="T117" s="2161"/>
      <c r="U117" s="2162"/>
      <c r="V117" s="2162"/>
      <c r="W117" s="2163"/>
      <c r="X117" s="2167"/>
      <c r="Y117" s="2168"/>
      <c r="Z117" s="2169"/>
      <c r="AA117" s="2226" t="str">
        <f>BQ117</f>
        <v/>
      </c>
      <c r="AB117" s="2226"/>
      <c r="AC117" s="2226"/>
      <c r="AD117" s="2170"/>
      <c r="AE117" s="2170"/>
      <c r="AF117" s="2170"/>
      <c r="AG117" s="3"/>
      <c r="AH117" s="3"/>
      <c r="AI117" s="3"/>
      <c r="AJ117" s="3"/>
      <c r="AK117" s="7"/>
      <c r="AL117" s="139"/>
      <c r="AM117" s="702"/>
      <c r="AN117" s="622"/>
      <c r="AO117" s="702"/>
      <c r="AP117" s="702"/>
      <c r="AQ117" s="622"/>
      <c r="AR117" s="139"/>
      <c r="AS117" s="139"/>
      <c r="AT117" s="1191"/>
      <c r="AU117" s="622"/>
      <c r="AV117" s="702"/>
      <c r="AW117" s="1191"/>
      <c r="AX117" s="622"/>
      <c r="AY117" s="139"/>
      <c r="AZ117" s="139"/>
      <c r="BA117" s="702"/>
      <c r="BB117" s="622"/>
      <c r="BC117" s="702"/>
      <c r="BD117" s="702"/>
      <c r="BE117" s="622"/>
      <c r="BF117" s="139"/>
      <c r="BG117" s="139"/>
      <c r="BH117" s="702"/>
      <c r="BI117" s="622"/>
      <c r="BJ117" s="702"/>
      <c r="BK117" s="702"/>
      <c r="BL117" s="622"/>
      <c r="BM117" s="139"/>
      <c r="BN117" s="139"/>
      <c r="BO117" s="702"/>
      <c r="BP117" s="622"/>
      <c r="BQ117" s="175" t="str">
        <f t="shared" si="6"/>
        <v/>
      </c>
      <c r="BR117" s="3"/>
    </row>
    <row r="118" spans="2:70" ht="15" customHeight="1">
      <c r="B118" s="2201"/>
      <c r="C118" s="2201"/>
      <c r="D118" s="2201"/>
      <c r="E118" s="2201"/>
      <c r="F118" s="2201"/>
      <c r="G118" s="2215"/>
      <c r="H118" s="2216"/>
      <c r="I118" s="2216"/>
      <c r="J118" s="2216"/>
      <c r="K118" s="2216"/>
      <c r="L118" s="2216"/>
      <c r="M118" s="2216"/>
      <c r="N118" s="2216"/>
      <c r="O118" s="2216"/>
      <c r="P118" s="2216"/>
      <c r="Q118" s="2216"/>
      <c r="R118" s="2216"/>
      <c r="S118" s="2217"/>
      <c r="T118" s="2171"/>
      <c r="U118" s="2172"/>
      <c r="V118" s="2172"/>
      <c r="W118" s="2173"/>
      <c r="X118" s="2167"/>
      <c r="Y118" s="2168"/>
      <c r="Z118" s="2169"/>
      <c r="AA118" s="2202"/>
      <c r="AB118" s="2202"/>
      <c r="AC118" s="2202"/>
      <c r="AD118" s="2170"/>
      <c r="AE118" s="2170"/>
      <c r="AF118" s="2170"/>
      <c r="AG118" s="3"/>
      <c r="AH118" s="3"/>
      <c r="AI118" s="3"/>
      <c r="AJ118" s="3"/>
      <c r="AK118" s="7"/>
      <c r="AL118" s="139"/>
      <c r="AM118" s="702"/>
      <c r="AN118" s="622"/>
      <c r="AO118" s="702"/>
      <c r="AP118" s="702"/>
      <c r="AQ118" s="622"/>
      <c r="AR118" s="139"/>
      <c r="AS118" s="139"/>
      <c r="AT118" s="1191"/>
      <c r="AU118" s="622"/>
      <c r="AV118" s="702"/>
      <c r="AW118" s="1191"/>
      <c r="AX118" s="622"/>
      <c r="AY118" s="139"/>
      <c r="AZ118" s="139"/>
      <c r="BA118" s="702"/>
      <c r="BB118" s="622"/>
      <c r="BC118" s="702"/>
      <c r="BD118" s="702"/>
      <c r="BE118" s="622"/>
      <c r="BF118" s="139"/>
      <c r="BG118" s="139"/>
      <c r="BH118" s="702"/>
      <c r="BI118" s="622"/>
      <c r="BJ118" s="702"/>
      <c r="BK118" s="702"/>
      <c r="BL118" s="622"/>
      <c r="BM118" s="139"/>
      <c r="BN118" s="139"/>
      <c r="BO118" s="702"/>
      <c r="BP118" s="622"/>
      <c r="BQ118" s="175" t="str">
        <f t="shared" si="6"/>
        <v/>
      </c>
      <c r="BR118" s="3"/>
    </row>
    <row r="119" spans="2:70" ht="15" customHeight="1">
      <c r="B119" s="2186"/>
      <c r="C119" s="2203"/>
      <c r="D119" s="2203"/>
      <c r="E119" s="2203"/>
      <c r="F119" s="2187"/>
      <c r="G119" s="2215"/>
      <c r="H119" s="2216"/>
      <c r="I119" s="2216"/>
      <c r="J119" s="2216"/>
      <c r="K119" s="2216"/>
      <c r="L119" s="2216"/>
      <c r="M119" s="2216"/>
      <c r="N119" s="2216"/>
      <c r="O119" s="2216"/>
      <c r="P119" s="2216"/>
      <c r="Q119" s="2216"/>
      <c r="R119" s="2216"/>
      <c r="S119" s="2217"/>
      <c r="T119" s="2171"/>
      <c r="U119" s="2172"/>
      <c r="V119" s="2172"/>
      <c r="W119" s="2173"/>
      <c r="X119" s="2167"/>
      <c r="Y119" s="2168"/>
      <c r="Z119" s="2169"/>
      <c r="AA119" s="2202"/>
      <c r="AB119" s="2202"/>
      <c r="AC119" s="2202"/>
      <c r="AD119" s="2170"/>
      <c r="AE119" s="2170"/>
      <c r="AF119" s="2170"/>
      <c r="AG119" s="3"/>
      <c r="AH119" s="3"/>
      <c r="AI119" s="3"/>
      <c r="AJ119" s="3"/>
      <c r="AK119" s="7"/>
      <c r="AL119" s="139"/>
      <c r="AM119" s="702"/>
      <c r="AN119" s="622"/>
      <c r="AO119" s="702"/>
      <c r="AP119" s="702"/>
      <c r="AQ119" s="622"/>
      <c r="AR119" s="139"/>
      <c r="AS119" s="139"/>
      <c r="AT119" s="1191"/>
      <c r="AU119" s="622"/>
      <c r="AV119" s="702"/>
      <c r="AW119" s="1191"/>
      <c r="AX119" s="622"/>
      <c r="AY119" s="139"/>
      <c r="AZ119" s="139"/>
      <c r="BA119" s="702"/>
      <c r="BB119" s="622"/>
      <c r="BC119" s="702"/>
      <c r="BD119" s="702"/>
      <c r="BE119" s="622"/>
      <c r="BF119" s="139"/>
      <c r="BG119" s="139"/>
      <c r="BH119" s="702"/>
      <c r="BI119" s="622"/>
      <c r="BJ119" s="702"/>
      <c r="BK119" s="702"/>
      <c r="BL119" s="622"/>
      <c r="BM119" s="139"/>
      <c r="BN119" s="139"/>
      <c r="BO119" s="702"/>
      <c r="BP119" s="622"/>
      <c r="BQ119" s="175" t="str">
        <f t="shared" si="6"/>
        <v/>
      </c>
      <c r="BR119" s="3"/>
    </row>
    <row r="120" spans="2:70" ht="15" customHeight="1">
      <c r="B120" s="2201"/>
      <c r="C120" s="2201"/>
      <c r="D120" s="2201"/>
      <c r="E120" s="2201"/>
      <c r="F120" s="2201"/>
      <c r="G120" s="2174"/>
      <c r="H120" s="2174"/>
      <c r="I120" s="2174"/>
      <c r="J120" s="2174"/>
      <c r="K120" s="2174"/>
      <c r="L120" s="2174"/>
      <c r="M120" s="2174"/>
      <c r="N120" s="2174"/>
      <c r="O120" s="2174"/>
      <c r="P120" s="2174"/>
      <c r="Q120" s="2174"/>
      <c r="R120" s="2174"/>
      <c r="S120" s="2174"/>
      <c r="T120" s="2171"/>
      <c r="U120" s="2172"/>
      <c r="V120" s="2172"/>
      <c r="W120" s="2173"/>
      <c r="X120" s="2167"/>
      <c r="Y120" s="2168"/>
      <c r="Z120" s="2169"/>
      <c r="AA120" s="2202"/>
      <c r="AB120" s="2202"/>
      <c r="AC120" s="2202"/>
      <c r="AD120" s="2170"/>
      <c r="AE120" s="2170"/>
      <c r="AF120" s="2170"/>
      <c r="AG120" s="3"/>
      <c r="AH120" s="3"/>
      <c r="AI120" s="3"/>
      <c r="AJ120" s="3"/>
      <c r="AK120" s="198"/>
      <c r="AL120" s="139"/>
      <c r="AM120" s="702"/>
      <c r="AN120" s="622"/>
      <c r="AO120" s="702"/>
      <c r="AP120" s="702"/>
      <c r="AQ120" s="622"/>
      <c r="AR120" s="139"/>
      <c r="AS120" s="139"/>
      <c r="AT120" s="1191"/>
      <c r="AU120" s="622"/>
      <c r="AV120" s="702"/>
      <c r="AW120" s="1191"/>
      <c r="AX120" s="622"/>
      <c r="AY120" s="139"/>
      <c r="AZ120" s="139"/>
      <c r="BA120" s="702"/>
      <c r="BB120" s="622"/>
      <c r="BC120" s="702"/>
      <c r="BD120" s="702"/>
      <c r="BE120" s="622"/>
      <c r="BF120" s="139"/>
      <c r="BG120" s="139"/>
      <c r="BH120" s="702"/>
      <c r="BI120" s="622"/>
      <c r="BJ120" s="702"/>
      <c r="BK120" s="702"/>
      <c r="BL120" s="622"/>
      <c r="BM120" s="139"/>
      <c r="BN120" s="139"/>
      <c r="BO120" s="702"/>
      <c r="BP120" s="622"/>
      <c r="BQ120" s="175" t="str">
        <f t="shared" si="6"/>
        <v/>
      </c>
      <c r="BR120" s="3"/>
    </row>
    <row r="121" spans="2:70" ht="15" customHeight="1">
      <c r="B121" s="2201"/>
      <c r="C121" s="2201"/>
      <c r="D121" s="2201"/>
      <c r="E121" s="2201"/>
      <c r="F121" s="2201"/>
      <c r="G121" s="2174"/>
      <c r="H121" s="2174"/>
      <c r="I121" s="2174"/>
      <c r="J121" s="2174"/>
      <c r="K121" s="2174"/>
      <c r="L121" s="2174"/>
      <c r="M121" s="2174"/>
      <c r="N121" s="2174"/>
      <c r="O121" s="2174"/>
      <c r="P121" s="2174"/>
      <c r="Q121" s="2174"/>
      <c r="R121" s="2174"/>
      <c r="S121" s="2174"/>
      <c r="T121" s="2171"/>
      <c r="U121" s="2172"/>
      <c r="V121" s="2172"/>
      <c r="W121" s="2173"/>
      <c r="X121" s="2167"/>
      <c r="Y121" s="2168"/>
      <c r="Z121" s="2169"/>
      <c r="AA121" s="2202"/>
      <c r="AB121" s="2202"/>
      <c r="AC121" s="2202"/>
      <c r="AD121" s="2170"/>
      <c r="AE121" s="2170"/>
      <c r="AF121" s="2170"/>
      <c r="AG121" s="3"/>
      <c r="AH121" s="3"/>
      <c r="AI121" s="3"/>
      <c r="AJ121" s="3"/>
      <c r="AK121" s="7"/>
      <c r="AL121" s="139"/>
      <c r="AM121" s="702"/>
      <c r="AN121" s="622"/>
      <c r="AO121" s="702"/>
      <c r="AP121" s="702"/>
      <c r="AQ121" s="622"/>
      <c r="AR121" s="139"/>
      <c r="AS121" s="139"/>
      <c r="AT121" s="1191"/>
      <c r="AU121" s="622"/>
      <c r="AV121" s="702"/>
      <c r="AW121" s="1191"/>
      <c r="AX121" s="622"/>
      <c r="AY121" s="139"/>
      <c r="AZ121" s="139"/>
      <c r="BA121" s="702"/>
      <c r="BB121" s="622"/>
      <c r="BC121" s="702"/>
      <c r="BD121" s="702"/>
      <c r="BE121" s="622"/>
      <c r="BF121" s="139"/>
      <c r="BG121" s="139"/>
      <c r="BH121" s="702"/>
      <c r="BI121" s="622"/>
      <c r="BJ121" s="702"/>
      <c r="BK121" s="702"/>
      <c r="BL121" s="622"/>
      <c r="BM121" s="139"/>
      <c r="BN121" s="139"/>
      <c r="BO121" s="702"/>
      <c r="BP121" s="622"/>
      <c r="BQ121" s="175" t="str">
        <f t="shared" si="6"/>
        <v/>
      </c>
    </row>
    <row r="122" spans="2:70" ht="15" customHeight="1">
      <c r="B122" s="2186"/>
      <c r="C122" s="2203"/>
      <c r="D122" s="2203"/>
      <c r="E122" s="2203"/>
      <c r="F122" s="2187"/>
      <c r="G122" s="2174"/>
      <c r="H122" s="2174"/>
      <c r="I122" s="2174"/>
      <c r="J122" s="2174"/>
      <c r="K122" s="2174"/>
      <c r="L122" s="2174"/>
      <c r="M122" s="2174"/>
      <c r="N122" s="2174"/>
      <c r="O122" s="2174"/>
      <c r="P122" s="2174"/>
      <c r="Q122" s="2174"/>
      <c r="R122" s="2174"/>
      <c r="S122" s="2174"/>
      <c r="T122" s="2171"/>
      <c r="U122" s="2172"/>
      <c r="V122" s="2172"/>
      <c r="W122" s="2173"/>
      <c r="X122" s="2167"/>
      <c r="Y122" s="2168"/>
      <c r="Z122" s="2169"/>
      <c r="AA122" s="2202"/>
      <c r="AB122" s="2202"/>
      <c r="AC122" s="2202"/>
      <c r="AD122" s="2170"/>
      <c r="AE122" s="2170"/>
      <c r="AF122" s="2170"/>
      <c r="AG122" s="3"/>
      <c r="AH122" s="3"/>
      <c r="AI122" s="3"/>
      <c r="AJ122" s="3"/>
      <c r="AK122" s="7"/>
      <c r="AL122" s="105"/>
      <c r="AM122" s="1458"/>
      <c r="AN122" s="1457"/>
      <c r="AO122" s="1458"/>
      <c r="AP122" s="1458"/>
      <c r="AQ122" s="1457"/>
      <c r="AR122" s="105"/>
      <c r="AS122" s="105"/>
      <c r="AT122" s="828"/>
      <c r="AU122" s="1457"/>
      <c r="AV122" s="1458"/>
      <c r="AW122" s="828"/>
      <c r="AX122" s="1457"/>
      <c r="AY122" s="105"/>
      <c r="AZ122" s="105"/>
      <c r="BA122" s="1458"/>
      <c r="BB122" s="1457"/>
      <c r="BC122" s="1458"/>
      <c r="BD122" s="1458"/>
      <c r="BE122" s="1457"/>
      <c r="BF122" s="105"/>
      <c r="BG122" s="105"/>
      <c r="BH122" s="1458"/>
      <c r="BI122" s="1457"/>
      <c r="BJ122" s="1458"/>
      <c r="BK122" s="1458"/>
      <c r="BL122" s="1457"/>
      <c r="BM122" s="105"/>
      <c r="BN122" s="105"/>
      <c r="BO122" s="1458"/>
      <c r="BP122" s="1457"/>
      <c r="BQ122" s="175" t="str">
        <f t="shared" si="6"/>
        <v/>
      </c>
    </row>
    <row r="123" spans="2:70" ht="15" customHeight="1">
      <c r="B123" s="2201"/>
      <c r="C123" s="2201"/>
      <c r="D123" s="2201"/>
      <c r="E123" s="2201"/>
      <c r="F123" s="2201"/>
      <c r="G123" s="2174"/>
      <c r="H123" s="2174"/>
      <c r="I123" s="2174"/>
      <c r="J123" s="2174"/>
      <c r="K123" s="2174"/>
      <c r="L123" s="2174"/>
      <c r="M123" s="2174"/>
      <c r="N123" s="2174"/>
      <c r="O123" s="2174"/>
      <c r="P123" s="2174"/>
      <c r="Q123" s="2174"/>
      <c r="R123" s="2174"/>
      <c r="S123" s="2174"/>
      <c r="T123" s="2171"/>
      <c r="U123" s="2172"/>
      <c r="V123" s="2172"/>
      <c r="W123" s="2173"/>
      <c r="X123" s="2167"/>
      <c r="Y123" s="2168"/>
      <c r="Z123" s="2169"/>
      <c r="AA123" s="2202"/>
      <c r="AB123" s="2202"/>
      <c r="AC123" s="2202"/>
      <c r="AD123" s="2170"/>
      <c r="AE123" s="2170"/>
      <c r="AF123" s="2170"/>
      <c r="AG123" s="3"/>
      <c r="AH123" s="3"/>
      <c r="AI123" s="3"/>
      <c r="AJ123" s="3"/>
      <c r="AK123" s="198"/>
      <c r="AL123" s="139"/>
      <c r="AM123" s="702"/>
      <c r="AN123" s="622"/>
      <c r="AO123" s="702"/>
      <c r="AP123" s="702"/>
      <c r="AQ123" s="622"/>
      <c r="AR123" s="139"/>
      <c r="AS123" s="139"/>
      <c r="AT123" s="1191"/>
      <c r="AU123" s="622"/>
      <c r="AV123" s="702"/>
      <c r="AW123" s="1191"/>
      <c r="AX123" s="622"/>
      <c r="AY123" s="139"/>
      <c r="AZ123" s="139"/>
      <c r="BA123" s="702"/>
      <c r="BB123" s="622"/>
      <c r="BC123" s="702"/>
      <c r="BD123" s="702"/>
      <c r="BE123" s="622"/>
      <c r="BF123" s="139"/>
      <c r="BG123" s="139"/>
      <c r="BH123" s="702"/>
      <c r="BI123" s="622"/>
      <c r="BJ123" s="702"/>
      <c r="BK123" s="702"/>
      <c r="BL123" s="622"/>
      <c r="BM123" s="139"/>
      <c r="BN123" s="139"/>
      <c r="BO123" s="702"/>
      <c r="BP123" s="622"/>
      <c r="BQ123" s="175" t="str">
        <f t="shared" si="6"/>
        <v/>
      </c>
    </row>
    <row r="124" spans="2:70" ht="15" customHeight="1">
      <c r="B124" s="379"/>
      <c r="C124" s="379"/>
      <c r="D124" s="379"/>
      <c r="E124" s="379"/>
      <c r="F124" s="379"/>
      <c r="G124" s="380"/>
      <c r="H124" s="380"/>
      <c r="I124" s="380"/>
      <c r="J124" s="380"/>
      <c r="K124" s="380"/>
      <c r="L124" s="380"/>
      <c r="M124" s="380"/>
      <c r="N124" s="380"/>
      <c r="O124" s="380"/>
      <c r="P124" s="380"/>
      <c r="Q124" s="380"/>
      <c r="R124" s="380"/>
      <c r="S124" s="380"/>
      <c r="T124" s="378"/>
      <c r="U124" s="378"/>
      <c r="V124" s="378"/>
      <c r="W124" s="378"/>
      <c r="X124" s="381"/>
      <c r="Y124" s="381"/>
      <c r="Z124" s="381"/>
      <c r="AA124" s="382"/>
      <c r="AB124" s="382"/>
      <c r="AC124" s="382"/>
      <c r="AD124" s="196"/>
      <c r="AE124" s="196"/>
      <c r="AF124" s="196"/>
      <c r="AG124" s="3"/>
      <c r="AH124" s="3"/>
      <c r="AI124" s="3"/>
      <c r="AJ124" s="3"/>
      <c r="AK124" s="198"/>
      <c r="AL124" s="199"/>
      <c r="AM124" s="1458"/>
      <c r="AN124" s="1459"/>
      <c r="AO124" s="1458"/>
      <c r="AP124" s="1458"/>
      <c r="AQ124" s="1459"/>
      <c r="AR124" s="199"/>
      <c r="AS124" s="199"/>
      <c r="AT124" s="828"/>
      <c r="AU124" s="1459"/>
      <c r="AV124" s="1458"/>
      <c r="AW124" s="828"/>
      <c r="AX124" s="1459"/>
      <c r="AY124" s="199"/>
      <c r="AZ124" s="199"/>
      <c r="BA124" s="1458"/>
      <c r="BB124" s="1459"/>
      <c r="BC124" s="1458"/>
      <c r="BD124" s="1458"/>
      <c r="BE124" s="1459"/>
      <c r="BF124" s="199"/>
      <c r="BG124" s="199"/>
      <c r="BH124" s="1458"/>
      <c r="BI124" s="1459"/>
      <c r="BJ124" s="1458"/>
      <c r="BK124" s="1458"/>
      <c r="BL124" s="1459"/>
      <c r="BM124" s="199"/>
      <c r="BN124" s="199"/>
      <c r="BO124" s="1458"/>
      <c r="BP124" s="1459"/>
      <c r="BQ124" s="175" t="str">
        <f t="shared" si="6"/>
        <v/>
      </c>
    </row>
    <row r="125" spans="2:70" ht="15" customHeight="1">
      <c r="B125" s="379"/>
      <c r="C125" s="379"/>
      <c r="D125" s="379"/>
      <c r="E125" s="379"/>
      <c r="F125" s="379"/>
      <c r="G125" s="380"/>
      <c r="H125" s="380"/>
      <c r="I125" s="380"/>
      <c r="J125" s="380"/>
      <c r="K125" s="380"/>
      <c r="L125" s="380"/>
      <c r="M125" s="380"/>
      <c r="N125" s="380"/>
      <c r="O125" s="380"/>
      <c r="P125" s="380"/>
      <c r="Q125" s="380"/>
      <c r="R125" s="380"/>
      <c r="S125" s="380"/>
      <c r="T125" s="378"/>
      <c r="U125" s="378"/>
      <c r="V125" s="378"/>
      <c r="W125" s="378"/>
      <c r="X125" s="381"/>
      <c r="Y125" s="381"/>
      <c r="Z125" s="381"/>
      <c r="AA125" s="382"/>
      <c r="AB125" s="382"/>
      <c r="AC125" s="382"/>
      <c r="AD125" s="196"/>
      <c r="AE125" s="196"/>
      <c r="AF125" s="196"/>
      <c r="AG125" s="3"/>
      <c r="AH125" s="3"/>
      <c r="AI125" s="3"/>
      <c r="AJ125" s="3"/>
      <c r="AK125" s="198"/>
      <c r="AL125" s="199"/>
      <c r="AM125" s="1458"/>
      <c r="AN125" s="1459"/>
      <c r="AO125" s="1458"/>
      <c r="AP125" s="1458"/>
      <c r="AQ125" s="1459"/>
      <c r="AR125" s="199"/>
      <c r="AS125" s="199"/>
      <c r="AT125" s="828"/>
      <c r="AU125" s="1459"/>
      <c r="AV125" s="1458"/>
      <c r="AW125" s="828"/>
      <c r="AX125" s="1459"/>
      <c r="AY125" s="199"/>
      <c r="AZ125" s="199"/>
      <c r="BA125" s="1458"/>
      <c r="BB125" s="1459"/>
      <c r="BC125" s="1458"/>
      <c r="BD125" s="1458"/>
      <c r="BE125" s="1459"/>
      <c r="BF125" s="199"/>
      <c r="BG125" s="199"/>
      <c r="BH125" s="1458"/>
      <c r="BI125" s="1459"/>
      <c r="BJ125" s="1458"/>
      <c r="BK125" s="1458"/>
      <c r="BL125" s="1459"/>
      <c r="BM125" s="199"/>
      <c r="BN125" s="199"/>
      <c r="BO125" s="1458"/>
      <c r="BP125" s="1459"/>
      <c r="BQ125" s="175" t="str">
        <f t="shared" si="6"/>
        <v/>
      </c>
    </row>
    <row r="126" spans="2:70" ht="15" customHeight="1">
      <c r="B126" s="379"/>
      <c r="C126" s="379"/>
      <c r="D126" s="379"/>
      <c r="E126" s="379"/>
      <c r="F126" s="379"/>
      <c r="G126" s="380"/>
      <c r="H126" s="380"/>
      <c r="I126" s="380"/>
      <c r="J126" s="380"/>
      <c r="K126" s="380"/>
      <c r="L126" s="380"/>
      <c r="M126" s="380"/>
      <c r="N126" s="380"/>
      <c r="O126" s="380"/>
      <c r="P126" s="380"/>
      <c r="Q126" s="380"/>
      <c r="R126" s="380"/>
      <c r="S126" s="380"/>
      <c r="T126" s="378"/>
      <c r="U126" s="378"/>
      <c r="V126" s="378"/>
      <c r="W126" s="378"/>
      <c r="X126" s="381"/>
      <c r="Y126" s="381"/>
      <c r="Z126" s="381"/>
      <c r="AA126" s="382"/>
      <c r="AB126" s="382"/>
      <c r="AC126" s="382"/>
      <c r="AD126" s="196"/>
      <c r="AE126" s="196"/>
      <c r="AF126" s="196"/>
      <c r="AG126" s="3"/>
      <c r="AH126" s="3"/>
      <c r="AI126" s="3"/>
      <c r="AJ126" s="3"/>
      <c r="AK126" s="198"/>
      <c r="AL126" s="199"/>
      <c r="AM126" s="1458"/>
      <c r="AN126" s="1459"/>
      <c r="AO126" s="1458"/>
      <c r="AP126" s="1458"/>
      <c r="AQ126" s="1459"/>
      <c r="AR126" s="199"/>
      <c r="AS126" s="199"/>
      <c r="AT126" s="828"/>
      <c r="AU126" s="1459"/>
      <c r="AV126" s="1458"/>
      <c r="AW126" s="828"/>
      <c r="AX126" s="1459"/>
      <c r="AY126" s="199"/>
      <c r="AZ126" s="199"/>
      <c r="BA126" s="1458"/>
      <c r="BB126" s="1459"/>
      <c r="BC126" s="1458"/>
      <c r="BD126" s="1458"/>
      <c r="BE126" s="1459"/>
      <c r="BF126" s="199"/>
      <c r="BG126" s="199"/>
      <c r="BH126" s="1458"/>
      <c r="BI126" s="1459"/>
      <c r="BJ126" s="1458"/>
      <c r="BK126" s="1458"/>
      <c r="BL126" s="1459"/>
      <c r="BM126" s="199"/>
      <c r="BN126" s="199"/>
      <c r="BO126" s="1458"/>
      <c r="BP126" s="1459"/>
      <c r="BQ126" s="175" t="str">
        <f t="shared" si="6"/>
        <v/>
      </c>
    </row>
    <row r="127" spans="2:70" ht="15" customHeight="1">
      <c r="B127" s="379"/>
      <c r="C127" s="379"/>
      <c r="D127" s="379"/>
      <c r="E127" s="379"/>
      <c r="F127" s="379"/>
      <c r="G127" s="380"/>
      <c r="H127" s="380"/>
      <c r="I127" s="380"/>
      <c r="J127" s="380"/>
      <c r="K127" s="380"/>
      <c r="L127" s="380"/>
      <c r="M127" s="380"/>
      <c r="N127" s="380"/>
      <c r="O127" s="380"/>
      <c r="P127" s="380"/>
      <c r="Q127" s="380"/>
      <c r="R127" s="380"/>
      <c r="S127" s="380"/>
      <c r="T127" s="378"/>
      <c r="U127" s="378"/>
      <c r="V127" s="378"/>
      <c r="W127" s="378"/>
      <c r="X127" s="381"/>
      <c r="Y127" s="381"/>
      <c r="Z127" s="381"/>
      <c r="AA127" s="382"/>
      <c r="AB127" s="382"/>
      <c r="AC127" s="382"/>
      <c r="AD127" s="196"/>
      <c r="AE127" s="196"/>
      <c r="AF127" s="196"/>
      <c r="AG127" s="3"/>
      <c r="AH127" s="3"/>
      <c r="AI127" s="3"/>
      <c r="AJ127" s="3"/>
      <c r="AK127" s="198"/>
      <c r="AL127" s="199"/>
      <c r="AM127" s="1458"/>
      <c r="AN127" s="1459"/>
      <c r="AO127" s="1458"/>
      <c r="AP127" s="1458"/>
      <c r="AQ127" s="1459"/>
      <c r="AR127" s="199"/>
      <c r="AS127" s="199"/>
      <c r="AT127" s="828"/>
      <c r="AU127" s="1459"/>
      <c r="AV127" s="1458"/>
      <c r="AW127" s="828"/>
      <c r="AX127" s="1459"/>
      <c r="AY127" s="199"/>
      <c r="AZ127" s="199"/>
      <c r="BA127" s="1458"/>
      <c r="BB127" s="1459"/>
      <c r="BC127" s="1458"/>
      <c r="BD127" s="1458"/>
      <c r="BE127" s="1459"/>
      <c r="BF127" s="199"/>
      <c r="BG127" s="199"/>
      <c r="BH127" s="1458"/>
      <c r="BI127" s="1459"/>
      <c r="BJ127" s="1458"/>
      <c r="BK127" s="1458"/>
      <c r="BL127" s="1459"/>
      <c r="BM127" s="199"/>
      <c r="BN127" s="199"/>
      <c r="BO127" s="1458"/>
      <c r="BP127" s="1459"/>
      <c r="BQ127" s="175" t="str">
        <f t="shared" si="6"/>
        <v/>
      </c>
    </row>
    <row r="128" spans="2:70" ht="15" customHeight="1">
      <c r="B128" s="379"/>
      <c r="C128" s="379"/>
      <c r="D128" s="379"/>
      <c r="E128" s="379"/>
      <c r="F128" s="379"/>
      <c r="G128" s="380"/>
      <c r="H128" s="380"/>
      <c r="I128" s="380"/>
      <c r="J128" s="380"/>
      <c r="K128" s="380"/>
      <c r="L128" s="380"/>
      <c r="M128" s="380"/>
      <c r="N128" s="380"/>
      <c r="O128" s="380"/>
      <c r="P128" s="380"/>
      <c r="Q128" s="380"/>
      <c r="R128" s="380"/>
      <c r="S128" s="380"/>
      <c r="T128" s="378"/>
      <c r="U128" s="378"/>
      <c r="V128" s="378"/>
      <c r="W128" s="378"/>
      <c r="X128" s="381"/>
      <c r="Y128" s="381"/>
      <c r="Z128" s="381"/>
      <c r="AA128" s="382"/>
      <c r="AB128" s="382"/>
      <c r="AC128" s="382"/>
      <c r="AD128" s="196"/>
      <c r="AE128" s="196"/>
      <c r="AF128" s="196"/>
      <c r="AG128" s="3"/>
      <c r="AH128" s="3"/>
      <c r="AI128" s="3"/>
      <c r="AJ128" s="3"/>
      <c r="AK128" s="198"/>
      <c r="AL128" s="199"/>
      <c r="AM128" s="1458"/>
      <c r="AN128" s="1459"/>
      <c r="AO128" s="1458"/>
      <c r="AP128" s="1458"/>
      <c r="AQ128" s="1459"/>
      <c r="AR128" s="199"/>
      <c r="AS128" s="199"/>
      <c r="AT128" s="828"/>
      <c r="AU128" s="1459"/>
      <c r="AV128" s="1458"/>
      <c r="AW128" s="828"/>
      <c r="AX128" s="1459"/>
      <c r="AY128" s="199"/>
      <c r="AZ128" s="199"/>
      <c r="BA128" s="1458"/>
      <c r="BB128" s="1459"/>
      <c r="BC128" s="1458"/>
      <c r="BD128" s="1458"/>
      <c r="BE128" s="1459"/>
      <c r="BF128" s="199"/>
      <c r="BG128" s="199"/>
      <c r="BH128" s="1458"/>
      <c r="BI128" s="1459"/>
      <c r="BJ128" s="1458"/>
      <c r="BK128" s="1458"/>
      <c r="BL128" s="1459"/>
      <c r="BM128" s="199"/>
      <c r="BN128" s="199"/>
      <c r="BO128" s="1458"/>
      <c r="BP128" s="1459"/>
      <c r="BQ128" s="175" t="str">
        <f t="shared" si="6"/>
        <v/>
      </c>
    </row>
    <row r="129" spans="2:69" ht="15" customHeight="1">
      <c r="B129" s="379"/>
      <c r="C129" s="379"/>
      <c r="D129" s="379"/>
      <c r="E129" s="379"/>
      <c r="F129" s="379"/>
      <c r="G129" s="380"/>
      <c r="H129" s="380"/>
      <c r="I129" s="380"/>
      <c r="J129" s="380"/>
      <c r="K129" s="380"/>
      <c r="L129" s="380"/>
      <c r="M129" s="380"/>
      <c r="N129" s="380"/>
      <c r="O129" s="380"/>
      <c r="P129" s="380"/>
      <c r="Q129" s="380"/>
      <c r="R129" s="380"/>
      <c r="S129" s="380"/>
      <c r="T129" s="378"/>
      <c r="U129" s="378"/>
      <c r="V129" s="378"/>
      <c r="W129" s="378"/>
      <c r="X129" s="381"/>
      <c r="Y129" s="381"/>
      <c r="Z129" s="381"/>
      <c r="AA129" s="382"/>
      <c r="AB129" s="382"/>
      <c r="AC129" s="382"/>
      <c r="AD129" s="196"/>
      <c r="AE129" s="196"/>
      <c r="AF129" s="196"/>
      <c r="AG129" s="3"/>
      <c r="AH129" s="3"/>
      <c r="AI129" s="3"/>
      <c r="AJ129" s="3"/>
      <c r="AK129" s="198"/>
      <c r="AL129" s="199"/>
      <c r="AM129" s="1458"/>
      <c r="AN129" s="1459"/>
      <c r="AO129" s="1458"/>
      <c r="AP129" s="1458"/>
      <c r="AQ129" s="1459"/>
      <c r="AR129" s="199"/>
      <c r="AS129" s="199"/>
      <c r="AT129" s="828"/>
      <c r="AU129" s="1459"/>
      <c r="AV129" s="1458"/>
      <c r="AW129" s="828"/>
      <c r="AX129" s="1459"/>
      <c r="AY129" s="199"/>
      <c r="AZ129" s="199"/>
      <c r="BA129" s="1458"/>
      <c r="BB129" s="1459"/>
      <c r="BC129" s="1458"/>
      <c r="BD129" s="1458"/>
      <c r="BE129" s="1459"/>
      <c r="BF129" s="199"/>
      <c r="BG129" s="199"/>
      <c r="BH129" s="1458"/>
      <c r="BI129" s="1459"/>
      <c r="BJ129" s="1458"/>
      <c r="BK129" s="1458"/>
      <c r="BL129" s="1459"/>
      <c r="BM129" s="199"/>
      <c r="BN129" s="199"/>
      <c r="BO129" s="1458"/>
      <c r="BP129" s="1459"/>
      <c r="BQ129" s="175" t="str">
        <f t="shared" si="6"/>
        <v/>
      </c>
    </row>
    <row r="130" spans="2:69" ht="15" customHeight="1">
      <c r="B130" s="379"/>
      <c r="C130" s="379"/>
      <c r="D130" s="379"/>
      <c r="E130" s="379"/>
      <c r="F130" s="379"/>
      <c r="G130" s="380"/>
      <c r="H130" s="380"/>
      <c r="I130" s="380"/>
      <c r="J130" s="380"/>
      <c r="K130" s="380"/>
      <c r="L130" s="380"/>
      <c r="M130" s="380"/>
      <c r="N130" s="380"/>
      <c r="O130" s="380"/>
      <c r="P130" s="380"/>
      <c r="Q130" s="380"/>
      <c r="R130" s="380"/>
      <c r="S130" s="380"/>
      <c r="T130" s="378"/>
      <c r="U130" s="378"/>
      <c r="V130" s="378"/>
      <c r="W130" s="378"/>
      <c r="X130" s="381"/>
      <c r="Y130" s="381"/>
      <c r="Z130" s="381"/>
      <c r="AA130" s="382"/>
      <c r="AB130" s="382"/>
      <c r="AC130" s="382"/>
      <c r="AD130" s="196"/>
      <c r="AE130" s="196"/>
      <c r="AF130" s="196"/>
      <c r="AG130" s="3"/>
      <c r="AH130" s="3"/>
      <c r="AI130" s="3"/>
      <c r="AJ130" s="3"/>
      <c r="AK130" s="198"/>
      <c r="AL130" s="199"/>
      <c r="AM130" s="1458"/>
      <c r="AN130" s="1459"/>
      <c r="AO130" s="1458"/>
      <c r="AP130" s="1458"/>
      <c r="AQ130" s="1459"/>
      <c r="AR130" s="199"/>
      <c r="AS130" s="199"/>
      <c r="AT130" s="828"/>
      <c r="AU130" s="1459"/>
      <c r="AV130" s="1458"/>
      <c r="AW130" s="828"/>
      <c r="AX130" s="1459"/>
      <c r="AY130" s="199"/>
      <c r="AZ130" s="199"/>
      <c r="BA130" s="1458"/>
      <c r="BB130" s="1459"/>
      <c r="BC130" s="1458"/>
      <c r="BD130" s="1458"/>
      <c r="BE130" s="1459"/>
      <c r="BF130" s="199"/>
      <c r="BG130" s="199"/>
      <c r="BH130" s="1458"/>
      <c r="BI130" s="1459"/>
      <c r="BJ130" s="1458"/>
      <c r="BK130" s="1458"/>
      <c r="BL130" s="1459"/>
      <c r="BM130" s="199"/>
      <c r="BN130" s="199"/>
      <c r="BO130" s="1458"/>
      <c r="BP130" s="1459"/>
      <c r="BQ130" s="175" t="str">
        <f t="shared" si="6"/>
        <v/>
      </c>
    </row>
    <row r="131" spans="2:69" ht="15" customHeight="1">
      <c r="B131" s="379"/>
      <c r="C131" s="379"/>
      <c r="D131" s="379"/>
      <c r="E131" s="379"/>
      <c r="F131" s="379"/>
      <c r="G131" s="380"/>
      <c r="H131" s="380"/>
      <c r="I131" s="380"/>
      <c r="J131" s="380"/>
      <c r="K131" s="380"/>
      <c r="L131" s="380"/>
      <c r="M131" s="380"/>
      <c r="N131" s="380"/>
      <c r="O131" s="380"/>
      <c r="P131" s="380"/>
      <c r="Q131" s="380"/>
      <c r="R131" s="380"/>
      <c r="S131" s="380"/>
      <c r="T131" s="378"/>
      <c r="U131" s="378"/>
      <c r="V131" s="378"/>
      <c r="W131" s="378"/>
      <c r="X131" s="381"/>
      <c r="Y131" s="381"/>
      <c r="Z131" s="381"/>
      <c r="AA131" s="382"/>
      <c r="AB131" s="382"/>
      <c r="AC131" s="382"/>
      <c r="AD131" s="196"/>
      <c r="AE131" s="196"/>
      <c r="AF131" s="196"/>
      <c r="AG131" s="3"/>
      <c r="AH131" s="3"/>
      <c r="AI131" s="3"/>
      <c r="AJ131" s="3"/>
      <c r="AK131" s="198"/>
      <c r="AL131" s="199"/>
      <c r="AM131" s="1458"/>
      <c r="AN131" s="1459"/>
      <c r="AO131" s="1458"/>
      <c r="AP131" s="1458"/>
      <c r="AQ131" s="1459"/>
      <c r="AR131" s="199"/>
      <c r="AS131" s="199"/>
      <c r="AT131" s="828"/>
      <c r="AU131" s="1459"/>
      <c r="AV131" s="1458"/>
      <c r="AW131" s="828"/>
      <c r="AX131" s="1459"/>
      <c r="AY131" s="199"/>
      <c r="AZ131" s="199"/>
      <c r="BA131" s="1458"/>
      <c r="BB131" s="1459"/>
      <c r="BC131" s="1458"/>
      <c r="BD131" s="1458"/>
      <c r="BE131" s="1459"/>
      <c r="BF131" s="199"/>
      <c r="BG131" s="199"/>
      <c r="BH131" s="1458"/>
      <c r="BI131" s="1459"/>
      <c r="BJ131" s="1458"/>
      <c r="BK131" s="1458"/>
      <c r="BL131" s="1459"/>
      <c r="BM131" s="199"/>
      <c r="BN131" s="199"/>
      <c r="BO131" s="1458"/>
      <c r="BP131" s="1459"/>
      <c r="BQ131" s="175" t="str">
        <f t="shared" si="6"/>
        <v/>
      </c>
    </row>
    <row r="132" spans="2:69" ht="15" customHeight="1">
      <c r="B132" s="379"/>
      <c r="C132" s="379"/>
      <c r="D132" s="379"/>
      <c r="E132" s="379"/>
      <c r="F132" s="379"/>
      <c r="G132" s="380"/>
      <c r="H132" s="380"/>
      <c r="I132" s="380"/>
      <c r="J132" s="380"/>
      <c r="K132" s="380"/>
      <c r="L132" s="380"/>
      <c r="M132" s="380"/>
      <c r="N132" s="380"/>
      <c r="O132" s="380"/>
      <c r="P132" s="380"/>
      <c r="Q132" s="380"/>
      <c r="R132" s="380"/>
      <c r="S132" s="380"/>
      <c r="T132" s="378"/>
      <c r="U132" s="378"/>
      <c r="V132" s="378"/>
      <c r="W132" s="378"/>
      <c r="X132" s="381"/>
      <c r="Y132" s="381"/>
      <c r="Z132" s="381"/>
      <c r="AA132" s="382"/>
      <c r="AB132" s="382"/>
      <c r="AC132" s="382"/>
      <c r="AD132" s="196"/>
      <c r="AE132" s="196"/>
      <c r="AF132" s="196"/>
      <c r="AG132" s="3"/>
      <c r="AH132" s="3"/>
      <c r="AI132" s="3"/>
      <c r="AJ132" s="3"/>
      <c r="AK132" s="952"/>
      <c r="AL132" s="828"/>
      <c r="AM132" s="1458"/>
      <c r="AN132" s="1458"/>
      <c r="AO132" s="1458"/>
      <c r="AP132" s="1458"/>
      <c r="AQ132" s="1458"/>
      <c r="AR132" s="828"/>
      <c r="AS132" s="828"/>
      <c r="AT132" s="828"/>
      <c r="AU132" s="1458"/>
      <c r="AV132" s="1458"/>
      <c r="AW132" s="828"/>
      <c r="AX132" s="1458"/>
      <c r="AY132" s="828"/>
      <c r="AZ132" s="828"/>
      <c r="BA132" s="1458"/>
      <c r="BB132" s="1458"/>
      <c r="BC132" s="1458"/>
      <c r="BD132" s="1458"/>
      <c r="BE132" s="1458"/>
      <c r="BF132" s="828"/>
      <c r="BG132" s="828"/>
      <c r="BH132" s="1458"/>
      <c r="BI132" s="1458"/>
      <c r="BJ132" s="1458"/>
      <c r="BK132" s="1458"/>
      <c r="BL132" s="1458"/>
      <c r="BM132" s="828"/>
      <c r="BN132" s="828"/>
      <c r="BO132" s="1458"/>
      <c r="BP132" s="1458"/>
      <c r="BQ132" s="175" t="str">
        <f t="shared" si="6"/>
        <v/>
      </c>
    </row>
    <row r="133" spans="2:69" ht="15.75" customHeight="1">
      <c r="B133" s="379"/>
      <c r="C133" s="379"/>
      <c r="D133" s="379"/>
      <c r="E133" s="379"/>
      <c r="F133" s="379"/>
      <c r="G133" s="380"/>
      <c r="H133" s="380"/>
      <c r="I133" s="380"/>
      <c r="J133" s="380"/>
      <c r="K133" s="380"/>
      <c r="L133" s="380"/>
      <c r="M133" s="380"/>
      <c r="N133" s="380"/>
      <c r="O133" s="380"/>
      <c r="P133" s="380"/>
      <c r="Q133" s="380"/>
      <c r="R133" s="380"/>
      <c r="S133" s="380"/>
      <c r="T133" s="378"/>
      <c r="U133" s="378"/>
      <c r="V133" s="378"/>
      <c r="W133" s="378"/>
      <c r="X133" s="381"/>
      <c r="Y133" s="381"/>
      <c r="Z133" s="381"/>
      <c r="AA133" s="382"/>
      <c r="AB133" s="382"/>
      <c r="AC133" s="382"/>
      <c r="AD133" s="196"/>
      <c r="AE133" s="196"/>
      <c r="AF133" s="196"/>
      <c r="AG133" s="3"/>
      <c r="AH133" s="3"/>
      <c r="AI133" s="3"/>
      <c r="AJ133" s="3"/>
      <c r="AK133" s="1062" t="s">
        <v>3</v>
      </c>
      <c r="AL133" s="1070">
        <f>SUM(AL106:AL132)</f>
        <v>0</v>
      </c>
      <c r="AM133" s="1063">
        <f t="shared" ref="AM133:BO133" si="9">SUM(AM106:AM132)</f>
        <v>15</v>
      </c>
      <c r="AN133" s="1067">
        <f t="shared" si="9"/>
        <v>15</v>
      </c>
      <c r="AO133" s="1067">
        <f t="shared" si="9"/>
        <v>15</v>
      </c>
      <c r="AP133" s="1063">
        <f t="shared" si="9"/>
        <v>15</v>
      </c>
      <c r="AQ133" s="1063">
        <f t="shared" si="9"/>
        <v>15</v>
      </c>
      <c r="AR133" s="1070">
        <f t="shared" si="9"/>
        <v>0</v>
      </c>
      <c r="AS133" s="1070">
        <f t="shared" si="9"/>
        <v>0</v>
      </c>
      <c r="AT133" s="1070">
        <f t="shared" si="9"/>
        <v>0</v>
      </c>
      <c r="AU133" s="1067">
        <f t="shared" si="9"/>
        <v>15</v>
      </c>
      <c r="AV133" s="1067">
        <f t="shared" si="9"/>
        <v>15</v>
      </c>
      <c r="AW133" s="1070">
        <f t="shared" si="9"/>
        <v>0</v>
      </c>
      <c r="AX133" s="1063">
        <f t="shared" si="9"/>
        <v>15</v>
      </c>
      <c r="AY133" s="1070">
        <f t="shared" si="9"/>
        <v>0</v>
      </c>
      <c r="AZ133" s="1070">
        <f t="shared" si="9"/>
        <v>0</v>
      </c>
      <c r="BA133" s="1063">
        <f t="shared" si="9"/>
        <v>14</v>
      </c>
      <c r="BB133" s="1067">
        <f t="shared" si="9"/>
        <v>14</v>
      </c>
      <c r="BC133" s="1067">
        <f t="shared" si="9"/>
        <v>14</v>
      </c>
      <c r="BD133" s="1063">
        <f t="shared" si="9"/>
        <v>14</v>
      </c>
      <c r="BE133" s="1063">
        <f t="shared" si="9"/>
        <v>14</v>
      </c>
      <c r="BF133" s="1070">
        <f t="shared" si="9"/>
        <v>0</v>
      </c>
      <c r="BG133" s="1070">
        <f t="shared" si="9"/>
        <v>0</v>
      </c>
      <c r="BH133" s="1063">
        <f t="shared" si="9"/>
        <v>7</v>
      </c>
      <c r="BI133" s="1067">
        <f t="shared" si="9"/>
        <v>7</v>
      </c>
      <c r="BJ133" s="1067">
        <f t="shared" si="9"/>
        <v>7</v>
      </c>
      <c r="BK133" s="1063">
        <f t="shared" si="9"/>
        <v>7</v>
      </c>
      <c r="BL133" s="1067">
        <f t="shared" si="9"/>
        <v>7</v>
      </c>
      <c r="BM133" s="1070">
        <f t="shared" si="9"/>
        <v>0</v>
      </c>
      <c r="BN133" s="1070">
        <f t="shared" si="9"/>
        <v>0</v>
      </c>
      <c r="BO133" s="1063">
        <f t="shared" si="9"/>
        <v>7</v>
      </c>
      <c r="BP133" s="1067">
        <f t="shared" ref="BP133" si="10">SUM(BP106:BP132)</f>
        <v>7</v>
      </c>
      <c r="BQ133" s="147"/>
    </row>
    <row r="134" spans="2:69">
      <c r="B134" s="378"/>
      <c r="C134" s="378"/>
      <c r="D134" s="378"/>
      <c r="E134" s="378"/>
      <c r="F134" s="378"/>
      <c r="G134" s="378"/>
      <c r="H134" s="378"/>
      <c r="I134" s="378"/>
      <c r="J134" s="378"/>
      <c r="K134" s="378"/>
      <c r="L134" s="378"/>
      <c r="M134" s="378"/>
      <c r="N134" s="378"/>
      <c r="O134" s="378"/>
      <c r="P134" s="378"/>
      <c r="Q134" s="378"/>
      <c r="R134" s="378"/>
      <c r="S134" s="378"/>
      <c r="T134" s="378"/>
      <c r="U134" s="378"/>
      <c r="V134" s="378"/>
      <c r="W134" s="378"/>
      <c r="X134" s="378"/>
      <c r="Y134" s="378"/>
      <c r="Z134" s="378"/>
      <c r="AA134" s="378"/>
      <c r="AB134" s="378"/>
      <c r="AC134" s="378"/>
      <c r="AD134" s="378"/>
      <c r="AE134" s="378"/>
      <c r="AF134" s="378"/>
      <c r="AG134" s="3"/>
      <c r="AH134" s="3"/>
      <c r="AI134" s="3"/>
      <c r="AJ134" s="3"/>
      <c r="AK134" s="4" t="s">
        <v>73</v>
      </c>
      <c r="AL134" s="104">
        <f>SUM(AL103+AL133)</f>
        <v>0</v>
      </c>
      <c r="AM134" s="703">
        <f t="shared" ref="AM134:BO134" si="11">SUM(AM103+AM133)</f>
        <v>20</v>
      </c>
      <c r="AN134" s="623">
        <f t="shared" si="11"/>
        <v>20</v>
      </c>
      <c r="AO134" s="703">
        <f t="shared" si="11"/>
        <v>20</v>
      </c>
      <c r="AP134" s="703">
        <f t="shared" si="11"/>
        <v>20</v>
      </c>
      <c r="AQ134" s="623">
        <f t="shared" si="11"/>
        <v>20</v>
      </c>
      <c r="AR134" s="104">
        <f t="shared" si="11"/>
        <v>0</v>
      </c>
      <c r="AS134" s="104">
        <f t="shared" si="11"/>
        <v>0</v>
      </c>
      <c r="AT134" s="1491">
        <f t="shared" si="11"/>
        <v>0</v>
      </c>
      <c r="AU134" s="623">
        <f t="shared" si="11"/>
        <v>20</v>
      </c>
      <c r="AV134" s="703">
        <f t="shared" si="11"/>
        <v>20</v>
      </c>
      <c r="AW134" s="1491">
        <f t="shared" si="11"/>
        <v>0</v>
      </c>
      <c r="AX134" s="623">
        <f t="shared" si="11"/>
        <v>20</v>
      </c>
      <c r="AY134" s="104">
        <f t="shared" si="11"/>
        <v>0</v>
      </c>
      <c r="AZ134" s="104">
        <f t="shared" si="11"/>
        <v>0</v>
      </c>
      <c r="BA134" s="703">
        <f t="shared" si="11"/>
        <v>19</v>
      </c>
      <c r="BB134" s="623">
        <f t="shared" si="11"/>
        <v>19</v>
      </c>
      <c r="BC134" s="703">
        <f t="shared" si="11"/>
        <v>19</v>
      </c>
      <c r="BD134" s="703">
        <f t="shared" si="11"/>
        <v>19</v>
      </c>
      <c r="BE134" s="623">
        <f t="shared" si="11"/>
        <v>19</v>
      </c>
      <c r="BF134" s="104">
        <f t="shared" si="11"/>
        <v>0</v>
      </c>
      <c r="BG134" s="104">
        <f t="shared" si="11"/>
        <v>0</v>
      </c>
      <c r="BH134" s="703">
        <f t="shared" si="11"/>
        <v>11</v>
      </c>
      <c r="BI134" s="623">
        <f t="shared" si="11"/>
        <v>11</v>
      </c>
      <c r="BJ134" s="703">
        <f t="shared" si="11"/>
        <v>11</v>
      </c>
      <c r="BK134" s="703">
        <f t="shared" si="11"/>
        <v>11</v>
      </c>
      <c r="BL134" s="623">
        <f t="shared" si="11"/>
        <v>11</v>
      </c>
      <c r="BM134" s="104">
        <f t="shared" si="11"/>
        <v>0</v>
      </c>
      <c r="BN134" s="104">
        <f t="shared" si="11"/>
        <v>0</v>
      </c>
      <c r="BO134" s="703">
        <f t="shared" si="11"/>
        <v>11</v>
      </c>
      <c r="BP134" s="623">
        <f t="shared" ref="BP134" si="12">SUM(BP103+BP133)</f>
        <v>11</v>
      </c>
    </row>
    <row r="135" spans="2:69" ht="15" customHeight="1">
      <c r="B135" s="2355" t="s">
        <v>42</v>
      </c>
      <c r="C135" s="2356"/>
      <c r="D135" s="2356"/>
      <c r="E135" s="2356"/>
      <c r="F135" s="2356"/>
      <c r="G135" s="2356"/>
      <c r="H135" s="2356"/>
      <c r="I135" s="2356"/>
      <c r="J135" s="2356"/>
      <c r="K135" s="2356"/>
      <c r="L135" s="2356"/>
      <c r="M135" s="2356"/>
      <c r="N135" s="2356"/>
      <c r="O135" s="2356"/>
      <c r="P135" s="2356"/>
      <c r="Q135" s="2356"/>
      <c r="R135" s="2356"/>
      <c r="S135" s="2356"/>
      <c r="T135" s="2356"/>
      <c r="U135" s="2356"/>
      <c r="V135" s="2356"/>
      <c r="W135" s="2356"/>
      <c r="X135" s="2356"/>
      <c r="Y135" s="2356"/>
      <c r="Z135" s="2356"/>
      <c r="AA135" s="2356"/>
      <c r="AB135" s="2356"/>
      <c r="AC135" s="2356"/>
      <c r="AD135" s="2356"/>
      <c r="AE135" s="2356"/>
      <c r="AF135" s="2357"/>
      <c r="AG135" s="3"/>
      <c r="AH135" s="3"/>
      <c r="AI135" s="3"/>
      <c r="AJ135" s="3"/>
      <c r="AK135" s="3"/>
    </row>
    <row r="136" spans="2:69" ht="15" customHeight="1">
      <c r="B136" s="2358" t="s">
        <v>72</v>
      </c>
      <c r="C136" s="2359"/>
      <c r="D136" s="2359"/>
      <c r="E136" s="2359"/>
      <c r="F136" s="2359"/>
      <c r="G136" s="2359"/>
      <c r="H136" s="2359"/>
      <c r="I136" s="2359"/>
      <c r="J136" s="2359"/>
      <c r="K136" s="2359"/>
      <c r="L136" s="2359"/>
      <c r="M136" s="2359"/>
      <c r="N136" s="2359"/>
      <c r="O136" s="2359"/>
      <c r="P136" s="2359"/>
      <c r="Q136" s="2359"/>
      <c r="R136" s="2359"/>
      <c r="S136" s="2359"/>
      <c r="T136" s="2359"/>
      <c r="U136" s="2359"/>
      <c r="V136" s="2359"/>
      <c r="W136" s="2359"/>
      <c r="X136" s="2359"/>
      <c r="Y136" s="2359"/>
      <c r="Z136" s="2359"/>
      <c r="AA136" s="2359"/>
      <c r="AB136" s="2359"/>
      <c r="AC136" s="2359"/>
      <c r="AD136" s="2359"/>
      <c r="AE136" s="2359"/>
      <c r="AF136" s="2360"/>
      <c r="AG136" s="3"/>
      <c r="AH136" s="3"/>
      <c r="AI136" s="3"/>
      <c r="AJ136" s="3"/>
      <c r="AK136" s="3"/>
    </row>
    <row r="137" spans="2:69" ht="15" customHeight="1">
      <c r="B137" s="2361"/>
      <c r="C137" s="2359"/>
      <c r="D137" s="2359"/>
      <c r="E137" s="2359"/>
      <c r="F137" s="2359"/>
      <c r="G137" s="2359"/>
      <c r="H137" s="2359"/>
      <c r="I137" s="2359"/>
      <c r="J137" s="2359"/>
      <c r="K137" s="2359"/>
      <c r="L137" s="2359"/>
      <c r="M137" s="2359"/>
      <c r="N137" s="2359"/>
      <c r="O137" s="2359"/>
      <c r="P137" s="2359"/>
      <c r="Q137" s="2359"/>
      <c r="R137" s="2359"/>
      <c r="S137" s="2359"/>
      <c r="T137" s="2359"/>
      <c r="U137" s="2359"/>
      <c r="V137" s="2359"/>
      <c r="W137" s="2359"/>
      <c r="X137" s="2359"/>
      <c r="Y137" s="2359"/>
      <c r="Z137" s="2359"/>
      <c r="AA137" s="2359"/>
      <c r="AB137" s="2359"/>
      <c r="AC137" s="2359"/>
      <c r="AD137" s="2359"/>
      <c r="AE137" s="2359"/>
      <c r="AF137" s="2360"/>
      <c r="AG137" s="3"/>
      <c r="AH137" s="3"/>
      <c r="AI137" s="3"/>
      <c r="AJ137" s="3"/>
      <c r="AK137" s="3"/>
    </row>
    <row r="138" spans="2:69" ht="15" customHeight="1">
      <c r="B138" s="2361"/>
      <c r="C138" s="2359"/>
      <c r="D138" s="2359"/>
      <c r="E138" s="2359"/>
      <c r="F138" s="2359"/>
      <c r="G138" s="2359"/>
      <c r="H138" s="2359"/>
      <c r="I138" s="2359"/>
      <c r="J138" s="2359"/>
      <c r="K138" s="2359"/>
      <c r="L138" s="2359"/>
      <c r="M138" s="2359"/>
      <c r="N138" s="2359"/>
      <c r="O138" s="2359"/>
      <c r="P138" s="2359"/>
      <c r="Q138" s="2359"/>
      <c r="R138" s="2359"/>
      <c r="S138" s="2359"/>
      <c r="T138" s="2359"/>
      <c r="U138" s="2359"/>
      <c r="V138" s="2359"/>
      <c r="W138" s="2359"/>
      <c r="X138" s="2359"/>
      <c r="Y138" s="2359"/>
      <c r="Z138" s="2359"/>
      <c r="AA138" s="2359"/>
      <c r="AB138" s="2359"/>
      <c r="AC138" s="2359"/>
      <c r="AD138" s="2359"/>
      <c r="AE138" s="2359"/>
      <c r="AF138" s="2360"/>
      <c r="AG138" s="3"/>
      <c r="AH138" s="149"/>
      <c r="AI138" s="3"/>
      <c r="AJ138" s="3"/>
      <c r="AK138" s="3"/>
    </row>
    <row r="139" spans="2:69" ht="15" customHeight="1" thickBot="1">
      <c r="B139" s="197"/>
      <c r="C139" s="197"/>
      <c r="D139" s="197"/>
      <c r="E139" s="197"/>
      <c r="F139" s="197"/>
      <c r="G139" s="197"/>
      <c r="H139" s="197"/>
      <c r="I139" s="197"/>
      <c r="J139" s="197"/>
      <c r="K139" s="197"/>
      <c r="L139" s="197"/>
      <c r="M139" s="197"/>
      <c r="N139" s="197"/>
      <c r="O139" s="197"/>
      <c r="P139" s="197"/>
      <c r="Q139" s="197"/>
      <c r="R139" s="197"/>
      <c r="S139" s="197"/>
      <c r="T139" s="197"/>
      <c r="U139" s="197"/>
      <c r="V139" s="197"/>
      <c r="W139" s="197"/>
      <c r="X139" s="197"/>
      <c r="Y139" s="197"/>
      <c r="Z139" s="197"/>
      <c r="AA139" s="197"/>
      <c r="AB139" s="197"/>
      <c r="AC139" s="197"/>
      <c r="AD139" s="197"/>
      <c r="AE139" s="197"/>
      <c r="AF139" s="197"/>
      <c r="AG139" s="3"/>
      <c r="AH139" s="149"/>
      <c r="AI139" s="3"/>
      <c r="AJ139" s="3"/>
      <c r="AK139" s="3"/>
    </row>
    <row r="140" spans="2:69" ht="20.100000000000001" customHeight="1" thickTop="1">
      <c r="B140" s="2180" t="str">
        <f>$B$75</f>
        <v>Execução das Obras de Macrodrenagem da Avenida Amazonas e da Rua São Paulo</v>
      </c>
      <c r="C140" s="2180"/>
      <c r="D140" s="2180"/>
      <c r="E140" s="2180"/>
      <c r="F140" s="2180"/>
      <c r="G140" s="2180"/>
      <c r="H140" s="2180"/>
      <c r="I140" s="2180"/>
      <c r="J140" s="2180"/>
      <c r="K140" s="2180"/>
      <c r="L140" s="2180"/>
      <c r="M140" s="2180"/>
      <c r="N140" s="2180"/>
      <c r="O140" s="2180"/>
      <c r="P140" s="2180"/>
      <c r="Q140" s="2180"/>
      <c r="R140" s="2180"/>
      <c r="S140" s="2180"/>
      <c r="T140" s="2180"/>
      <c r="U140" s="2180"/>
      <c r="V140" s="2180"/>
      <c r="W140" s="2180"/>
      <c r="X140" s="2180"/>
      <c r="Y140" s="2180"/>
      <c r="Z140" s="2180"/>
      <c r="AA140" s="2180"/>
      <c r="AB140" s="2180"/>
      <c r="AC140" s="2180"/>
      <c r="AD140" s="2180"/>
      <c r="AE140" s="2180"/>
      <c r="AF140" s="2180"/>
      <c r="AK140" s="3"/>
    </row>
    <row r="141" spans="2:69" s="193" customFormat="1" ht="24" customHeight="1" thickBot="1">
      <c r="B141" s="208" t="str">
        <f>$B$1</f>
        <v>Consolidação de Elementos de Medição e Supervisão das Condições Trabalhistas</v>
      </c>
      <c r="C141" s="208"/>
      <c r="D141" s="208"/>
      <c r="E141" s="208"/>
      <c r="F141" s="208"/>
      <c r="G141" s="208"/>
      <c r="H141" s="208"/>
      <c r="I141" s="208"/>
      <c r="J141" s="208"/>
      <c r="K141" s="208"/>
      <c r="L141" s="208"/>
      <c r="M141" s="208"/>
      <c r="N141" s="208"/>
      <c r="O141" s="208"/>
      <c r="P141" s="208"/>
      <c r="Q141" s="208"/>
      <c r="R141" s="208"/>
      <c r="S141" s="208"/>
      <c r="T141" s="208"/>
      <c r="U141" s="208"/>
      <c r="V141" s="208"/>
      <c r="W141" s="208"/>
      <c r="X141" s="208"/>
      <c r="Y141" s="208"/>
      <c r="Z141" s="2175" t="str">
        <f>$AA$1</f>
        <v>CMRF 03/7222-08</v>
      </c>
      <c r="AA141" s="2175"/>
      <c r="AB141" s="2175"/>
      <c r="AC141" s="2175"/>
      <c r="AD141" s="2175"/>
      <c r="AE141" s="2175"/>
      <c r="AF141" s="2175"/>
      <c r="AL141" s="195"/>
      <c r="AR141" s="195"/>
      <c r="AS141" s="195"/>
      <c r="AY141" s="195"/>
      <c r="AZ141" s="195"/>
      <c r="BF141" s="195"/>
      <c r="BG141" s="195"/>
      <c r="BM141" s="195"/>
      <c r="BN141" s="195"/>
    </row>
    <row r="142" spans="2:69" ht="15" customHeight="1" thickTop="1"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Z142" s="189"/>
      <c r="AA142" s="189"/>
      <c r="AB142" s="189"/>
      <c r="AC142" s="189"/>
      <c r="AD142" s="189"/>
      <c r="AE142" s="189"/>
      <c r="AF142" s="189"/>
    </row>
    <row r="143" spans="2:69" ht="15" customHeight="1">
      <c r="B143" s="2176" t="s">
        <v>157</v>
      </c>
      <c r="C143" s="2099"/>
      <c r="D143" s="2099"/>
      <c r="E143" s="2099"/>
      <c r="F143" s="2099"/>
      <c r="G143" s="2099"/>
      <c r="H143" s="2099"/>
      <c r="I143" s="2099"/>
      <c r="J143" s="2099"/>
      <c r="K143" s="2099"/>
      <c r="L143" s="2099"/>
      <c r="M143" s="2099"/>
      <c r="N143" s="2099"/>
      <c r="O143" s="2099"/>
      <c r="P143" s="2099"/>
      <c r="Q143" s="2099"/>
      <c r="R143" s="2099"/>
      <c r="S143" s="2099"/>
      <c r="T143" s="2099"/>
      <c r="U143" s="2099"/>
      <c r="V143" s="2099"/>
      <c r="W143" s="2099"/>
      <c r="X143" s="2099"/>
      <c r="Y143" s="2099"/>
      <c r="Z143" s="2099"/>
      <c r="AA143" s="2099"/>
      <c r="AB143" s="2099"/>
      <c r="AC143" s="2099"/>
      <c r="AD143" s="2099"/>
      <c r="AE143" s="2099"/>
      <c r="AF143" s="2177"/>
    </row>
    <row r="144" spans="2:69" ht="15" customHeight="1">
      <c r="B144" s="2178"/>
      <c r="C144" s="2100"/>
      <c r="D144" s="2100"/>
      <c r="E144" s="2100"/>
      <c r="F144" s="2100"/>
      <c r="G144" s="2100"/>
      <c r="H144" s="2100"/>
      <c r="I144" s="2100"/>
      <c r="J144" s="2100"/>
      <c r="K144" s="2100"/>
      <c r="L144" s="2100"/>
      <c r="M144" s="2100"/>
      <c r="N144" s="2100"/>
      <c r="O144" s="2100"/>
      <c r="P144" s="2100"/>
      <c r="Q144" s="2100"/>
      <c r="R144" s="2100"/>
      <c r="S144" s="2100"/>
      <c r="T144" s="2100"/>
      <c r="U144" s="2100"/>
      <c r="V144" s="2100"/>
      <c r="W144" s="2100"/>
      <c r="X144" s="2100"/>
      <c r="Y144" s="2100"/>
      <c r="Z144" s="2100"/>
      <c r="AA144" s="2100"/>
      <c r="AB144" s="2100"/>
      <c r="AC144" s="2100"/>
      <c r="AD144" s="2100"/>
      <c r="AE144" s="2100"/>
      <c r="AF144" s="2179"/>
      <c r="AH144" s="388" t="s">
        <v>499</v>
      </c>
    </row>
    <row r="145" spans="2:74" ht="15" customHeight="1">
      <c r="B145" s="1765"/>
      <c r="C145" s="383"/>
      <c r="D145" s="383"/>
      <c r="E145" s="383"/>
      <c r="F145" s="383"/>
      <c r="G145" s="383"/>
      <c r="H145" s="383"/>
      <c r="I145" s="383"/>
      <c r="J145" s="383"/>
      <c r="K145" s="383"/>
      <c r="L145" s="383"/>
      <c r="M145" s="383"/>
      <c r="N145" s="383"/>
      <c r="O145" s="383"/>
      <c r="P145" s="383"/>
      <c r="Q145" s="383"/>
      <c r="R145" s="383"/>
      <c r="S145" s="383"/>
      <c r="T145" s="383"/>
      <c r="U145" s="383"/>
      <c r="V145" s="383"/>
      <c r="W145" s="383"/>
      <c r="X145" s="383"/>
      <c r="Y145" s="383"/>
      <c r="Z145" s="383"/>
      <c r="AA145" s="383"/>
      <c r="AB145" s="383"/>
      <c r="AC145" s="383"/>
      <c r="AD145" s="383"/>
      <c r="AE145" s="383"/>
      <c r="AF145" s="1766"/>
    </row>
    <row r="146" spans="2:74" ht="15" customHeight="1">
      <c r="B146" s="2190" t="s">
        <v>12</v>
      </c>
      <c r="C146" s="2191"/>
      <c r="D146" s="2191"/>
      <c r="E146" s="2191"/>
      <c r="F146" s="2191"/>
      <c r="G146" s="2197" t="str">
        <f>G81</f>
        <v>Andares Construções Civil Eireli EPP</v>
      </c>
      <c r="H146" s="2197"/>
      <c r="I146" s="2197"/>
      <c r="J146" s="2197"/>
      <c r="K146" s="2197"/>
      <c r="L146" s="2197"/>
      <c r="M146" s="2197"/>
      <c r="N146" s="2197"/>
      <c r="O146" s="2197"/>
      <c r="P146" s="2197"/>
      <c r="Q146" s="2197"/>
      <c r="R146" s="2197"/>
      <c r="S146" s="2197"/>
      <c r="T146" s="2198"/>
      <c r="U146" s="2190" t="s">
        <v>35</v>
      </c>
      <c r="V146" s="2191"/>
      <c r="W146" s="2191"/>
      <c r="X146" s="2191"/>
      <c r="Y146" s="2191"/>
      <c r="Z146" s="2221">
        <f>Y81</f>
        <v>8</v>
      </c>
      <c r="AA146" s="2222"/>
      <c r="AB146" s="2222"/>
      <c r="AC146" s="2222"/>
      <c r="AD146" s="2222"/>
      <c r="AE146" s="2222"/>
      <c r="AF146" s="2223"/>
    </row>
    <row r="147" spans="2:74" ht="18" customHeight="1">
      <c r="B147" s="2192"/>
      <c r="C147" s="2193"/>
      <c r="D147" s="2193"/>
      <c r="E147" s="2193"/>
      <c r="F147" s="2193"/>
      <c r="G147" s="2199"/>
      <c r="H147" s="2199"/>
      <c r="I147" s="2199"/>
      <c r="J147" s="2199"/>
      <c r="K147" s="2199"/>
      <c r="L147" s="2199"/>
      <c r="M147" s="2199"/>
      <c r="N147" s="2199"/>
      <c r="O147" s="2199"/>
      <c r="P147" s="2199"/>
      <c r="Q147" s="2199"/>
      <c r="R147" s="2199"/>
      <c r="S147" s="2199"/>
      <c r="T147" s="2200"/>
      <c r="U147" s="2192" t="s">
        <v>11</v>
      </c>
      <c r="V147" s="2193"/>
      <c r="W147" s="2193"/>
      <c r="X147" s="2193"/>
      <c r="Y147" s="2193"/>
      <c r="Z147" s="2231" t="str">
        <f>Y82</f>
        <v>01/10/2023 a 31/10/2023</v>
      </c>
      <c r="AA147" s="2104"/>
      <c r="AB147" s="2104"/>
      <c r="AC147" s="2104"/>
      <c r="AD147" s="2104"/>
      <c r="AE147" s="2104"/>
      <c r="AF147" s="2232"/>
    </row>
    <row r="148" spans="2:74" ht="30" customHeight="1">
      <c r="B148" s="2132" t="s">
        <v>36</v>
      </c>
      <c r="C148" s="2128"/>
      <c r="D148" s="2128"/>
      <c r="E148" s="2128"/>
      <c r="F148" s="2128"/>
      <c r="G148" s="2130" t="str">
        <f>G83</f>
        <v>Avenida Amazonas e Rua São Paulo, bairro Jockey de Itaparica - Vila Velha/ES</v>
      </c>
      <c r="H148" s="2130"/>
      <c r="I148" s="2130"/>
      <c r="J148" s="2130"/>
      <c r="K148" s="2130"/>
      <c r="L148" s="2130"/>
      <c r="M148" s="2130"/>
      <c r="N148" s="2130"/>
      <c r="O148" s="2130"/>
      <c r="P148" s="2130"/>
      <c r="Q148" s="2130"/>
      <c r="R148" s="2130"/>
      <c r="S148" s="2130"/>
      <c r="T148" s="2131"/>
      <c r="U148" s="2132" t="s">
        <v>37</v>
      </c>
      <c r="V148" s="2128"/>
      <c r="W148" s="2128"/>
      <c r="X148" s="2128"/>
      <c r="Y148" s="2128"/>
      <c r="Z148" s="2133" t="str">
        <f>Y83</f>
        <v>072/2022</v>
      </c>
      <c r="AA148" s="2134"/>
      <c r="AB148" s="2134"/>
      <c r="AC148" s="2134"/>
      <c r="AD148" s="2134"/>
      <c r="AE148" s="2134"/>
      <c r="AF148" s="2224"/>
    </row>
    <row r="149" spans="2:74" ht="15" customHeight="1" thickBot="1">
      <c r="B149" s="1767"/>
      <c r="C149" s="1768"/>
      <c r="D149" s="1768"/>
      <c r="E149" s="1768"/>
      <c r="F149" s="1768"/>
      <c r="G149" s="1768"/>
      <c r="H149" s="1768"/>
      <c r="I149" s="1768"/>
      <c r="J149" s="1768"/>
      <c r="K149" s="1768"/>
      <c r="L149" s="1768"/>
      <c r="M149" s="1768"/>
      <c r="N149" s="1768"/>
      <c r="O149" s="1768"/>
      <c r="P149" s="1768"/>
      <c r="Q149" s="1768"/>
      <c r="R149" s="1768"/>
      <c r="S149" s="1768"/>
      <c r="T149" s="1768"/>
      <c r="U149" s="1768"/>
      <c r="V149" s="1768"/>
      <c r="W149" s="1768"/>
      <c r="X149" s="1768"/>
      <c r="Y149" s="1768"/>
      <c r="Z149" s="1768"/>
      <c r="AA149" s="1768"/>
      <c r="AB149" s="1768"/>
      <c r="AC149" s="1768"/>
      <c r="AD149" s="1768"/>
      <c r="AE149" s="1768"/>
      <c r="AF149" s="1769"/>
    </row>
    <row r="150" spans="2:74" ht="15" customHeight="1" thickBot="1">
      <c r="B150" s="2176" t="s">
        <v>1</v>
      </c>
      <c r="C150" s="2099"/>
      <c r="D150" s="2177"/>
      <c r="E150" s="2176" t="s">
        <v>43</v>
      </c>
      <c r="F150" s="2099"/>
      <c r="G150" s="2099"/>
      <c r="H150" s="2099"/>
      <c r="I150" s="2099"/>
      <c r="J150" s="2099"/>
      <c r="K150" s="2099"/>
      <c r="L150" s="2099"/>
      <c r="M150" s="2099"/>
      <c r="N150" s="2099"/>
      <c r="O150" s="2177"/>
      <c r="P150" s="2362" t="s">
        <v>44</v>
      </c>
      <c r="Q150" s="2363"/>
      <c r="R150" s="2363"/>
      <c r="S150" s="2363"/>
      <c r="T150" s="2363"/>
      <c r="U150" s="2363"/>
      <c r="V150" s="2363"/>
      <c r="W150" s="2364"/>
      <c r="X150" s="2362" t="s">
        <v>45</v>
      </c>
      <c r="Y150" s="2363"/>
      <c r="Z150" s="2363"/>
      <c r="AA150" s="2363"/>
      <c r="AB150" s="2363"/>
      <c r="AC150" s="2363"/>
      <c r="AD150" s="2363"/>
      <c r="AE150" s="2363"/>
      <c r="AF150" s="2364"/>
      <c r="AL150" s="2157" t="str">
        <f>AL85</f>
        <v>OUTUBRO</v>
      </c>
      <c r="AM150" s="2158"/>
      <c r="AN150" s="2158"/>
      <c r="AO150" s="2158"/>
      <c r="AP150" s="2158"/>
      <c r="AQ150" s="2158"/>
      <c r="AR150" s="2158"/>
      <c r="AS150" s="2158"/>
      <c r="AT150" s="2158"/>
      <c r="AU150" s="2158"/>
      <c r="AV150" s="2158"/>
      <c r="AW150" s="2158"/>
      <c r="AX150" s="2158"/>
      <c r="AY150" s="2158"/>
      <c r="AZ150" s="2158"/>
      <c r="BA150" s="2158"/>
      <c r="BB150" s="2158"/>
      <c r="BC150" s="2158"/>
      <c r="BD150" s="2158"/>
      <c r="BE150" s="2158"/>
      <c r="BF150" s="2158"/>
      <c r="BG150" s="2158"/>
      <c r="BH150" s="2158"/>
      <c r="BI150" s="2158"/>
      <c r="BJ150" s="2158"/>
      <c r="BK150" s="2158"/>
      <c r="BL150" s="2158"/>
      <c r="BM150" s="2158"/>
      <c r="BN150" s="2158"/>
      <c r="BO150" s="2159"/>
      <c r="BP150" s="1064"/>
    </row>
    <row r="151" spans="2:74" ht="15" customHeight="1">
      <c r="B151" s="2178"/>
      <c r="C151" s="2100"/>
      <c r="D151" s="2179"/>
      <c r="E151" s="2178"/>
      <c r="F151" s="2100"/>
      <c r="G151" s="2100"/>
      <c r="H151" s="2100"/>
      <c r="I151" s="2100"/>
      <c r="J151" s="2100"/>
      <c r="K151" s="2100"/>
      <c r="L151" s="2100"/>
      <c r="M151" s="2100"/>
      <c r="N151" s="2100"/>
      <c r="O151" s="2179"/>
      <c r="P151" s="2365" t="s">
        <v>70</v>
      </c>
      <c r="Q151" s="2366"/>
      <c r="R151" s="2366"/>
      <c r="S151" s="2367"/>
      <c r="T151" s="2368" t="s">
        <v>46</v>
      </c>
      <c r="U151" s="2369"/>
      <c r="V151" s="2369"/>
      <c r="W151" s="2370"/>
      <c r="X151" s="2357" t="s">
        <v>47</v>
      </c>
      <c r="Y151" s="2371"/>
      <c r="Z151" s="2371"/>
      <c r="AA151" s="2357" t="s">
        <v>48</v>
      </c>
      <c r="AB151" s="2371"/>
      <c r="AC151" s="2371"/>
      <c r="AD151" s="2357" t="s">
        <v>49</v>
      </c>
      <c r="AE151" s="2371"/>
      <c r="AF151" s="2355"/>
      <c r="AK151" s="4"/>
      <c r="AL151" s="1370">
        <v>1</v>
      </c>
      <c r="AM151" s="1460">
        <v>2</v>
      </c>
      <c r="AN151" s="1369">
        <v>3</v>
      </c>
      <c r="AO151" s="1369">
        <v>4</v>
      </c>
      <c r="AP151" s="1369">
        <v>5</v>
      </c>
      <c r="AQ151" s="1369">
        <v>6</v>
      </c>
      <c r="AR151" s="1370">
        <v>7</v>
      </c>
      <c r="AS151" s="1370">
        <v>8</v>
      </c>
      <c r="AT151" s="1370">
        <v>9</v>
      </c>
      <c r="AU151" s="1369">
        <v>10</v>
      </c>
      <c r="AV151" s="1369">
        <v>11</v>
      </c>
      <c r="AW151" s="1370">
        <v>12</v>
      </c>
      <c r="AX151" s="1369">
        <v>13</v>
      </c>
      <c r="AY151" s="1370">
        <v>14</v>
      </c>
      <c r="AZ151" s="1370">
        <v>15</v>
      </c>
      <c r="BA151" s="1369">
        <v>16</v>
      </c>
      <c r="BB151" s="1369">
        <v>17</v>
      </c>
      <c r="BC151" s="1369">
        <v>18</v>
      </c>
      <c r="BD151" s="1369">
        <v>19</v>
      </c>
      <c r="BE151" s="1369">
        <v>20</v>
      </c>
      <c r="BF151" s="1370">
        <v>21</v>
      </c>
      <c r="BG151" s="1370">
        <v>22</v>
      </c>
      <c r="BH151" s="1369">
        <v>23</v>
      </c>
      <c r="BI151" s="1369">
        <v>24</v>
      </c>
      <c r="BJ151" s="1369">
        <v>25</v>
      </c>
      <c r="BK151" s="1369">
        <v>26</v>
      </c>
      <c r="BL151" s="1369">
        <v>27</v>
      </c>
      <c r="BM151" s="1370">
        <v>28</v>
      </c>
      <c r="BN151" s="1370">
        <v>29</v>
      </c>
      <c r="BO151" s="1369">
        <v>30</v>
      </c>
      <c r="BP151" s="621">
        <v>31</v>
      </c>
      <c r="BQ151" s="147" t="s">
        <v>69</v>
      </c>
      <c r="BV151" s="2143"/>
    </row>
    <row r="152" spans="2:74" ht="15" customHeight="1">
      <c r="B152" s="2201">
        <v>1</v>
      </c>
      <c r="C152" s="2201"/>
      <c r="D152" s="2201"/>
      <c r="E152" s="2372" t="str">
        <f>AK152</f>
        <v>Pick-up</v>
      </c>
      <c r="F152" s="2372"/>
      <c r="G152" s="2372"/>
      <c r="H152" s="2372"/>
      <c r="I152" s="2372"/>
      <c r="J152" s="2372"/>
      <c r="K152" s="2372"/>
      <c r="L152" s="2372"/>
      <c r="M152" s="2372"/>
      <c r="N152" s="2372"/>
      <c r="O152" s="2372"/>
      <c r="P152" s="2373">
        <f t="shared" ref="P152" si="13">T152</f>
        <v>1</v>
      </c>
      <c r="Q152" s="2373"/>
      <c r="R152" s="2373"/>
      <c r="S152" s="2373"/>
      <c r="T152" s="2374">
        <f t="shared" ref="T152:T167" si="14">BQ152</f>
        <v>1</v>
      </c>
      <c r="U152" s="2374"/>
      <c r="V152" s="2374"/>
      <c r="W152" s="2374"/>
      <c r="X152" s="2225" t="str">
        <f>IF(T152&gt;0,"X","")</f>
        <v>X</v>
      </c>
      <c r="Y152" s="2225"/>
      <c r="Z152" s="2225"/>
      <c r="AA152" s="2225"/>
      <c r="AB152" s="2225"/>
      <c r="AC152" s="2225"/>
      <c r="AD152" s="2225"/>
      <c r="AE152" s="2225"/>
      <c r="AF152" s="2225"/>
      <c r="AK152" s="965" t="s">
        <v>720</v>
      </c>
      <c r="AL152" s="1191"/>
      <c r="AM152" s="702">
        <v>1</v>
      </c>
      <c r="AN152" s="702">
        <v>1</v>
      </c>
      <c r="AO152" s="702">
        <v>1</v>
      </c>
      <c r="AP152" s="702">
        <v>1</v>
      </c>
      <c r="AQ152" s="702">
        <v>1</v>
      </c>
      <c r="AR152" s="702"/>
      <c r="AS152" s="702"/>
      <c r="AT152" s="702"/>
      <c r="AU152" s="702">
        <v>1</v>
      </c>
      <c r="AV152" s="702">
        <v>1</v>
      </c>
      <c r="AW152" s="702"/>
      <c r="AX152" s="702">
        <v>1</v>
      </c>
      <c r="AY152" s="702"/>
      <c r="AZ152" s="702"/>
      <c r="BA152" s="702">
        <v>1</v>
      </c>
      <c r="BB152" s="702">
        <v>1</v>
      </c>
      <c r="BC152" s="702">
        <v>1</v>
      </c>
      <c r="BD152" s="702">
        <v>1</v>
      </c>
      <c r="BE152" s="702">
        <v>1</v>
      </c>
      <c r="BF152" s="702"/>
      <c r="BG152" s="702"/>
      <c r="BH152" s="702">
        <v>1</v>
      </c>
      <c r="BI152" s="702">
        <v>1</v>
      </c>
      <c r="BJ152" s="702">
        <v>1</v>
      </c>
      <c r="BK152" s="702">
        <v>1</v>
      </c>
      <c r="BL152" s="702">
        <v>1</v>
      </c>
      <c r="BM152" s="702"/>
      <c r="BN152" s="702"/>
      <c r="BO152" s="702">
        <v>1</v>
      </c>
      <c r="BP152" s="702">
        <v>1</v>
      </c>
      <c r="BQ152" s="175">
        <f t="shared" ref="BQ152:BQ167" si="15">IFERROR(AVERAGE((AL152:BP152)),"")</f>
        <v>1</v>
      </c>
      <c r="BV152" s="2143"/>
    </row>
    <row r="153" spans="2:74" ht="15" customHeight="1">
      <c r="B153" s="2201">
        <f>B152+1</f>
        <v>2</v>
      </c>
      <c r="C153" s="2201"/>
      <c r="D153" s="2201"/>
      <c r="E153" s="2372" t="str">
        <f>AK153</f>
        <v>Retroescavadeira</v>
      </c>
      <c r="F153" s="2372"/>
      <c r="G153" s="2372"/>
      <c r="H153" s="2372"/>
      <c r="I153" s="2372"/>
      <c r="J153" s="2372"/>
      <c r="K153" s="2372"/>
      <c r="L153" s="2372"/>
      <c r="M153" s="2372"/>
      <c r="N153" s="2372"/>
      <c r="O153" s="2372"/>
      <c r="P153" s="2373">
        <f t="shared" ref="P153:P158" si="16">T153</f>
        <v>1</v>
      </c>
      <c r="Q153" s="2373"/>
      <c r="R153" s="2373"/>
      <c r="S153" s="2373"/>
      <c r="T153" s="2374">
        <f t="shared" si="14"/>
        <v>1</v>
      </c>
      <c r="U153" s="2374"/>
      <c r="V153" s="2374"/>
      <c r="W153" s="2374"/>
      <c r="X153" s="2225" t="str">
        <f t="shared" ref="X153:X167" si="17">IF(T153&gt;0,"X","")</f>
        <v>X</v>
      </c>
      <c r="Y153" s="2225"/>
      <c r="Z153" s="2225"/>
      <c r="AA153" s="2225"/>
      <c r="AB153" s="2225"/>
      <c r="AC153" s="2225"/>
      <c r="AD153" s="2225"/>
      <c r="AE153" s="2225"/>
      <c r="AF153" s="2225"/>
      <c r="AK153" s="965" t="s">
        <v>721</v>
      </c>
      <c r="AL153" s="1191"/>
      <c r="AM153" s="702">
        <v>1</v>
      </c>
      <c r="AN153" s="702">
        <v>1</v>
      </c>
      <c r="AO153" s="702">
        <v>1</v>
      </c>
      <c r="AP153" s="702">
        <v>1</v>
      </c>
      <c r="AQ153" s="702">
        <v>1</v>
      </c>
      <c r="AR153" s="702"/>
      <c r="AS153" s="702"/>
      <c r="AT153" s="702"/>
      <c r="AU153" s="702">
        <v>1</v>
      </c>
      <c r="AV153" s="702">
        <v>1</v>
      </c>
      <c r="AW153" s="702"/>
      <c r="AX153" s="702">
        <v>1</v>
      </c>
      <c r="AY153" s="702"/>
      <c r="AZ153" s="702"/>
      <c r="BA153" s="702">
        <v>1</v>
      </c>
      <c r="BB153" s="702">
        <v>1</v>
      </c>
      <c r="BC153" s="702">
        <v>1</v>
      </c>
      <c r="BD153" s="702">
        <v>1</v>
      </c>
      <c r="BE153" s="702">
        <v>1</v>
      </c>
      <c r="BF153" s="702"/>
      <c r="BG153" s="702"/>
      <c r="BH153" s="702">
        <v>1</v>
      </c>
      <c r="BI153" s="702">
        <v>1</v>
      </c>
      <c r="BJ153" s="702">
        <v>1</v>
      </c>
      <c r="BK153" s="702">
        <v>1</v>
      </c>
      <c r="BL153" s="702">
        <v>1</v>
      </c>
      <c r="BM153" s="702"/>
      <c r="BN153" s="702"/>
      <c r="BO153" s="702">
        <v>1</v>
      </c>
      <c r="BP153" s="702">
        <v>1</v>
      </c>
      <c r="BQ153" s="175">
        <f t="shared" si="15"/>
        <v>1</v>
      </c>
      <c r="BV153" s="2143"/>
    </row>
    <row r="154" spans="2:74" ht="15" customHeight="1">
      <c r="B154" s="2201">
        <f>B153+1</f>
        <v>3</v>
      </c>
      <c r="C154" s="2201"/>
      <c r="D154" s="2201"/>
      <c r="E154" s="2372" t="str">
        <f>AK154</f>
        <v>Caminhão Truck</v>
      </c>
      <c r="F154" s="2372"/>
      <c r="G154" s="2372"/>
      <c r="H154" s="2372"/>
      <c r="I154" s="2372"/>
      <c r="J154" s="2372"/>
      <c r="K154" s="2372"/>
      <c r="L154" s="2372"/>
      <c r="M154" s="2372"/>
      <c r="N154" s="2372"/>
      <c r="O154" s="2372"/>
      <c r="P154" s="2373">
        <f t="shared" si="16"/>
        <v>1.35</v>
      </c>
      <c r="Q154" s="2373"/>
      <c r="R154" s="2373"/>
      <c r="S154" s="2373"/>
      <c r="T154" s="2374">
        <f t="shared" si="14"/>
        <v>1.35</v>
      </c>
      <c r="U154" s="2374"/>
      <c r="V154" s="2374"/>
      <c r="W154" s="2374"/>
      <c r="X154" s="2225" t="str">
        <f t="shared" si="17"/>
        <v>X</v>
      </c>
      <c r="Y154" s="2225"/>
      <c r="Z154" s="2225"/>
      <c r="AA154" s="2225"/>
      <c r="AB154" s="2225"/>
      <c r="AC154" s="2225"/>
      <c r="AD154" s="2225"/>
      <c r="AE154" s="2225"/>
      <c r="AF154" s="2225"/>
      <c r="AK154" s="965" t="s">
        <v>722</v>
      </c>
      <c r="AL154" s="1191"/>
      <c r="AM154" s="702">
        <v>1</v>
      </c>
      <c r="AN154" s="702">
        <v>1</v>
      </c>
      <c r="AO154" s="702">
        <v>1</v>
      </c>
      <c r="AP154" s="702">
        <v>1</v>
      </c>
      <c r="AQ154" s="702">
        <v>1</v>
      </c>
      <c r="AR154" s="702"/>
      <c r="AS154" s="702"/>
      <c r="AT154" s="702"/>
      <c r="AU154" s="702">
        <v>1</v>
      </c>
      <c r="AV154" s="702">
        <v>1</v>
      </c>
      <c r="AW154" s="702"/>
      <c r="AX154" s="702">
        <v>1</v>
      </c>
      <c r="AY154" s="702"/>
      <c r="AZ154" s="702"/>
      <c r="BA154" s="702">
        <v>1</v>
      </c>
      <c r="BB154" s="702">
        <v>1</v>
      </c>
      <c r="BC154" s="702">
        <v>1</v>
      </c>
      <c r="BD154" s="702">
        <v>1</v>
      </c>
      <c r="BE154" s="702">
        <v>1</v>
      </c>
      <c r="BF154" s="1191"/>
      <c r="BG154" s="1191"/>
      <c r="BH154" s="702">
        <v>2</v>
      </c>
      <c r="BI154" s="702">
        <v>2</v>
      </c>
      <c r="BJ154" s="702">
        <v>2</v>
      </c>
      <c r="BK154" s="702">
        <v>2</v>
      </c>
      <c r="BL154" s="702">
        <v>2</v>
      </c>
      <c r="BM154" s="1191"/>
      <c r="BN154" s="1191"/>
      <c r="BO154" s="702">
        <v>2</v>
      </c>
      <c r="BP154" s="702">
        <v>2</v>
      </c>
      <c r="BQ154" s="175">
        <f t="shared" si="15"/>
        <v>1.35</v>
      </c>
      <c r="BV154" s="2143"/>
    </row>
    <row r="155" spans="2:74" ht="15" customHeight="1">
      <c r="B155" s="2201">
        <f>B154+1</f>
        <v>4</v>
      </c>
      <c r="C155" s="2201"/>
      <c r="D155" s="2201"/>
      <c r="E155" s="2372" t="str">
        <f>AK155</f>
        <v>Escavadeira Hidráulica</v>
      </c>
      <c r="F155" s="2372"/>
      <c r="G155" s="2372"/>
      <c r="H155" s="2372"/>
      <c r="I155" s="2372"/>
      <c r="J155" s="2372"/>
      <c r="K155" s="2372"/>
      <c r="L155" s="2372"/>
      <c r="M155" s="2372"/>
      <c r="N155" s="2372"/>
      <c r="O155" s="2372"/>
      <c r="P155" s="2373">
        <f t="shared" si="16"/>
        <v>0.4</v>
      </c>
      <c r="Q155" s="2373"/>
      <c r="R155" s="2373"/>
      <c r="S155" s="2373"/>
      <c r="T155" s="2374">
        <f t="shared" si="14"/>
        <v>0.4</v>
      </c>
      <c r="U155" s="2374"/>
      <c r="V155" s="2374"/>
      <c r="W155" s="2374"/>
      <c r="X155" s="2225" t="str">
        <f t="shared" si="17"/>
        <v>X</v>
      </c>
      <c r="Y155" s="2225"/>
      <c r="Z155" s="2225"/>
      <c r="AA155" s="2225"/>
      <c r="AB155" s="2225"/>
      <c r="AC155" s="2225"/>
      <c r="AD155" s="2225"/>
      <c r="AE155" s="2225"/>
      <c r="AF155" s="2225"/>
      <c r="AK155" s="965" t="s">
        <v>723</v>
      </c>
      <c r="AL155" s="1191"/>
      <c r="AM155" s="702">
        <v>1</v>
      </c>
      <c r="AN155" s="702">
        <v>1</v>
      </c>
      <c r="AO155" s="702">
        <v>1</v>
      </c>
      <c r="AP155" s="702">
        <v>1</v>
      </c>
      <c r="AQ155" s="702">
        <v>1</v>
      </c>
      <c r="AR155" s="1191"/>
      <c r="AS155" s="1191"/>
      <c r="AT155" s="702"/>
      <c r="AU155" s="702">
        <v>1</v>
      </c>
      <c r="AV155" s="702">
        <v>1</v>
      </c>
      <c r="AW155" s="702"/>
      <c r="AX155" s="702">
        <v>1</v>
      </c>
      <c r="AY155" s="1191"/>
      <c r="AZ155" s="1191"/>
      <c r="BA155" s="702">
        <v>0</v>
      </c>
      <c r="BB155" s="702">
        <v>0</v>
      </c>
      <c r="BC155" s="702">
        <v>0</v>
      </c>
      <c r="BD155" s="702">
        <v>0</v>
      </c>
      <c r="BE155" s="702">
        <v>0</v>
      </c>
      <c r="BF155" s="702"/>
      <c r="BG155" s="702"/>
      <c r="BH155" s="702">
        <v>0</v>
      </c>
      <c r="BI155" s="702">
        <v>0</v>
      </c>
      <c r="BJ155" s="702">
        <v>0</v>
      </c>
      <c r="BK155" s="702">
        <v>0</v>
      </c>
      <c r="BL155" s="702">
        <v>0</v>
      </c>
      <c r="BM155" s="702"/>
      <c r="BN155" s="702"/>
      <c r="BO155" s="702">
        <v>0</v>
      </c>
      <c r="BP155" s="702">
        <v>0</v>
      </c>
      <c r="BQ155" s="175">
        <f t="shared" si="15"/>
        <v>0.4</v>
      </c>
      <c r="BV155" s="2143"/>
    </row>
    <row r="156" spans="2:74" ht="15" customHeight="1">
      <c r="B156" s="2201">
        <f>B155+1</f>
        <v>5</v>
      </c>
      <c r="C156" s="2201"/>
      <c r="D156" s="2201"/>
      <c r="E156" s="2372" t="str">
        <f t="shared" ref="E156" si="18">AK156</f>
        <v>Bomba a Gasolina 3pol</v>
      </c>
      <c r="F156" s="2372"/>
      <c r="G156" s="2372"/>
      <c r="H156" s="2372"/>
      <c r="I156" s="2372"/>
      <c r="J156" s="2372"/>
      <c r="K156" s="2372"/>
      <c r="L156" s="2372"/>
      <c r="M156" s="2372"/>
      <c r="N156" s="2372"/>
      <c r="O156" s="2372"/>
      <c r="P156" s="2373">
        <f t="shared" si="16"/>
        <v>1.3</v>
      </c>
      <c r="Q156" s="2373"/>
      <c r="R156" s="2373"/>
      <c r="S156" s="2373"/>
      <c r="T156" s="2374">
        <f t="shared" si="14"/>
        <v>1.3</v>
      </c>
      <c r="U156" s="2374"/>
      <c r="V156" s="2374"/>
      <c r="W156" s="2374"/>
      <c r="X156" s="2225" t="str">
        <f>IF(T156&gt;0,"X","")</f>
        <v>X</v>
      </c>
      <c r="Y156" s="2225"/>
      <c r="Z156" s="2225"/>
      <c r="AA156" s="2225"/>
      <c r="AB156" s="2225"/>
      <c r="AC156" s="2225"/>
      <c r="AD156" s="2225"/>
      <c r="AE156" s="2225"/>
      <c r="AF156" s="2225"/>
      <c r="AK156" s="965" t="s">
        <v>724</v>
      </c>
      <c r="AL156" s="1191"/>
      <c r="AM156" s="702">
        <v>2</v>
      </c>
      <c r="AN156" s="702">
        <v>2</v>
      </c>
      <c r="AO156" s="702">
        <v>2</v>
      </c>
      <c r="AP156" s="702">
        <v>2</v>
      </c>
      <c r="AQ156" s="702">
        <v>2</v>
      </c>
      <c r="AR156" s="702"/>
      <c r="AS156" s="702"/>
      <c r="AT156" s="702"/>
      <c r="AU156" s="702">
        <v>2</v>
      </c>
      <c r="AV156" s="702">
        <v>2</v>
      </c>
      <c r="AW156" s="702"/>
      <c r="AX156" s="702">
        <v>2</v>
      </c>
      <c r="AY156" s="702"/>
      <c r="AZ156" s="702"/>
      <c r="BA156" s="702">
        <v>2</v>
      </c>
      <c r="BB156" s="702">
        <v>2</v>
      </c>
      <c r="BC156" s="702">
        <v>2</v>
      </c>
      <c r="BD156" s="702">
        <v>2</v>
      </c>
      <c r="BE156" s="702">
        <v>2</v>
      </c>
      <c r="BF156" s="1191"/>
      <c r="BG156" s="1191"/>
      <c r="BH156" s="702">
        <v>0</v>
      </c>
      <c r="BI156" s="702">
        <v>0</v>
      </c>
      <c r="BJ156" s="702">
        <v>0</v>
      </c>
      <c r="BK156" s="702">
        <v>0</v>
      </c>
      <c r="BL156" s="702">
        <v>0</v>
      </c>
      <c r="BM156" s="702"/>
      <c r="BN156" s="702"/>
      <c r="BO156" s="702">
        <v>0</v>
      </c>
      <c r="BP156" s="702">
        <v>0</v>
      </c>
      <c r="BQ156" s="175">
        <f t="shared" si="15"/>
        <v>1.3</v>
      </c>
      <c r="BV156" s="2143"/>
    </row>
    <row r="157" spans="2:74" ht="15" customHeight="1">
      <c r="B157" s="2201">
        <v>6</v>
      </c>
      <c r="C157" s="2201"/>
      <c r="D157" s="2201"/>
      <c r="E157" s="2372" t="str">
        <f t="shared" ref="E157" si="19">AK157</f>
        <v>Banheiro Químico</v>
      </c>
      <c r="F157" s="2372"/>
      <c r="G157" s="2372"/>
      <c r="H157" s="2372"/>
      <c r="I157" s="2372"/>
      <c r="J157" s="2372"/>
      <c r="K157" s="2372"/>
      <c r="L157" s="2372"/>
      <c r="M157" s="2372"/>
      <c r="N157" s="2372"/>
      <c r="O157" s="2372"/>
      <c r="P157" s="2373">
        <f t="shared" si="16"/>
        <v>1</v>
      </c>
      <c r="Q157" s="2373"/>
      <c r="R157" s="2373"/>
      <c r="S157" s="2373"/>
      <c r="T157" s="2374">
        <f t="shared" si="14"/>
        <v>1</v>
      </c>
      <c r="U157" s="2374"/>
      <c r="V157" s="2374"/>
      <c r="W157" s="2374"/>
      <c r="X157" s="2225" t="str">
        <f t="shared" ref="X157:X158" si="20">IF(T157&gt;0,"X","")</f>
        <v>X</v>
      </c>
      <c r="Y157" s="2225"/>
      <c r="Z157" s="2225"/>
      <c r="AA157" s="2225"/>
      <c r="AB157" s="2225"/>
      <c r="AC157" s="2225"/>
      <c r="AD157" s="2225"/>
      <c r="AE157" s="2225"/>
      <c r="AF157" s="2225"/>
      <c r="AK157" s="965" t="s">
        <v>808</v>
      </c>
      <c r="AL157" s="1191"/>
      <c r="AM157" s="702">
        <v>1</v>
      </c>
      <c r="AN157" s="702">
        <v>1</v>
      </c>
      <c r="AO157" s="702">
        <v>1</v>
      </c>
      <c r="AP157" s="702">
        <v>1</v>
      </c>
      <c r="AQ157" s="702">
        <v>1</v>
      </c>
      <c r="AR157" s="702"/>
      <c r="AS157" s="702"/>
      <c r="AT157" s="702"/>
      <c r="AU157" s="702">
        <v>1</v>
      </c>
      <c r="AV157" s="702">
        <v>1</v>
      </c>
      <c r="AW157" s="702"/>
      <c r="AX157" s="702">
        <v>1</v>
      </c>
      <c r="AY157" s="702"/>
      <c r="AZ157" s="702"/>
      <c r="BA157" s="702">
        <v>1</v>
      </c>
      <c r="BB157" s="702">
        <v>1</v>
      </c>
      <c r="BC157" s="702">
        <v>1</v>
      </c>
      <c r="BD157" s="702">
        <v>1</v>
      </c>
      <c r="BE157" s="702">
        <v>1</v>
      </c>
      <c r="BF157" s="702"/>
      <c r="BG157" s="702"/>
      <c r="BH157" s="702">
        <v>1</v>
      </c>
      <c r="BI157" s="702">
        <v>1</v>
      </c>
      <c r="BJ157" s="702">
        <v>1</v>
      </c>
      <c r="BK157" s="702">
        <v>1</v>
      </c>
      <c r="BL157" s="702">
        <v>1</v>
      </c>
      <c r="BM157" s="702"/>
      <c r="BN157" s="702"/>
      <c r="BO157" s="702">
        <v>1</v>
      </c>
      <c r="BP157" s="702">
        <v>1</v>
      </c>
      <c r="BQ157" s="175">
        <f t="shared" si="15"/>
        <v>1</v>
      </c>
      <c r="BV157" s="2143"/>
    </row>
    <row r="158" spans="2:74" ht="15" customHeight="1">
      <c r="B158" s="2201">
        <v>7</v>
      </c>
      <c r="C158" s="2201"/>
      <c r="D158" s="2201"/>
      <c r="E158" s="2372" t="str">
        <f t="shared" ref="E158:E167" si="21">IF(AK158="","",AK158)</f>
        <v>Bomba  elétrica de sucção 3 pol</v>
      </c>
      <c r="F158" s="2372"/>
      <c r="G158" s="2372"/>
      <c r="H158" s="2372"/>
      <c r="I158" s="2372"/>
      <c r="J158" s="2372"/>
      <c r="K158" s="2372"/>
      <c r="L158" s="2372"/>
      <c r="M158" s="2372"/>
      <c r="N158" s="2372"/>
      <c r="O158" s="2372"/>
      <c r="P158" s="2373">
        <f t="shared" si="16"/>
        <v>0.65</v>
      </c>
      <c r="Q158" s="2373"/>
      <c r="R158" s="2373"/>
      <c r="S158" s="2373"/>
      <c r="T158" s="2374">
        <f t="shared" si="14"/>
        <v>0.65</v>
      </c>
      <c r="U158" s="2374"/>
      <c r="V158" s="2374"/>
      <c r="W158" s="2374"/>
      <c r="X158" s="2225" t="str">
        <f t="shared" si="20"/>
        <v>X</v>
      </c>
      <c r="Y158" s="2225"/>
      <c r="Z158" s="2225"/>
      <c r="AA158" s="2225"/>
      <c r="AB158" s="2225"/>
      <c r="AC158" s="2225"/>
      <c r="AD158" s="2225"/>
      <c r="AE158" s="2225"/>
      <c r="AF158" s="2225"/>
      <c r="AK158" s="138" t="s">
        <v>809</v>
      </c>
      <c r="AL158" s="139"/>
      <c r="AM158" s="622">
        <v>1</v>
      </c>
      <c r="AN158" s="622">
        <v>1</v>
      </c>
      <c r="AO158" s="622">
        <v>1</v>
      </c>
      <c r="AP158" s="622">
        <v>1</v>
      </c>
      <c r="AQ158" s="622">
        <v>1</v>
      </c>
      <c r="AR158" s="622"/>
      <c r="AS158" s="622"/>
      <c r="AT158" s="622"/>
      <c r="AU158" s="622">
        <v>1</v>
      </c>
      <c r="AV158" s="622">
        <v>1</v>
      </c>
      <c r="AW158" s="622"/>
      <c r="AX158" s="622">
        <v>1</v>
      </c>
      <c r="AY158" s="622"/>
      <c r="AZ158" s="622"/>
      <c r="BA158" s="622">
        <v>1</v>
      </c>
      <c r="BB158" s="622">
        <v>1</v>
      </c>
      <c r="BC158" s="622">
        <v>1</v>
      </c>
      <c r="BD158" s="622">
        <v>1</v>
      </c>
      <c r="BE158" s="622">
        <v>1</v>
      </c>
      <c r="BF158" s="139"/>
      <c r="BG158" s="139"/>
      <c r="BH158" s="622">
        <v>0</v>
      </c>
      <c r="BI158" s="622">
        <v>0</v>
      </c>
      <c r="BJ158" s="622">
        <v>0</v>
      </c>
      <c r="BK158" s="622">
        <v>0</v>
      </c>
      <c r="BL158" s="622">
        <v>0</v>
      </c>
      <c r="BM158" s="622"/>
      <c r="BN158" s="622"/>
      <c r="BO158" s="622">
        <v>0</v>
      </c>
      <c r="BP158" s="622">
        <v>0</v>
      </c>
      <c r="BQ158" s="175">
        <f t="shared" si="15"/>
        <v>0.65</v>
      </c>
      <c r="BV158" s="2143"/>
    </row>
    <row r="159" spans="2:74" ht="15" customHeight="1">
      <c r="B159" s="2201">
        <v>8</v>
      </c>
      <c r="C159" s="2201"/>
      <c r="D159" s="2201"/>
      <c r="E159" s="2372" t="str">
        <f t="shared" si="21"/>
        <v>Equipamento de rebaixamento</v>
      </c>
      <c r="F159" s="2372"/>
      <c r="G159" s="2372"/>
      <c r="H159" s="2372"/>
      <c r="I159" s="2372"/>
      <c r="J159" s="2372"/>
      <c r="K159" s="2372"/>
      <c r="L159" s="2372"/>
      <c r="M159" s="2372"/>
      <c r="N159" s="2372"/>
      <c r="O159" s="2372"/>
      <c r="P159" s="2373"/>
      <c r="Q159" s="2373"/>
      <c r="R159" s="2373"/>
      <c r="S159" s="2373"/>
      <c r="T159" s="2374">
        <f t="shared" si="14"/>
        <v>0</v>
      </c>
      <c r="U159" s="2374"/>
      <c r="V159" s="2374"/>
      <c r="W159" s="2374"/>
      <c r="X159" s="2225" t="str">
        <f t="shared" ref="X159" si="22">IF(T159&gt;0,"X","")</f>
        <v/>
      </c>
      <c r="Y159" s="2225"/>
      <c r="Z159" s="2225"/>
      <c r="AA159" s="2225"/>
      <c r="AB159" s="2225"/>
      <c r="AC159" s="2225"/>
      <c r="AD159" s="2225"/>
      <c r="AE159" s="2225"/>
      <c r="AF159" s="2225"/>
      <c r="AK159" s="138" t="s">
        <v>854</v>
      </c>
      <c r="AL159" s="139"/>
      <c r="AM159" s="622">
        <v>0</v>
      </c>
      <c r="AN159" s="622">
        <v>0</v>
      </c>
      <c r="AO159" s="622">
        <v>0</v>
      </c>
      <c r="AP159" s="622">
        <v>0</v>
      </c>
      <c r="AQ159" s="622">
        <v>0</v>
      </c>
      <c r="AR159" s="622"/>
      <c r="AS159" s="622"/>
      <c r="AT159" s="622"/>
      <c r="AU159" s="622">
        <v>0</v>
      </c>
      <c r="AV159" s="622">
        <v>0</v>
      </c>
      <c r="AW159" s="622"/>
      <c r="AX159" s="622">
        <v>0</v>
      </c>
      <c r="AY159" s="622"/>
      <c r="AZ159" s="622"/>
      <c r="BA159" s="622">
        <v>0</v>
      </c>
      <c r="BB159" s="622">
        <v>0</v>
      </c>
      <c r="BC159" s="622">
        <v>0</v>
      </c>
      <c r="BD159" s="622">
        <v>0</v>
      </c>
      <c r="BE159" s="622">
        <v>0</v>
      </c>
      <c r="BF159" s="622"/>
      <c r="BG159" s="622"/>
      <c r="BH159" s="622">
        <v>0</v>
      </c>
      <c r="BI159" s="622">
        <v>0</v>
      </c>
      <c r="BJ159" s="622">
        <v>0</v>
      </c>
      <c r="BK159" s="622">
        <v>0</v>
      </c>
      <c r="BL159" s="622">
        <v>0</v>
      </c>
      <c r="BM159" s="622"/>
      <c r="BN159" s="622"/>
      <c r="BO159" s="622">
        <v>0</v>
      </c>
      <c r="BP159" s="622">
        <v>0</v>
      </c>
      <c r="BQ159" s="175">
        <f t="shared" si="15"/>
        <v>0</v>
      </c>
      <c r="BV159" s="2143"/>
    </row>
    <row r="160" spans="2:74" ht="15" customHeight="1">
      <c r="B160" s="2201"/>
      <c r="C160" s="2201"/>
      <c r="D160" s="2201"/>
      <c r="E160" s="2372" t="str">
        <f t="shared" si="21"/>
        <v/>
      </c>
      <c r="F160" s="2372"/>
      <c r="G160" s="2372"/>
      <c r="H160" s="2372"/>
      <c r="I160" s="2372"/>
      <c r="J160" s="2372"/>
      <c r="K160" s="2372"/>
      <c r="L160" s="2372"/>
      <c r="M160" s="2372"/>
      <c r="N160" s="2372"/>
      <c r="O160" s="2372"/>
      <c r="P160" s="2373"/>
      <c r="Q160" s="2373"/>
      <c r="R160" s="2373"/>
      <c r="S160" s="2373"/>
      <c r="T160" s="2374" t="str">
        <f t="shared" si="14"/>
        <v/>
      </c>
      <c r="U160" s="2374"/>
      <c r="V160" s="2374"/>
      <c r="W160" s="2374"/>
      <c r="X160" s="2225"/>
      <c r="Y160" s="2225"/>
      <c r="Z160" s="2225"/>
      <c r="AA160" s="2225"/>
      <c r="AB160" s="2225"/>
      <c r="AC160" s="2225"/>
      <c r="AD160" s="2225"/>
      <c r="AE160" s="2225"/>
      <c r="AF160" s="2225"/>
      <c r="AK160" s="138"/>
      <c r="AL160" s="139"/>
      <c r="AM160" s="622"/>
      <c r="AN160" s="622"/>
      <c r="AO160" s="622"/>
      <c r="AP160" s="622"/>
      <c r="AQ160" s="622"/>
      <c r="AR160" s="139"/>
      <c r="AS160" s="139"/>
      <c r="AT160" s="622"/>
      <c r="AU160" s="622"/>
      <c r="AV160" s="622"/>
      <c r="AW160" s="622"/>
      <c r="AX160" s="622"/>
      <c r="AY160" s="139"/>
      <c r="AZ160" s="139"/>
      <c r="BA160" s="622"/>
      <c r="BB160" s="622"/>
      <c r="BC160" s="622"/>
      <c r="BD160" s="622"/>
      <c r="BE160" s="622"/>
      <c r="BF160" s="139"/>
      <c r="BG160" s="139"/>
      <c r="BH160" s="622"/>
      <c r="BI160" s="622"/>
      <c r="BJ160" s="622"/>
      <c r="BK160" s="622"/>
      <c r="BL160" s="622"/>
      <c r="BM160" s="139"/>
      <c r="BN160" s="139"/>
      <c r="BO160" s="622"/>
      <c r="BP160" s="622"/>
      <c r="BQ160" s="175" t="str">
        <f t="shared" si="15"/>
        <v/>
      </c>
      <c r="BV160" s="2143"/>
    </row>
    <row r="161" spans="2:74" ht="15" customHeight="1">
      <c r="B161" s="2201"/>
      <c r="C161" s="2201"/>
      <c r="D161" s="2201"/>
      <c r="E161" s="2372" t="str">
        <f t="shared" si="21"/>
        <v/>
      </c>
      <c r="F161" s="2372"/>
      <c r="G161" s="2372"/>
      <c r="H161" s="2372"/>
      <c r="I161" s="2372"/>
      <c r="J161" s="2372"/>
      <c r="K161" s="2372"/>
      <c r="L161" s="2372"/>
      <c r="M161" s="2372"/>
      <c r="N161" s="2372"/>
      <c r="O161" s="2372"/>
      <c r="P161" s="2373"/>
      <c r="Q161" s="2373"/>
      <c r="R161" s="2373"/>
      <c r="S161" s="2373"/>
      <c r="T161" s="2374" t="str">
        <f t="shared" si="14"/>
        <v/>
      </c>
      <c r="U161" s="2374"/>
      <c r="V161" s="2374"/>
      <c r="W161" s="2374"/>
      <c r="X161" s="2225"/>
      <c r="Y161" s="2225"/>
      <c r="Z161" s="2225"/>
      <c r="AA161" s="2225"/>
      <c r="AB161" s="2225"/>
      <c r="AC161" s="2225"/>
      <c r="AD161" s="2225"/>
      <c r="AE161" s="2225"/>
      <c r="AF161" s="2225"/>
      <c r="AK161" s="138"/>
      <c r="AL161" s="139"/>
      <c r="AM161" s="622"/>
      <c r="AN161" s="622"/>
      <c r="AO161" s="622"/>
      <c r="AP161" s="622"/>
      <c r="AQ161" s="622"/>
      <c r="AR161" s="139"/>
      <c r="AS161" s="139"/>
      <c r="AT161" s="622"/>
      <c r="AU161" s="622"/>
      <c r="AV161" s="622"/>
      <c r="AW161" s="622"/>
      <c r="AX161" s="622"/>
      <c r="AY161" s="139"/>
      <c r="AZ161" s="139"/>
      <c r="BA161" s="622"/>
      <c r="BB161" s="622"/>
      <c r="BC161" s="622"/>
      <c r="BD161" s="622"/>
      <c r="BE161" s="622"/>
      <c r="BF161" s="139"/>
      <c r="BG161" s="139"/>
      <c r="BH161" s="622"/>
      <c r="BI161" s="622"/>
      <c r="BJ161" s="622"/>
      <c r="BK161" s="622"/>
      <c r="BL161" s="622"/>
      <c r="BM161" s="139"/>
      <c r="BN161" s="139"/>
      <c r="BO161" s="622"/>
      <c r="BP161" s="622"/>
      <c r="BQ161" s="175" t="str">
        <f t="shared" si="15"/>
        <v/>
      </c>
      <c r="BV161" s="2143"/>
    </row>
    <row r="162" spans="2:74" ht="15" customHeight="1">
      <c r="B162" s="2201"/>
      <c r="C162" s="2201"/>
      <c r="D162" s="2201"/>
      <c r="E162" s="2372" t="str">
        <f t="shared" si="21"/>
        <v/>
      </c>
      <c r="F162" s="2372"/>
      <c r="G162" s="2372"/>
      <c r="H162" s="2372"/>
      <c r="I162" s="2372"/>
      <c r="J162" s="2372"/>
      <c r="K162" s="2372"/>
      <c r="L162" s="2372"/>
      <c r="M162" s="2372"/>
      <c r="N162" s="2372"/>
      <c r="O162" s="2372"/>
      <c r="P162" s="2373"/>
      <c r="Q162" s="2373"/>
      <c r="R162" s="2373"/>
      <c r="S162" s="2373"/>
      <c r="T162" s="2374" t="str">
        <f t="shared" si="14"/>
        <v/>
      </c>
      <c r="U162" s="2374"/>
      <c r="V162" s="2374"/>
      <c r="W162" s="2374"/>
      <c r="X162" s="2321" t="str">
        <f t="shared" si="17"/>
        <v>X</v>
      </c>
      <c r="Y162" s="2321"/>
      <c r="Z162" s="2321"/>
      <c r="AA162" s="2225"/>
      <c r="AB162" s="2225"/>
      <c r="AC162" s="2225"/>
      <c r="AD162" s="2225"/>
      <c r="AE162" s="2225"/>
      <c r="AF162" s="2225"/>
      <c r="AK162" s="138"/>
      <c r="AL162" s="139"/>
      <c r="AM162" s="622"/>
      <c r="AN162" s="622"/>
      <c r="AO162" s="622"/>
      <c r="AP162" s="622"/>
      <c r="AQ162" s="622"/>
      <c r="AR162" s="139"/>
      <c r="AS162" s="139"/>
      <c r="AT162" s="622"/>
      <c r="AU162" s="622"/>
      <c r="AV162" s="622"/>
      <c r="AW162" s="622"/>
      <c r="AX162" s="622"/>
      <c r="AY162" s="139"/>
      <c r="AZ162" s="139"/>
      <c r="BA162" s="622"/>
      <c r="BB162" s="622"/>
      <c r="BC162" s="622"/>
      <c r="BD162" s="622"/>
      <c r="BE162" s="622"/>
      <c r="BF162" s="139"/>
      <c r="BG162" s="139"/>
      <c r="BH162" s="622"/>
      <c r="BI162" s="622"/>
      <c r="BJ162" s="622"/>
      <c r="BK162" s="622"/>
      <c r="BL162" s="622"/>
      <c r="BM162" s="139"/>
      <c r="BN162" s="139"/>
      <c r="BO162" s="622"/>
      <c r="BP162" s="622"/>
      <c r="BQ162" s="175" t="str">
        <f t="shared" si="15"/>
        <v/>
      </c>
      <c r="BV162" s="2143"/>
    </row>
    <row r="163" spans="2:74" ht="15" customHeight="1">
      <c r="B163" s="2201"/>
      <c r="C163" s="2201"/>
      <c r="D163" s="2201"/>
      <c r="E163" s="2372" t="str">
        <f t="shared" si="21"/>
        <v/>
      </c>
      <c r="F163" s="2372"/>
      <c r="G163" s="2372"/>
      <c r="H163" s="2372"/>
      <c r="I163" s="2372"/>
      <c r="J163" s="2372"/>
      <c r="K163" s="2372"/>
      <c r="L163" s="2372"/>
      <c r="M163" s="2372"/>
      <c r="N163" s="2372"/>
      <c r="O163" s="2372"/>
      <c r="P163" s="2373"/>
      <c r="Q163" s="2373"/>
      <c r="R163" s="2373"/>
      <c r="S163" s="2373"/>
      <c r="T163" s="2374" t="str">
        <f t="shared" si="14"/>
        <v/>
      </c>
      <c r="U163" s="2374"/>
      <c r="V163" s="2374"/>
      <c r="W163" s="2374"/>
      <c r="X163" s="2321" t="str">
        <f t="shared" si="17"/>
        <v>X</v>
      </c>
      <c r="Y163" s="2321"/>
      <c r="Z163" s="2321"/>
      <c r="AA163" s="2225"/>
      <c r="AB163" s="2225"/>
      <c r="AC163" s="2225"/>
      <c r="AD163" s="2225"/>
      <c r="AE163" s="2225"/>
      <c r="AF163" s="2225"/>
      <c r="AK163" s="138"/>
      <c r="AL163" s="139"/>
      <c r="AM163" s="622"/>
      <c r="AN163" s="622"/>
      <c r="AO163" s="622"/>
      <c r="AP163" s="622"/>
      <c r="AQ163" s="622"/>
      <c r="AR163" s="139"/>
      <c r="AS163" s="139"/>
      <c r="AT163" s="622"/>
      <c r="AU163" s="622"/>
      <c r="AV163" s="622"/>
      <c r="AW163" s="622"/>
      <c r="AX163" s="622"/>
      <c r="AY163" s="139"/>
      <c r="AZ163" s="139"/>
      <c r="BA163" s="622"/>
      <c r="BB163" s="622"/>
      <c r="BC163" s="622"/>
      <c r="BD163" s="622"/>
      <c r="BE163" s="622"/>
      <c r="BF163" s="139"/>
      <c r="BG163" s="139"/>
      <c r="BH163" s="622"/>
      <c r="BI163" s="622"/>
      <c r="BJ163" s="622"/>
      <c r="BK163" s="622"/>
      <c r="BL163" s="622"/>
      <c r="BM163" s="139"/>
      <c r="BN163" s="139"/>
      <c r="BO163" s="622"/>
      <c r="BP163" s="622"/>
      <c r="BQ163" s="175" t="str">
        <f t="shared" si="15"/>
        <v/>
      </c>
      <c r="BV163" s="2143"/>
    </row>
    <row r="164" spans="2:74" ht="15" customHeight="1">
      <c r="B164" s="2201"/>
      <c r="C164" s="2201"/>
      <c r="D164" s="2201"/>
      <c r="E164" s="2372" t="str">
        <f t="shared" si="21"/>
        <v/>
      </c>
      <c r="F164" s="2372"/>
      <c r="G164" s="2372"/>
      <c r="H164" s="2372"/>
      <c r="I164" s="2372"/>
      <c r="J164" s="2372"/>
      <c r="K164" s="2372"/>
      <c r="L164" s="2372"/>
      <c r="M164" s="2372"/>
      <c r="N164" s="2372"/>
      <c r="O164" s="2372"/>
      <c r="P164" s="2373"/>
      <c r="Q164" s="2373"/>
      <c r="R164" s="2373"/>
      <c r="S164" s="2373"/>
      <c r="T164" s="2374" t="str">
        <f t="shared" si="14"/>
        <v/>
      </c>
      <c r="U164" s="2374"/>
      <c r="V164" s="2374"/>
      <c r="W164" s="2374"/>
      <c r="X164" s="2321" t="str">
        <f t="shared" si="17"/>
        <v>X</v>
      </c>
      <c r="Y164" s="2321"/>
      <c r="Z164" s="2321"/>
      <c r="AA164" s="2225"/>
      <c r="AB164" s="2225"/>
      <c r="AC164" s="2225"/>
      <c r="AD164" s="2225"/>
      <c r="AE164" s="2225"/>
      <c r="AF164" s="2225"/>
      <c r="AK164" s="138"/>
      <c r="AL164" s="139"/>
      <c r="AM164" s="622"/>
      <c r="AN164" s="622"/>
      <c r="AO164" s="622"/>
      <c r="AP164" s="622"/>
      <c r="AQ164" s="622"/>
      <c r="AR164" s="139"/>
      <c r="AS164" s="139"/>
      <c r="AT164" s="622"/>
      <c r="AU164" s="622"/>
      <c r="AV164" s="622"/>
      <c r="AW164" s="622"/>
      <c r="AX164" s="622"/>
      <c r="AY164" s="139"/>
      <c r="AZ164" s="139"/>
      <c r="BA164" s="622"/>
      <c r="BB164" s="622"/>
      <c r="BC164" s="622"/>
      <c r="BD164" s="622"/>
      <c r="BE164" s="622"/>
      <c r="BF164" s="139"/>
      <c r="BG164" s="139"/>
      <c r="BH164" s="622"/>
      <c r="BI164" s="622"/>
      <c r="BJ164" s="622"/>
      <c r="BK164" s="622"/>
      <c r="BL164" s="622"/>
      <c r="BM164" s="139"/>
      <c r="BN164" s="139"/>
      <c r="BO164" s="622"/>
      <c r="BP164" s="622"/>
      <c r="BQ164" s="175" t="str">
        <f t="shared" si="15"/>
        <v/>
      </c>
      <c r="BV164" s="2143"/>
    </row>
    <row r="165" spans="2:74" ht="15" customHeight="1">
      <c r="B165" s="2201"/>
      <c r="C165" s="2201"/>
      <c r="D165" s="2201"/>
      <c r="E165" s="2372" t="str">
        <f t="shared" si="21"/>
        <v/>
      </c>
      <c r="F165" s="2372"/>
      <c r="G165" s="2372"/>
      <c r="H165" s="2372"/>
      <c r="I165" s="2372"/>
      <c r="J165" s="2372"/>
      <c r="K165" s="2372"/>
      <c r="L165" s="2372"/>
      <c r="M165" s="2372"/>
      <c r="N165" s="2372"/>
      <c r="O165" s="2372"/>
      <c r="P165" s="2373"/>
      <c r="Q165" s="2373"/>
      <c r="R165" s="2373"/>
      <c r="S165" s="2373"/>
      <c r="T165" s="2374" t="str">
        <f t="shared" si="14"/>
        <v/>
      </c>
      <c r="U165" s="2374"/>
      <c r="V165" s="2374"/>
      <c r="W165" s="2374"/>
      <c r="X165" s="2321" t="str">
        <f t="shared" si="17"/>
        <v>X</v>
      </c>
      <c r="Y165" s="2321"/>
      <c r="Z165" s="2321"/>
      <c r="AA165" s="2225"/>
      <c r="AB165" s="2225"/>
      <c r="AC165" s="2225"/>
      <c r="AD165" s="2225"/>
      <c r="AE165" s="2225"/>
      <c r="AF165" s="2225"/>
      <c r="AK165" s="138"/>
      <c r="AL165" s="139"/>
      <c r="AM165" s="622"/>
      <c r="AN165" s="622"/>
      <c r="AO165" s="622"/>
      <c r="AP165" s="622"/>
      <c r="AQ165" s="622"/>
      <c r="AR165" s="139"/>
      <c r="AS165" s="139"/>
      <c r="AT165" s="622"/>
      <c r="AU165" s="622"/>
      <c r="AV165" s="622"/>
      <c r="AW165" s="622"/>
      <c r="AX165" s="622"/>
      <c r="AY165" s="139"/>
      <c r="AZ165" s="139"/>
      <c r="BA165" s="622"/>
      <c r="BB165" s="622"/>
      <c r="BC165" s="622"/>
      <c r="BD165" s="622"/>
      <c r="BE165" s="622"/>
      <c r="BF165" s="139"/>
      <c r="BG165" s="139"/>
      <c r="BH165" s="622"/>
      <c r="BI165" s="622"/>
      <c r="BJ165" s="622"/>
      <c r="BK165" s="622"/>
      <c r="BL165" s="622"/>
      <c r="BM165" s="139"/>
      <c r="BN165" s="139"/>
      <c r="BO165" s="622"/>
      <c r="BP165" s="622"/>
      <c r="BQ165" s="175" t="str">
        <f t="shared" si="15"/>
        <v/>
      </c>
      <c r="BV165" s="2143"/>
    </row>
    <row r="166" spans="2:74" ht="15" customHeight="1">
      <c r="B166" s="2201"/>
      <c r="C166" s="2201"/>
      <c r="D166" s="2201"/>
      <c r="E166" s="2372" t="str">
        <f t="shared" si="21"/>
        <v/>
      </c>
      <c r="F166" s="2372"/>
      <c r="G166" s="2372"/>
      <c r="H166" s="2372"/>
      <c r="I166" s="2372"/>
      <c r="J166" s="2372"/>
      <c r="K166" s="2372"/>
      <c r="L166" s="2372"/>
      <c r="M166" s="2372"/>
      <c r="N166" s="2372"/>
      <c r="O166" s="2372"/>
      <c r="P166" s="2373"/>
      <c r="Q166" s="2373"/>
      <c r="R166" s="2373"/>
      <c r="S166" s="2373"/>
      <c r="T166" s="2374" t="str">
        <f t="shared" si="14"/>
        <v/>
      </c>
      <c r="U166" s="2374"/>
      <c r="V166" s="2374"/>
      <c r="W166" s="2374"/>
      <c r="X166" s="2321" t="str">
        <f t="shared" si="17"/>
        <v>X</v>
      </c>
      <c r="Y166" s="2321"/>
      <c r="Z166" s="2321"/>
      <c r="AA166" s="2225"/>
      <c r="AB166" s="2225"/>
      <c r="AC166" s="2225"/>
      <c r="AD166" s="2225"/>
      <c r="AE166" s="2225"/>
      <c r="AF166" s="2225"/>
      <c r="AK166" s="138"/>
      <c r="AL166" s="139"/>
      <c r="AM166" s="622"/>
      <c r="AN166" s="622"/>
      <c r="AO166" s="622"/>
      <c r="AP166" s="622"/>
      <c r="AQ166" s="622"/>
      <c r="AR166" s="139"/>
      <c r="AS166" s="139"/>
      <c r="AT166" s="622"/>
      <c r="AU166" s="622"/>
      <c r="AV166" s="622"/>
      <c r="AW166" s="622"/>
      <c r="AX166" s="622"/>
      <c r="AY166" s="139"/>
      <c r="AZ166" s="139"/>
      <c r="BA166" s="622"/>
      <c r="BB166" s="622"/>
      <c r="BC166" s="622"/>
      <c r="BD166" s="622"/>
      <c r="BE166" s="622"/>
      <c r="BF166" s="139"/>
      <c r="BG166" s="139"/>
      <c r="BH166" s="622"/>
      <c r="BI166" s="622"/>
      <c r="BJ166" s="622"/>
      <c r="BK166" s="622"/>
      <c r="BL166" s="622"/>
      <c r="BM166" s="139"/>
      <c r="BN166" s="139"/>
      <c r="BO166" s="622"/>
      <c r="BP166" s="622"/>
      <c r="BQ166" s="175" t="str">
        <f t="shared" si="15"/>
        <v/>
      </c>
      <c r="BV166" s="2143"/>
    </row>
    <row r="167" spans="2:74" ht="15" customHeight="1">
      <c r="B167" s="2201"/>
      <c r="C167" s="2201"/>
      <c r="D167" s="2201"/>
      <c r="E167" s="2372" t="str">
        <f t="shared" si="21"/>
        <v/>
      </c>
      <c r="F167" s="2372"/>
      <c r="G167" s="2372"/>
      <c r="H167" s="2372"/>
      <c r="I167" s="2372"/>
      <c r="J167" s="2372"/>
      <c r="K167" s="2372"/>
      <c r="L167" s="2372"/>
      <c r="M167" s="2372"/>
      <c r="N167" s="2372"/>
      <c r="O167" s="2372"/>
      <c r="P167" s="2373"/>
      <c r="Q167" s="2373"/>
      <c r="R167" s="2373"/>
      <c r="S167" s="2373"/>
      <c r="T167" s="2374" t="str">
        <f t="shared" si="14"/>
        <v/>
      </c>
      <c r="U167" s="2374"/>
      <c r="V167" s="2374"/>
      <c r="W167" s="2374"/>
      <c r="X167" s="2321" t="str">
        <f t="shared" si="17"/>
        <v>X</v>
      </c>
      <c r="Y167" s="2321"/>
      <c r="Z167" s="2321"/>
      <c r="AA167" s="2225"/>
      <c r="AB167" s="2225"/>
      <c r="AC167" s="2225"/>
      <c r="AD167" s="2225"/>
      <c r="AE167" s="2225"/>
      <c r="AF167" s="2225"/>
      <c r="AK167" s="138"/>
      <c r="AL167" s="139"/>
      <c r="AM167" s="622"/>
      <c r="AN167" s="622"/>
      <c r="AO167" s="622"/>
      <c r="AP167" s="622"/>
      <c r="AQ167" s="622"/>
      <c r="AR167" s="139"/>
      <c r="AS167" s="139"/>
      <c r="AT167" s="622"/>
      <c r="AU167" s="622"/>
      <c r="AV167" s="622"/>
      <c r="AW167" s="622"/>
      <c r="AX167" s="622"/>
      <c r="AY167" s="139"/>
      <c r="AZ167" s="139"/>
      <c r="BA167" s="622"/>
      <c r="BB167" s="622"/>
      <c r="BC167" s="622"/>
      <c r="BD167" s="622"/>
      <c r="BE167" s="622"/>
      <c r="BF167" s="139"/>
      <c r="BG167" s="139"/>
      <c r="BH167" s="622"/>
      <c r="BI167" s="622"/>
      <c r="BJ167" s="622"/>
      <c r="BK167" s="622"/>
      <c r="BL167" s="622"/>
      <c r="BM167" s="139"/>
      <c r="BN167" s="139"/>
      <c r="BO167" s="622"/>
      <c r="BP167" s="622"/>
      <c r="BQ167" s="175" t="str">
        <f t="shared" si="15"/>
        <v/>
      </c>
      <c r="BV167" s="147"/>
    </row>
    <row r="168" spans="2:74" ht="15" customHeight="1">
      <c r="B168" s="1770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956"/>
      <c r="U168" s="956"/>
      <c r="V168" s="956"/>
      <c r="W168" s="956"/>
      <c r="X168" s="956"/>
      <c r="Y168" s="956"/>
      <c r="Z168" s="956"/>
      <c r="AA168" s="5"/>
      <c r="AB168" s="5"/>
      <c r="AC168" s="5"/>
      <c r="AD168" s="5"/>
      <c r="AE168" s="5"/>
      <c r="AF168" s="1771"/>
      <c r="AK168" s="4" t="s">
        <v>73</v>
      </c>
      <c r="AL168" s="827">
        <f t="shared" ref="AL168:BP168" si="23">SUM(AL152:AL167)</f>
        <v>0</v>
      </c>
      <c r="AM168" s="624">
        <f t="shared" si="23"/>
        <v>8</v>
      </c>
      <c r="AN168" s="624">
        <f t="shared" si="23"/>
        <v>8</v>
      </c>
      <c r="AO168" s="624">
        <f t="shared" si="23"/>
        <v>8</v>
      </c>
      <c r="AP168" s="624">
        <f t="shared" si="23"/>
        <v>8</v>
      </c>
      <c r="AQ168" s="624">
        <f t="shared" si="23"/>
        <v>8</v>
      </c>
      <c r="AR168" s="827">
        <f t="shared" si="23"/>
        <v>0</v>
      </c>
      <c r="AS168" s="827">
        <f t="shared" si="23"/>
        <v>0</v>
      </c>
      <c r="AT168" s="624">
        <f t="shared" si="23"/>
        <v>0</v>
      </c>
      <c r="AU168" s="624">
        <f t="shared" si="23"/>
        <v>8</v>
      </c>
      <c r="AV168" s="624">
        <f t="shared" si="23"/>
        <v>8</v>
      </c>
      <c r="AW168" s="624">
        <f t="shared" si="23"/>
        <v>0</v>
      </c>
      <c r="AX168" s="624">
        <f t="shared" si="23"/>
        <v>8</v>
      </c>
      <c r="AY168" s="827">
        <f t="shared" si="23"/>
        <v>0</v>
      </c>
      <c r="AZ168" s="827">
        <f t="shared" si="23"/>
        <v>0</v>
      </c>
      <c r="BA168" s="624">
        <f t="shared" si="23"/>
        <v>7</v>
      </c>
      <c r="BB168" s="624">
        <f t="shared" si="23"/>
        <v>7</v>
      </c>
      <c r="BC168" s="624">
        <f t="shared" si="23"/>
        <v>7</v>
      </c>
      <c r="BD168" s="624">
        <f t="shared" si="23"/>
        <v>7</v>
      </c>
      <c r="BE168" s="624">
        <f t="shared" si="23"/>
        <v>7</v>
      </c>
      <c r="BF168" s="827">
        <f t="shared" si="23"/>
        <v>0</v>
      </c>
      <c r="BG168" s="827">
        <f t="shared" si="23"/>
        <v>0</v>
      </c>
      <c r="BH168" s="624">
        <f t="shared" si="23"/>
        <v>5</v>
      </c>
      <c r="BI168" s="624">
        <f t="shared" si="23"/>
        <v>5</v>
      </c>
      <c r="BJ168" s="624">
        <f t="shared" si="23"/>
        <v>5</v>
      </c>
      <c r="BK168" s="624">
        <f t="shared" si="23"/>
        <v>5</v>
      </c>
      <c r="BL168" s="624">
        <f t="shared" si="23"/>
        <v>5</v>
      </c>
      <c r="BM168" s="827">
        <f t="shared" si="23"/>
        <v>0</v>
      </c>
      <c r="BN168" s="827">
        <f t="shared" si="23"/>
        <v>0</v>
      </c>
      <c r="BO168" s="624">
        <f t="shared" si="23"/>
        <v>5</v>
      </c>
      <c r="BP168" s="624">
        <f t="shared" si="23"/>
        <v>5</v>
      </c>
    </row>
    <row r="169" spans="2:74" ht="15" customHeight="1">
      <c r="B169" s="1770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1771"/>
    </row>
    <row r="170" spans="2:74" ht="15" customHeight="1">
      <c r="B170" s="1770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1771"/>
    </row>
    <row r="171" spans="2:74" ht="15" customHeight="1">
      <c r="B171" s="1770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1771"/>
    </row>
    <row r="172" spans="2:74" ht="15" customHeight="1">
      <c r="B172" s="1770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1771"/>
    </row>
    <row r="173" spans="2:74" ht="15" customHeight="1">
      <c r="B173" s="1770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1771"/>
    </row>
    <row r="174" spans="2:74" ht="15" customHeight="1">
      <c r="B174" s="1770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1771"/>
    </row>
    <row r="175" spans="2:74" ht="15" customHeight="1">
      <c r="B175" s="1770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1771"/>
    </row>
    <row r="176" spans="2:74" ht="15" customHeight="1">
      <c r="B176" s="1770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1771"/>
    </row>
    <row r="177" spans="2:32" ht="15" customHeight="1">
      <c r="B177" s="1770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1771"/>
    </row>
    <row r="178" spans="2:32" ht="15" customHeight="1">
      <c r="B178" s="1770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1771"/>
    </row>
    <row r="179" spans="2:32" ht="15" customHeight="1">
      <c r="B179" s="1770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1771"/>
    </row>
    <row r="180" spans="2:32" ht="15" customHeight="1">
      <c r="B180" s="1770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1771"/>
    </row>
    <row r="181" spans="2:32" ht="15" customHeight="1">
      <c r="B181" s="1770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1771"/>
    </row>
    <row r="182" spans="2:32" ht="15" customHeight="1">
      <c r="B182" s="1770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1771"/>
    </row>
    <row r="183" spans="2:32" ht="15" customHeight="1">
      <c r="B183" s="1770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1771"/>
    </row>
    <row r="184" spans="2:32" ht="15" customHeight="1">
      <c r="B184" s="1770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1771"/>
    </row>
    <row r="185" spans="2:32" ht="15" customHeight="1">
      <c r="B185" s="1772"/>
      <c r="C185" s="1773"/>
      <c r="D185" s="1773"/>
      <c r="E185" s="1774"/>
      <c r="F185" s="1774"/>
      <c r="G185" s="1774"/>
      <c r="H185" s="1774"/>
      <c r="I185" s="1774"/>
      <c r="J185" s="1774"/>
      <c r="K185" s="1774"/>
      <c r="L185" s="1774"/>
      <c r="M185" s="1774"/>
      <c r="N185" s="1774"/>
      <c r="O185" s="1774"/>
      <c r="P185" s="5"/>
      <c r="Q185" s="5"/>
      <c r="R185" s="5"/>
      <c r="S185" s="5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1775"/>
    </row>
    <row r="186" spans="2:32" ht="15" customHeight="1">
      <c r="B186" s="1772"/>
      <c r="C186" s="1773"/>
      <c r="D186" s="1773"/>
      <c r="E186" s="1774"/>
      <c r="F186" s="1774"/>
      <c r="G186" s="1774"/>
      <c r="H186" s="1774"/>
      <c r="I186" s="1774"/>
      <c r="J186" s="1774"/>
      <c r="K186" s="1774"/>
      <c r="L186" s="1774"/>
      <c r="M186" s="1774"/>
      <c r="N186" s="1774"/>
      <c r="O186" s="1774"/>
      <c r="P186" s="5"/>
      <c r="Q186" s="5"/>
      <c r="R186" s="5"/>
      <c r="S186" s="5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1775"/>
    </row>
    <row r="187" spans="2:32" ht="15" customHeight="1">
      <c r="B187" s="1772"/>
      <c r="C187" s="1773"/>
      <c r="D187" s="1773"/>
      <c r="E187" s="1774"/>
      <c r="F187" s="1774"/>
      <c r="G187" s="1774"/>
      <c r="H187" s="1774"/>
      <c r="I187" s="1774"/>
      <c r="J187" s="1774"/>
      <c r="K187" s="1774"/>
      <c r="L187" s="1774"/>
      <c r="M187" s="1774"/>
      <c r="N187" s="1774"/>
      <c r="O187" s="1774"/>
      <c r="P187" s="5"/>
      <c r="Q187" s="5"/>
      <c r="R187" s="5"/>
      <c r="S187" s="5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1775"/>
    </row>
    <row r="188" spans="2:32" ht="15" customHeight="1">
      <c r="B188" s="1772"/>
      <c r="C188" s="1773"/>
      <c r="D188" s="1773"/>
      <c r="E188" s="1774"/>
      <c r="F188" s="1774"/>
      <c r="G188" s="1774"/>
      <c r="H188" s="1774"/>
      <c r="I188" s="1774"/>
      <c r="J188" s="1774"/>
      <c r="K188" s="1774"/>
      <c r="L188" s="1774"/>
      <c r="M188" s="1774"/>
      <c r="N188" s="1774"/>
      <c r="O188" s="1774"/>
      <c r="P188" s="5"/>
      <c r="Q188" s="5"/>
      <c r="R188" s="5"/>
      <c r="S188" s="5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1775"/>
    </row>
    <row r="189" spans="2:32" ht="15" customHeight="1">
      <c r="B189" s="1772"/>
      <c r="C189" s="1773"/>
      <c r="D189" s="1773"/>
      <c r="E189" s="1774"/>
      <c r="F189" s="1774"/>
      <c r="G189" s="1774"/>
      <c r="H189" s="1774"/>
      <c r="I189" s="1774"/>
      <c r="J189" s="1774"/>
      <c r="K189" s="1774"/>
      <c r="L189" s="1774"/>
      <c r="M189" s="1774"/>
      <c r="N189" s="1774"/>
      <c r="O189" s="1774"/>
      <c r="P189" s="5"/>
      <c r="Q189" s="5"/>
      <c r="R189" s="5"/>
      <c r="S189" s="5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1775"/>
    </row>
    <row r="190" spans="2:32" ht="15" customHeight="1">
      <c r="B190" s="1772"/>
      <c r="C190" s="1773"/>
      <c r="D190" s="1773"/>
      <c r="E190" s="1774"/>
      <c r="F190" s="1774"/>
      <c r="G190" s="1774"/>
      <c r="H190" s="1774"/>
      <c r="I190" s="1774"/>
      <c r="J190" s="1774"/>
      <c r="K190" s="1774"/>
      <c r="L190" s="1774"/>
      <c r="M190" s="1774"/>
      <c r="N190" s="1774"/>
      <c r="O190" s="1774"/>
      <c r="P190" s="5"/>
      <c r="Q190" s="5"/>
      <c r="R190" s="5"/>
      <c r="S190" s="5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1775"/>
    </row>
    <row r="191" spans="2:32" ht="15" customHeight="1">
      <c r="B191" s="1772"/>
      <c r="C191" s="1773"/>
      <c r="D191" s="1773"/>
      <c r="E191" s="1774"/>
      <c r="F191" s="1774"/>
      <c r="G191" s="1774"/>
      <c r="H191" s="1774"/>
      <c r="I191" s="1774"/>
      <c r="J191" s="1774"/>
      <c r="K191" s="1774"/>
      <c r="L191" s="1774"/>
      <c r="M191" s="1774"/>
      <c r="N191" s="1774"/>
      <c r="O191" s="1774"/>
      <c r="P191" s="5"/>
      <c r="Q191" s="5"/>
      <c r="R191" s="5"/>
      <c r="S191" s="5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1775"/>
    </row>
    <row r="192" spans="2:32" ht="15" customHeight="1">
      <c r="B192" s="1772"/>
      <c r="C192" s="1773"/>
      <c r="D192" s="1773"/>
      <c r="E192" s="1774"/>
      <c r="F192" s="1774"/>
      <c r="G192" s="1774"/>
      <c r="H192" s="1774"/>
      <c r="I192" s="1774"/>
      <c r="J192" s="1774"/>
      <c r="K192" s="1774"/>
      <c r="L192" s="1774"/>
      <c r="M192" s="1774"/>
      <c r="N192" s="1774"/>
      <c r="O192" s="1774"/>
      <c r="P192" s="5"/>
      <c r="Q192" s="5"/>
      <c r="R192" s="5"/>
      <c r="S192" s="5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1775"/>
    </row>
    <row r="193" spans="2:66" ht="15" customHeight="1">
      <c r="B193" s="1772"/>
      <c r="C193" s="1773"/>
      <c r="D193" s="1773"/>
      <c r="E193" s="1774"/>
      <c r="F193" s="1774"/>
      <c r="G193" s="1774"/>
      <c r="H193" s="1774"/>
      <c r="I193" s="1774"/>
      <c r="J193" s="1774"/>
      <c r="K193" s="1774"/>
      <c r="L193" s="1774"/>
      <c r="M193" s="1774"/>
      <c r="N193" s="1774"/>
      <c r="O193" s="1774"/>
      <c r="P193" s="5"/>
      <c r="Q193" s="5"/>
      <c r="R193" s="5"/>
      <c r="S193" s="5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1775"/>
    </row>
    <row r="194" spans="2:66" ht="15" customHeight="1">
      <c r="B194" s="1772"/>
      <c r="C194" s="1773"/>
      <c r="D194" s="1773"/>
      <c r="E194" s="1774"/>
      <c r="F194" s="1774"/>
      <c r="G194" s="1774"/>
      <c r="H194" s="1774"/>
      <c r="I194" s="1774"/>
      <c r="J194" s="1774"/>
      <c r="K194" s="1774"/>
      <c r="L194" s="1774"/>
      <c r="M194" s="1774"/>
      <c r="N194" s="1774"/>
      <c r="O194" s="1774"/>
      <c r="P194" s="5"/>
      <c r="Q194" s="5"/>
      <c r="R194" s="5"/>
      <c r="S194" s="5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1775"/>
    </row>
    <row r="195" spans="2:66" ht="15" customHeight="1">
      <c r="B195" s="1772"/>
      <c r="C195" s="1773"/>
      <c r="D195" s="1773"/>
      <c r="E195" s="1774"/>
      <c r="F195" s="1774"/>
      <c r="G195" s="1774"/>
      <c r="H195" s="1774"/>
      <c r="I195" s="1774"/>
      <c r="J195" s="1774"/>
      <c r="K195" s="1774"/>
      <c r="L195" s="1774"/>
      <c r="M195" s="1774"/>
      <c r="N195" s="1774"/>
      <c r="O195" s="1774"/>
      <c r="P195" s="5"/>
      <c r="Q195" s="5"/>
      <c r="R195" s="5"/>
      <c r="S195" s="5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1775"/>
    </row>
    <row r="196" spans="2:66" ht="15" customHeight="1">
      <c r="B196" s="1772"/>
      <c r="C196" s="1773"/>
      <c r="D196" s="1773"/>
      <c r="E196" s="1774"/>
      <c r="F196" s="1774"/>
      <c r="G196" s="1774"/>
      <c r="H196" s="1774"/>
      <c r="I196" s="1774"/>
      <c r="J196" s="1774"/>
      <c r="K196" s="1774"/>
      <c r="L196" s="1774"/>
      <c r="M196" s="1774"/>
      <c r="N196" s="1774"/>
      <c r="O196" s="1774"/>
      <c r="P196" s="5"/>
      <c r="Q196" s="5"/>
      <c r="R196" s="5"/>
      <c r="S196" s="5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1775"/>
    </row>
    <row r="197" spans="2:66" ht="15" customHeight="1">
      <c r="B197" s="1772"/>
      <c r="C197" s="1773"/>
      <c r="D197" s="1773"/>
      <c r="E197" s="1774"/>
      <c r="F197" s="1774"/>
      <c r="G197" s="1774"/>
      <c r="H197" s="1774"/>
      <c r="I197" s="1774"/>
      <c r="J197" s="1774"/>
      <c r="K197" s="1774"/>
      <c r="L197" s="1774"/>
      <c r="M197" s="1774"/>
      <c r="N197" s="1774"/>
      <c r="O197" s="1774"/>
      <c r="P197" s="5"/>
      <c r="Q197" s="5"/>
      <c r="R197" s="5"/>
      <c r="S197" s="5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1775"/>
    </row>
    <row r="198" spans="2:66" ht="15" customHeight="1">
      <c r="B198" s="1772"/>
      <c r="C198" s="1773"/>
      <c r="D198" s="1773"/>
      <c r="E198" s="1774"/>
      <c r="F198" s="1774"/>
      <c r="G198" s="1774"/>
      <c r="H198" s="1774"/>
      <c r="I198" s="1774"/>
      <c r="J198" s="1774"/>
      <c r="K198" s="1774"/>
      <c r="L198" s="1774"/>
      <c r="M198" s="1774"/>
      <c r="N198" s="1774"/>
      <c r="O198" s="1774"/>
      <c r="P198" s="5"/>
      <c r="Q198" s="5"/>
      <c r="R198" s="5"/>
      <c r="S198" s="5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1775"/>
    </row>
    <row r="199" spans="2:66" ht="15" customHeight="1">
      <c r="B199" s="1772"/>
      <c r="C199" s="1773"/>
      <c r="D199" s="1773"/>
      <c r="E199" s="1774"/>
      <c r="F199" s="1774"/>
      <c r="G199" s="1774"/>
      <c r="H199" s="1774"/>
      <c r="I199" s="1774"/>
      <c r="J199" s="1774"/>
      <c r="K199" s="1774"/>
      <c r="L199" s="1774"/>
      <c r="M199" s="1774"/>
      <c r="N199" s="1774"/>
      <c r="O199" s="1774"/>
      <c r="P199" s="5"/>
      <c r="Q199" s="5"/>
      <c r="R199" s="5"/>
      <c r="S199" s="5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1775"/>
    </row>
    <row r="200" spans="2:66" ht="15" customHeight="1">
      <c r="B200" s="2375" t="s">
        <v>42</v>
      </c>
      <c r="C200" s="2375"/>
      <c r="D200" s="2375"/>
      <c r="E200" s="2375"/>
      <c r="F200" s="2375"/>
      <c r="G200" s="2375"/>
      <c r="H200" s="2375"/>
      <c r="I200" s="2375"/>
      <c r="J200" s="2375"/>
      <c r="K200" s="2375"/>
      <c r="L200" s="2375"/>
      <c r="M200" s="2375"/>
      <c r="N200" s="2375"/>
      <c r="O200" s="2375"/>
      <c r="P200" s="2375"/>
      <c r="Q200" s="2375"/>
      <c r="R200" s="2375"/>
      <c r="S200" s="2375"/>
      <c r="T200" s="2375"/>
      <c r="U200" s="2375"/>
      <c r="V200" s="2375"/>
      <c r="W200" s="2375"/>
      <c r="X200" s="2375"/>
      <c r="Y200" s="2375"/>
      <c r="Z200" s="2375"/>
      <c r="AA200" s="2375"/>
      <c r="AB200" s="2375"/>
      <c r="AC200" s="2375"/>
      <c r="AD200" s="2375"/>
      <c r="AE200" s="2375"/>
      <c r="AF200" s="2375"/>
    </row>
    <row r="201" spans="2:66" ht="15" customHeight="1">
      <c r="B201" s="2358" t="s">
        <v>72</v>
      </c>
      <c r="C201" s="2359"/>
      <c r="D201" s="2359"/>
      <c r="E201" s="2359"/>
      <c r="F201" s="2359"/>
      <c r="G201" s="2359"/>
      <c r="H201" s="2359"/>
      <c r="I201" s="2359"/>
      <c r="J201" s="2359"/>
      <c r="K201" s="2359"/>
      <c r="L201" s="2359"/>
      <c r="M201" s="2359"/>
      <c r="N201" s="2359"/>
      <c r="O201" s="2359"/>
      <c r="P201" s="2359"/>
      <c r="Q201" s="2359"/>
      <c r="R201" s="2359"/>
      <c r="S201" s="2359"/>
      <c r="T201" s="2359"/>
      <c r="U201" s="2359"/>
      <c r="V201" s="2359"/>
      <c r="W201" s="2359"/>
      <c r="X201" s="2359"/>
      <c r="Y201" s="2359"/>
      <c r="Z201" s="2359"/>
      <c r="AA201" s="2359"/>
      <c r="AB201" s="2359"/>
      <c r="AC201" s="2359"/>
      <c r="AD201" s="2359"/>
      <c r="AE201" s="2359"/>
      <c r="AF201" s="2360"/>
    </row>
    <row r="202" spans="2:66" ht="15" customHeight="1">
      <c r="B202" s="2361"/>
      <c r="C202" s="2359"/>
      <c r="D202" s="2359"/>
      <c r="E202" s="2359"/>
      <c r="F202" s="2359"/>
      <c r="G202" s="2359"/>
      <c r="H202" s="2359"/>
      <c r="I202" s="2359"/>
      <c r="J202" s="2359"/>
      <c r="K202" s="2359"/>
      <c r="L202" s="2359"/>
      <c r="M202" s="2359"/>
      <c r="N202" s="2359"/>
      <c r="O202" s="2359"/>
      <c r="P202" s="2359"/>
      <c r="Q202" s="2359"/>
      <c r="R202" s="2359"/>
      <c r="S202" s="2359"/>
      <c r="T202" s="2359"/>
      <c r="U202" s="2359"/>
      <c r="V202" s="2359"/>
      <c r="W202" s="2359"/>
      <c r="X202" s="2359"/>
      <c r="Y202" s="2359"/>
      <c r="Z202" s="2359"/>
      <c r="AA202" s="2359"/>
      <c r="AB202" s="2359"/>
      <c r="AC202" s="2359"/>
      <c r="AD202" s="2359"/>
      <c r="AE202" s="2359"/>
      <c r="AF202" s="2360"/>
    </row>
    <row r="203" spans="2:66" ht="15" customHeight="1">
      <c r="B203" s="2361"/>
      <c r="C203" s="2359"/>
      <c r="D203" s="2359"/>
      <c r="E203" s="2359"/>
      <c r="F203" s="2359"/>
      <c r="G203" s="2359"/>
      <c r="H203" s="2359"/>
      <c r="I203" s="2359"/>
      <c r="J203" s="2359"/>
      <c r="K203" s="2359"/>
      <c r="L203" s="2359"/>
      <c r="M203" s="2359"/>
      <c r="N203" s="2359"/>
      <c r="O203" s="2359"/>
      <c r="P203" s="2359"/>
      <c r="Q203" s="2359"/>
      <c r="R203" s="2359"/>
      <c r="S203" s="2359"/>
      <c r="T203" s="2359"/>
      <c r="U203" s="2359"/>
      <c r="V203" s="2359"/>
      <c r="W203" s="2359"/>
      <c r="X203" s="2359"/>
      <c r="Y203" s="2359"/>
      <c r="Z203" s="2359"/>
      <c r="AA203" s="2359"/>
      <c r="AB203" s="2359"/>
      <c r="AC203" s="2359"/>
      <c r="AD203" s="2359"/>
      <c r="AE203" s="2359"/>
      <c r="AF203" s="2360"/>
    </row>
    <row r="204" spans="2:66" ht="14.25" customHeight="1" thickBot="1">
      <c r="B204" s="176"/>
      <c r="C204" s="176"/>
      <c r="D204" s="176"/>
      <c r="E204" s="176"/>
      <c r="F204" s="176"/>
      <c r="G204" s="176"/>
      <c r="H204" s="176"/>
      <c r="I204" s="176"/>
      <c r="J204" s="176"/>
      <c r="K204" s="176"/>
      <c r="L204" s="176"/>
      <c r="M204" s="176"/>
      <c r="N204" s="176"/>
      <c r="O204" s="176"/>
      <c r="P204" s="176"/>
      <c r="Q204" s="176"/>
      <c r="R204" s="176"/>
      <c r="S204" s="176"/>
      <c r="T204" s="176"/>
      <c r="U204" s="176"/>
      <c r="V204" s="176"/>
      <c r="W204" s="176"/>
      <c r="X204" s="176"/>
      <c r="Y204" s="176"/>
      <c r="Z204" s="176"/>
      <c r="AA204" s="176"/>
      <c r="AB204" s="176"/>
      <c r="AC204" s="176"/>
      <c r="AD204" s="176"/>
      <c r="AE204" s="176"/>
      <c r="AF204" s="176"/>
    </row>
    <row r="205" spans="2:66" ht="19.5" customHeight="1" thickTop="1">
      <c r="B205" s="2180" t="str">
        <f>$B$75</f>
        <v>Execução das Obras de Macrodrenagem da Avenida Amazonas e da Rua São Paulo</v>
      </c>
      <c r="C205" s="2180"/>
      <c r="D205" s="2180"/>
      <c r="E205" s="2180"/>
      <c r="F205" s="2180"/>
      <c r="G205" s="2180"/>
      <c r="H205" s="2180"/>
      <c r="I205" s="2180"/>
      <c r="J205" s="2180"/>
      <c r="K205" s="2180"/>
      <c r="L205" s="2180"/>
      <c r="M205" s="2180"/>
      <c r="N205" s="2180"/>
      <c r="O205" s="2180"/>
      <c r="P205" s="2180"/>
      <c r="Q205" s="2180"/>
      <c r="R205" s="2180"/>
      <c r="S205" s="2180"/>
      <c r="T205" s="2180"/>
      <c r="U205" s="2180"/>
      <c r="V205" s="2180"/>
      <c r="W205" s="2180"/>
      <c r="X205" s="2180"/>
      <c r="Y205" s="2180"/>
      <c r="Z205" s="2180"/>
      <c r="AA205" s="2180"/>
      <c r="AB205" s="2180"/>
      <c r="AC205" s="2180"/>
      <c r="AD205" s="2180"/>
      <c r="AE205" s="2180"/>
      <c r="AF205" s="2180"/>
    </row>
    <row r="206" spans="2:66" s="193" customFormat="1" ht="20.100000000000001" customHeight="1" thickBot="1">
      <c r="B206" s="192" t="str">
        <f>$B$1</f>
        <v>Consolidação de Elementos de Medição e Supervisão das Condições Trabalhistas</v>
      </c>
      <c r="C206" s="192"/>
      <c r="D206" s="192"/>
      <c r="E206" s="192"/>
      <c r="F206" s="192"/>
      <c r="G206" s="192"/>
      <c r="H206" s="192"/>
      <c r="I206" s="192"/>
      <c r="J206" s="192"/>
      <c r="K206" s="192"/>
      <c r="L206" s="192"/>
      <c r="M206" s="192"/>
      <c r="N206" s="192"/>
      <c r="O206" s="192"/>
      <c r="P206" s="192"/>
      <c r="Q206" s="192"/>
      <c r="R206" s="192"/>
      <c r="S206" s="192"/>
      <c r="T206" s="192"/>
      <c r="U206" s="192"/>
      <c r="V206" s="192"/>
      <c r="W206" s="192"/>
      <c r="X206" s="192"/>
      <c r="Y206" s="192"/>
      <c r="Z206" s="2378" t="str">
        <f>$AA$1</f>
        <v>CMRF 03/7222-08</v>
      </c>
      <c r="AA206" s="2378"/>
      <c r="AB206" s="2378"/>
      <c r="AC206" s="2378"/>
      <c r="AD206" s="2378"/>
      <c r="AE206" s="2378"/>
      <c r="AF206" s="2378"/>
      <c r="AL206" s="195"/>
      <c r="AR206" s="195"/>
      <c r="AS206" s="195"/>
      <c r="AY206" s="195"/>
      <c r="AZ206" s="195"/>
      <c r="BF206" s="195"/>
      <c r="BG206" s="195"/>
      <c r="BM206" s="195"/>
      <c r="BN206" s="195"/>
    </row>
    <row r="207" spans="2:66" ht="15" customHeight="1" thickTop="1"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  <c r="P207" s="189"/>
      <c r="Q207" s="189"/>
      <c r="R207" s="189"/>
      <c r="S207" s="189"/>
      <c r="T207" s="189"/>
      <c r="U207" s="189"/>
      <c r="V207" s="189"/>
      <c r="W207" s="189"/>
      <c r="X207" s="189"/>
      <c r="Y207" s="189"/>
      <c r="Z207" s="189"/>
      <c r="AA207" s="189"/>
      <c r="AB207" s="189"/>
      <c r="AC207" s="189"/>
      <c r="AD207" s="189"/>
      <c r="AE207" s="189"/>
      <c r="AF207" s="189"/>
    </row>
    <row r="208" spans="2:66" ht="15" customHeight="1">
      <c r="B208" s="2176" t="s">
        <v>158</v>
      </c>
      <c r="C208" s="2099"/>
      <c r="D208" s="2099"/>
      <c r="E208" s="2099"/>
      <c r="F208" s="2099"/>
      <c r="G208" s="2099"/>
      <c r="H208" s="2099"/>
      <c r="I208" s="2099"/>
      <c r="J208" s="2099"/>
      <c r="K208" s="2099"/>
      <c r="L208" s="2099"/>
      <c r="M208" s="2099"/>
      <c r="N208" s="2099"/>
      <c r="O208" s="2099"/>
      <c r="P208" s="2099"/>
      <c r="Q208" s="2099"/>
      <c r="R208" s="2099"/>
      <c r="S208" s="2099"/>
      <c r="T208" s="2099"/>
      <c r="U208" s="2099"/>
      <c r="V208" s="2099"/>
      <c r="W208" s="2099"/>
      <c r="X208" s="2099"/>
      <c r="Y208" s="2099"/>
      <c r="Z208" s="2099"/>
      <c r="AA208" s="2099"/>
      <c r="AB208" s="2099"/>
      <c r="AC208" s="2099"/>
      <c r="AD208" s="2099"/>
      <c r="AE208" s="2099"/>
      <c r="AF208" s="2177"/>
    </row>
    <row r="209" spans="2:65" ht="15" customHeight="1">
      <c r="B209" s="2178"/>
      <c r="C209" s="2100"/>
      <c r="D209" s="2100"/>
      <c r="E209" s="2100"/>
      <c r="F209" s="2100"/>
      <c r="G209" s="2100"/>
      <c r="H209" s="2100"/>
      <c r="I209" s="2100"/>
      <c r="J209" s="2100"/>
      <c r="K209" s="2100"/>
      <c r="L209" s="2100"/>
      <c r="M209" s="2100"/>
      <c r="N209" s="2100"/>
      <c r="O209" s="2100"/>
      <c r="P209" s="2100"/>
      <c r="Q209" s="2100"/>
      <c r="R209" s="2100"/>
      <c r="S209" s="2100"/>
      <c r="T209" s="2100"/>
      <c r="U209" s="2100"/>
      <c r="V209" s="2100"/>
      <c r="W209" s="2100"/>
      <c r="X209" s="2100"/>
      <c r="Y209" s="2100"/>
      <c r="Z209" s="2100"/>
      <c r="AA209" s="2100"/>
      <c r="AB209" s="2100"/>
      <c r="AC209" s="2100"/>
      <c r="AD209" s="2100"/>
      <c r="AE209" s="2100"/>
      <c r="AF209" s="2179"/>
      <c r="AH209" s="388" t="s">
        <v>499</v>
      </c>
      <c r="AK209" s="1230"/>
    </row>
    <row r="210" spans="2:65" ht="15" customHeight="1">
      <c r="B210" s="383"/>
      <c r="C210" s="383"/>
      <c r="D210" s="383"/>
      <c r="E210" s="383"/>
      <c r="F210" s="383"/>
      <c r="G210" s="383"/>
      <c r="H210" s="383"/>
      <c r="I210" s="383"/>
      <c r="J210" s="383"/>
      <c r="K210" s="383"/>
      <c r="L210" s="383"/>
      <c r="M210" s="383"/>
      <c r="N210" s="383"/>
      <c r="O210" s="383"/>
      <c r="P210" s="383"/>
      <c r="Q210" s="383"/>
      <c r="R210" s="383"/>
      <c r="S210" s="383"/>
      <c r="T210" s="383"/>
      <c r="U210" s="383"/>
      <c r="V210" s="383"/>
      <c r="W210" s="383"/>
      <c r="X210" s="383"/>
      <c r="Y210" s="383"/>
      <c r="Z210" s="383"/>
      <c r="AA210" s="383"/>
      <c r="AB210" s="383"/>
      <c r="AC210" s="383"/>
      <c r="AD210" s="383"/>
      <c r="AE210" s="383"/>
      <c r="AF210" s="383"/>
    </row>
    <row r="211" spans="2:65" ht="15" customHeight="1">
      <c r="B211" s="2190" t="s">
        <v>12</v>
      </c>
      <c r="C211" s="2191"/>
      <c r="D211" s="2191"/>
      <c r="E211" s="2191"/>
      <c r="F211" s="2191"/>
      <c r="G211" s="2197" t="str">
        <f>G81</f>
        <v>Andares Construções Civil Eireli EPP</v>
      </c>
      <c r="H211" s="2197"/>
      <c r="I211" s="2197"/>
      <c r="J211" s="2197"/>
      <c r="K211" s="2197"/>
      <c r="L211" s="2197"/>
      <c r="M211" s="2197"/>
      <c r="N211" s="2197"/>
      <c r="O211" s="2197"/>
      <c r="P211" s="2197"/>
      <c r="Q211" s="2197"/>
      <c r="R211" s="2197"/>
      <c r="S211" s="2197"/>
      <c r="T211" s="2198"/>
      <c r="U211" s="2190" t="s">
        <v>35</v>
      </c>
      <c r="V211" s="2191"/>
      <c r="W211" s="2191"/>
      <c r="X211" s="2191"/>
      <c r="Y211" s="2191"/>
      <c r="Z211" s="2194">
        <f>Y81</f>
        <v>8</v>
      </c>
      <c r="AA211" s="2195"/>
      <c r="AB211" s="2195"/>
      <c r="AC211" s="2195"/>
      <c r="AD211" s="2195"/>
      <c r="AE211" s="2195"/>
      <c r="AF211" s="2196"/>
    </row>
    <row r="212" spans="2:65" ht="18" customHeight="1">
      <c r="B212" s="2192"/>
      <c r="C212" s="2193"/>
      <c r="D212" s="2193"/>
      <c r="E212" s="2193"/>
      <c r="F212" s="2193"/>
      <c r="G212" s="2199"/>
      <c r="H212" s="2199"/>
      <c r="I212" s="2199"/>
      <c r="J212" s="2199"/>
      <c r="K212" s="2199"/>
      <c r="L212" s="2199"/>
      <c r="M212" s="2199"/>
      <c r="N212" s="2199"/>
      <c r="O212" s="2199"/>
      <c r="P212" s="2199"/>
      <c r="Q212" s="2199"/>
      <c r="R212" s="2199"/>
      <c r="S212" s="2199"/>
      <c r="T212" s="2200"/>
      <c r="U212" s="2192" t="s">
        <v>11</v>
      </c>
      <c r="V212" s="2193"/>
      <c r="W212" s="2193"/>
      <c r="X212" s="2193"/>
      <c r="Y212" s="2193"/>
      <c r="Z212" s="2231" t="str">
        <f>Y82</f>
        <v>01/10/2023 a 31/10/2023</v>
      </c>
      <c r="AA212" s="2104"/>
      <c r="AB212" s="2104"/>
      <c r="AC212" s="2104"/>
      <c r="AD212" s="2104"/>
      <c r="AE212" s="2104"/>
      <c r="AF212" s="2232"/>
    </row>
    <row r="213" spans="2:65" ht="30" customHeight="1">
      <c r="B213" s="2132" t="s">
        <v>36</v>
      </c>
      <c r="C213" s="2128"/>
      <c r="D213" s="2128"/>
      <c r="E213" s="2128"/>
      <c r="F213" s="2128"/>
      <c r="G213" s="2129" t="str">
        <f>G83</f>
        <v>Avenida Amazonas e Rua São Paulo, bairro Jockey de Itaparica - Vila Velha/ES</v>
      </c>
      <c r="H213" s="2130"/>
      <c r="I213" s="2130"/>
      <c r="J213" s="2130"/>
      <c r="K213" s="2130"/>
      <c r="L213" s="2130"/>
      <c r="M213" s="2130"/>
      <c r="N213" s="2130"/>
      <c r="O213" s="2130"/>
      <c r="P213" s="2130"/>
      <c r="Q213" s="2130"/>
      <c r="R213" s="2130"/>
      <c r="S213" s="2130"/>
      <c r="T213" s="2131"/>
      <c r="U213" s="2132" t="s">
        <v>37</v>
      </c>
      <c r="V213" s="2128"/>
      <c r="W213" s="2128"/>
      <c r="X213" s="2128"/>
      <c r="Y213" s="2128"/>
      <c r="Z213" s="2133" t="str">
        <f>Y83</f>
        <v>072/2022</v>
      </c>
      <c r="AA213" s="2134"/>
      <c r="AB213" s="2134"/>
      <c r="AC213" s="2134"/>
      <c r="AD213" s="2134"/>
      <c r="AE213" s="2134"/>
      <c r="AF213" s="2224"/>
    </row>
    <row r="214" spans="2:65" ht="15.75">
      <c r="B214" s="583"/>
      <c r="C214" s="583"/>
      <c r="D214" s="583"/>
      <c r="E214" s="583"/>
      <c r="F214" s="583"/>
      <c r="G214" s="627"/>
      <c r="H214" s="627"/>
      <c r="I214" s="627"/>
      <c r="J214" s="627"/>
      <c r="K214" s="627"/>
      <c r="L214" s="627"/>
      <c r="M214" s="627"/>
      <c r="N214" s="627"/>
      <c r="O214" s="627"/>
      <c r="P214" s="627"/>
      <c r="Q214" s="627"/>
      <c r="R214" s="627"/>
      <c r="S214" s="627"/>
      <c r="T214" s="627"/>
      <c r="U214" s="583"/>
      <c r="V214" s="583"/>
      <c r="W214" s="583"/>
      <c r="X214" s="583"/>
      <c r="Y214" s="583"/>
      <c r="Z214" s="616"/>
      <c r="AA214" s="456"/>
      <c r="AB214" s="456"/>
      <c r="AC214" s="456"/>
      <c r="AD214" s="456"/>
      <c r="AE214" s="456"/>
      <c r="AF214" s="456"/>
    </row>
    <row r="215" spans="2:65" ht="15.75">
      <c r="B215" s="583"/>
      <c r="C215" s="583"/>
      <c r="D215" s="583"/>
      <c r="E215" s="2183" t="s">
        <v>882</v>
      </c>
      <c r="F215" s="2184"/>
      <c r="G215" s="2184"/>
      <c r="H215" s="2184"/>
      <c r="I215" s="2184"/>
      <c r="J215" s="2184"/>
      <c r="K215" s="2184"/>
      <c r="L215" s="2184"/>
      <c r="M215" s="2184"/>
      <c r="N215" s="2184"/>
      <c r="O215" s="2184"/>
      <c r="P215" s="2184"/>
      <c r="Q215" s="2184"/>
      <c r="R215" s="2184"/>
      <c r="S215" s="2184"/>
      <c r="T215" s="2184"/>
      <c r="U215" s="2184"/>
      <c r="V215" s="2184"/>
      <c r="W215" s="2184"/>
      <c r="X215" s="2184"/>
      <c r="Y215" s="2184"/>
      <c r="Z215" s="2184"/>
      <c r="AA215" s="2184"/>
      <c r="AB215" s="2184"/>
      <c r="AC215" s="2184"/>
      <c r="AD215" s="2185"/>
      <c r="AE215" s="456"/>
      <c r="AF215" s="456"/>
    </row>
    <row r="216" spans="2:65" ht="14.25" customHeight="1">
      <c r="B216" s="383"/>
      <c r="C216" s="383"/>
      <c r="D216" s="383"/>
      <c r="E216" s="850"/>
      <c r="F216" s="851"/>
      <c r="G216" s="851"/>
      <c r="H216" s="851"/>
      <c r="I216" s="851"/>
      <c r="J216" s="851"/>
      <c r="K216" s="851"/>
      <c r="L216" s="851"/>
      <c r="M216" s="851"/>
      <c r="N216" s="851"/>
      <c r="O216" s="851"/>
      <c r="P216" s="851"/>
      <c r="Q216" s="851"/>
      <c r="R216" s="851"/>
      <c r="S216" s="851"/>
      <c r="T216" s="851"/>
      <c r="U216" s="851"/>
      <c r="V216" s="851"/>
      <c r="W216" s="851"/>
      <c r="X216" s="851"/>
      <c r="Y216" s="851"/>
      <c r="Z216" s="851"/>
      <c r="AA216" s="850"/>
      <c r="AB216" s="585"/>
      <c r="AC216" s="585"/>
      <c r="AD216" s="585"/>
      <c r="AE216" s="176"/>
      <c r="AF216" s="383"/>
    </row>
    <row r="217" spans="2:65" ht="15" customHeight="1">
      <c r="B217" s="2182" t="s">
        <v>58</v>
      </c>
      <c r="C217" s="2182"/>
      <c r="D217" s="2182"/>
      <c r="E217" s="2186">
        <v>1</v>
      </c>
      <c r="F217" s="2187"/>
      <c r="G217" s="2186">
        <f>E217+1</f>
        <v>2</v>
      </c>
      <c r="H217" s="2187"/>
      <c r="I217" s="2186">
        <f>G217+1</f>
        <v>3</v>
      </c>
      <c r="J217" s="2187"/>
      <c r="K217" s="2186">
        <f>I217+1</f>
        <v>4</v>
      </c>
      <c r="L217" s="2187"/>
      <c r="M217" s="2186">
        <f>K217+1</f>
        <v>5</v>
      </c>
      <c r="N217" s="2187"/>
      <c r="O217" s="2186">
        <f>M217+1</f>
        <v>6</v>
      </c>
      <c r="P217" s="2187"/>
      <c r="Q217" s="2186">
        <f>O217+1</f>
        <v>7</v>
      </c>
      <c r="R217" s="2187"/>
      <c r="S217" s="2186">
        <f>Q217+1</f>
        <v>8</v>
      </c>
      <c r="T217" s="2187"/>
      <c r="U217" s="2186">
        <f>S217+1</f>
        <v>9</v>
      </c>
      <c r="V217" s="2187"/>
      <c r="W217" s="2186">
        <f>U217+1</f>
        <v>10</v>
      </c>
      <c r="X217" s="2187"/>
      <c r="Y217" s="2186">
        <f>W217+1</f>
        <v>11</v>
      </c>
      <c r="Z217" s="2187"/>
      <c r="AA217" s="2186">
        <f>Y217+1</f>
        <v>12</v>
      </c>
      <c r="AB217" s="2187"/>
      <c r="AC217" s="2186">
        <f>AA217+1</f>
        <v>13</v>
      </c>
      <c r="AD217" s="2187"/>
      <c r="AE217" s="176"/>
      <c r="AF217" s="176"/>
    </row>
    <row r="218" spans="2:65" ht="15" customHeight="1">
      <c r="B218" s="2188" t="s">
        <v>59</v>
      </c>
      <c r="C218" s="2189"/>
      <c r="D218" s="2189"/>
      <c r="E218" s="2155">
        <v>1</v>
      </c>
      <c r="F218" s="2155">
        <v>1</v>
      </c>
      <c r="G218" s="2155">
        <v>1</v>
      </c>
      <c r="H218" s="2155">
        <v>1</v>
      </c>
      <c r="I218" s="2155">
        <v>1</v>
      </c>
      <c r="J218" s="2155">
        <v>1</v>
      </c>
      <c r="K218" s="2155">
        <v>1</v>
      </c>
      <c r="L218" s="2155">
        <v>1</v>
      </c>
      <c r="M218" s="2155">
        <v>1</v>
      </c>
      <c r="N218" s="2155">
        <v>1</v>
      </c>
      <c r="O218" s="2155">
        <v>1</v>
      </c>
      <c r="P218" s="2155">
        <v>1</v>
      </c>
      <c r="Q218" s="2155">
        <v>1</v>
      </c>
      <c r="R218" s="2155">
        <v>1</v>
      </c>
      <c r="S218" s="2155">
        <v>1</v>
      </c>
      <c r="T218" s="2155">
        <v>1</v>
      </c>
      <c r="U218" s="2155">
        <v>1</v>
      </c>
      <c r="V218" s="2155">
        <v>1</v>
      </c>
      <c r="W218" s="2155">
        <v>1</v>
      </c>
      <c r="X218" s="2155">
        <v>1</v>
      </c>
      <c r="Y218" s="2155">
        <v>1</v>
      </c>
      <c r="Z218" s="2155">
        <v>1</v>
      </c>
      <c r="AA218" s="2155">
        <v>1</v>
      </c>
      <c r="AB218" s="2155">
        <v>1</v>
      </c>
      <c r="AC218" s="2155">
        <v>1</v>
      </c>
      <c r="AD218" s="2155">
        <v>1</v>
      </c>
      <c r="AE218" s="176"/>
      <c r="AF218" s="176"/>
      <c r="AR218" s="1463"/>
      <c r="AY218" s="1463"/>
      <c r="BF218" s="1463"/>
      <c r="BM218" s="1463"/>
    </row>
    <row r="219" spans="2:65" ht="15" customHeight="1">
      <c r="B219" s="2189"/>
      <c r="C219" s="2189"/>
      <c r="D219" s="2189"/>
      <c r="E219" s="2156"/>
      <c r="F219" s="2156"/>
      <c r="G219" s="2156"/>
      <c r="H219" s="2156"/>
      <c r="I219" s="2156"/>
      <c r="J219" s="2156"/>
      <c r="K219" s="2156"/>
      <c r="L219" s="2156"/>
      <c r="M219" s="2156"/>
      <c r="N219" s="2156"/>
      <c r="O219" s="2156"/>
      <c r="P219" s="2156"/>
      <c r="Q219" s="2156"/>
      <c r="R219" s="2156"/>
      <c r="S219" s="2156"/>
      <c r="T219" s="2156"/>
      <c r="U219" s="2156"/>
      <c r="V219" s="2156"/>
      <c r="W219" s="2156"/>
      <c r="X219" s="2156"/>
      <c r="Y219" s="2156"/>
      <c r="Z219" s="2156"/>
      <c r="AA219" s="2156"/>
      <c r="AB219" s="2156"/>
      <c r="AC219" s="2156"/>
      <c r="AD219" s="2156"/>
      <c r="AE219" s="176"/>
      <c r="AF219" s="176"/>
      <c r="AR219" s="1464"/>
      <c r="AY219" s="1464"/>
      <c r="BF219" s="1464"/>
      <c r="BM219" s="1464"/>
    </row>
    <row r="220" spans="2:65" ht="15" customHeight="1">
      <c r="B220" s="2188" t="s">
        <v>60</v>
      </c>
      <c r="C220" s="2189"/>
      <c r="D220" s="2189"/>
      <c r="E220" s="2155">
        <v>1</v>
      </c>
      <c r="F220" s="2155">
        <v>1</v>
      </c>
      <c r="G220" s="2155">
        <v>1</v>
      </c>
      <c r="H220" s="2155">
        <v>1</v>
      </c>
      <c r="I220" s="2155">
        <v>1</v>
      </c>
      <c r="J220" s="2155">
        <v>1</v>
      </c>
      <c r="K220" s="2155">
        <v>1</v>
      </c>
      <c r="L220" s="2155">
        <v>1</v>
      </c>
      <c r="M220" s="2155">
        <v>1</v>
      </c>
      <c r="N220" s="2155">
        <v>1</v>
      </c>
      <c r="O220" s="2155">
        <v>1</v>
      </c>
      <c r="P220" s="2155">
        <v>1</v>
      </c>
      <c r="Q220" s="2155">
        <v>1</v>
      </c>
      <c r="R220" s="2155">
        <v>1</v>
      </c>
      <c r="S220" s="2155">
        <v>1</v>
      </c>
      <c r="T220" s="2155">
        <v>1</v>
      </c>
      <c r="U220" s="2155">
        <v>1</v>
      </c>
      <c r="V220" s="2155">
        <v>1</v>
      </c>
      <c r="W220" s="2155">
        <v>1</v>
      </c>
      <c r="X220" s="2155">
        <v>1</v>
      </c>
      <c r="Y220" s="2155">
        <v>1</v>
      </c>
      <c r="Z220" s="2155">
        <v>1</v>
      </c>
      <c r="AA220" s="2155">
        <v>1</v>
      </c>
      <c r="AB220" s="2155">
        <v>1</v>
      </c>
      <c r="AC220" s="2155">
        <v>1</v>
      </c>
      <c r="AD220" s="2155">
        <v>1</v>
      </c>
      <c r="AE220" s="176"/>
      <c r="AF220" s="176"/>
      <c r="AK220" s="1" t="s">
        <v>242</v>
      </c>
      <c r="AR220" s="1464"/>
      <c r="AY220" s="1464"/>
      <c r="BF220" s="1464"/>
      <c r="BM220" s="1464"/>
    </row>
    <row r="221" spans="2:65" ht="15" customHeight="1">
      <c r="B221" s="2189"/>
      <c r="C221" s="2189"/>
      <c r="D221" s="2189"/>
      <c r="E221" s="2156"/>
      <c r="F221" s="2156"/>
      <c r="G221" s="2156"/>
      <c r="H221" s="2156"/>
      <c r="I221" s="2156"/>
      <c r="J221" s="2156"/>
      <c r="K221" s="2156"/>
      <c r="L221" s="2156"/>
      <c r="M221" s="2156"/>
      <c r="N221" s="2156"/>
      <c r="O221" s="2156"/>
      <c r="P221" s="2156"/>
      <c r="Q221" s="2156"/>
      <c r="R221" s="2156"/>
      <c r="S221" s="2156"/>
      <c r="T221" s="2156"/>
      <c r="U221" s="2156"/>
      <c r="V221" s="2156"/>
      <c r="W221" s="2156"/>
      <c r="X221" s="2156"/>
      <c r="Y221" s="2156"/>
      <c r="Z221" s="2156"/>
      <c r="AA221" s="2156"/>
      <c r="AB221" s="2156"/>
      <c r="AC221" s="2156"/>
      <c r="AD221" s="2156"/>
      <c r="AE221" s="176"/>
      <c r="AF221" s="176"/>
      <c r="AK221" s="1" t="s">
        <v>243</v>
      </c>
      <c r="AR221" s="1464"/>
      <c r="AY221" s="1464"/>
      <c r="BF221" s="1464"/>
      <c r="BM221" s="1464"/>
    </row>
    <row r="222" spans="2:65" ht="15" customHeight="1">
      <c r="B222" s="2181" t="s">
        <v>61</v>
      </c>
      <c r="C222" s="2182"/>
      <c r="D222" s="2182"/>
      <c r="E222" s="2227">
        <f>SUM(E218:F221)*25</f>
        <v>100</v>
      </c>
      <c r="F222" s="2228"/>
      <c r="G222" s="2227">
        <f>SUM(G218:H221)*25</f>
        <v>100</v>
      </c>
      <c r="H222" s="2228"/>
      <c r="I222" s="2376">
        <f>SUM(I218:J221)*25</f>
        <v>100</v>
      </c>
      <c r="J222" s="2377"/>
      <c r="K222" s="2376">
        <f>SUM(K218:L221)*25</f>
        <v>100</v>
      </c>
      <c r="L222" s="2377"/>
      <c r="M222" s="2376">
        <f>SUM(M218:N221)*25</f>
        <v>100</v>
      </c>
      <c r="N222" s="2377"/>
      <c r="O222" s="2376">
        <f>SUM(O218:P221)*25</f>
        <v>100</v>
      </c>
      <c r="P222" s="2377"/>
      <c r="Q222" s="2376">
        <f>SUM(Q218:R221)*25</f>
        <v>100</v>
      </c>
      <c r="R222" s="2377"/>
      <c r="S222" s="2376">
        <f>SUM(S218:T221)*25</f>
        <v>100</v>
      </c>
      <c r="T222" s="2377"/>
      <c r="U222" s="2376">
        <f>SUM(U218:V221)*25</f>
        <v>100</v>
      </c>
      <c r="V222" s="2377"/>
      <c r="W222" s="2376">
        <f>SUM(W218:X221)*25</f>
        <v>100</v>
      </c>
      <c r="X222" s="2377"/>
      <c r="Y222" s="2376">
        <f>SUM(Y218:Z221)*25</f>
        <v>100</v>
      </c>
      <c r="Z222" s="2377"/>
      <c r="AA222" s="2376">
        <f>SUM(AA218:AB221)*25</f>
        <v>100</v>
      </c>
      <c r="AB222" s="2377"/>
      <c r="AC222" s="2376">
        <f>SUM(AC218:AD221)*25</f>
        <v>100</v>
      </c>
      <c r="AD222" s="2377"/>
      <c r="AE222" s="176"/>
      <c r="AF222" s="176"/>
      <c r="AR222" s="1464"/>
      <c r="AY222" s="1464"/>
      <c r="BF222" s="1464"/>
      <c r="BM222" s="1464"/>
    </row>
    <row r="223" spans="2:65" ht="15" customHeight="1">
      <c r="B223" s="2182"/>
      <c r="C223" s="2182"/>
      <c r="D223" s="2182"/>
      <c r="E223" s="2229"/>
      <c r="F223" s="2230"/>
      <c r="G223" s="2229"/>
      <c r="H223" s="2230"/>
      <c r="I223" s="2229"/>
      <c r="J223" s="2230"/>
      <c r="K223" s="2229"/>
      <c r="L223" s="2230"/>
      <c r="M223" s="2229"/>
      <c r="N223" s="2230"/>
      <c r="O223" s="2229"/>
      <c r="P223" s="2230"/>
      <c r="Q223" s="2229"/>
      <c r="R223" s="2230"/>
      <c r="S223" s="2229"/>
      <c r="T223" s="2230"/>
      <c r="U223" s="2229"/>
      <c r="V223" s="2230"/>
      <c r="W223" s="2229"/>
      <c r="X223" s="2230"/>
      <c r="Y223" s="2229"/>
      <c r="Z223" s="2230"/>
      <c r="AA223" s="2229"/>
      <c r="AB223" s="2230"/>
      <c r="AC223" s="2229"/>
      <c r="AD223" s="2230"/>
      <c r="AE223" s="176"/>
      <c r="AF223" s="176"/>
      <c r="AR223" s="1465"/>
      <c r="AY223" s="1465"/>
      <c r="BF223" s="1465"/>
      <c r="BM223" s="1465"/>
    </row>
    <row r="224" spans="2:65" ht="15.75">
      <c r="B224" s="587"/>
      <c r="C224" s="1066"/>
      <c r="D224" s="1066"/>
      <c r="E224" s="584"/>
      <c r="F224" s="584"/>
      <c r="G224" s="584"/>
      <c r="H224" s="584"/>
      <c r="I224" s="584"/>
      <c r="J224" s="584"/>
      <c r="K224" s="584"/>
      <c r="L224" s="584"/>
      <c r="M224" s="584"/>
      <c r="N224" s="584"/>
      <c r="O224" s="584"/>
      <c r="P224" s="584"/>
      <c r="Q224" s="584"/>
      <c r="R224" s="584"/>
      <c r="S224" s="584"/>
      <c r="T224" s="584"/>
      <c r="U224" s="586"/>
      <c r="V224" s="586"/>
      <c r="W224" s="586"/>
      <c r="X224" s="586"/>
      <c r="Y224" s="586"/>
      <c r="Z224" s="586"/>
      <c r="AA224" s="586"/>
      <c r="AB224" s="586"/>
      <c r="AC224" s="176"/>
      <c r="AD224" s="176"/>
      <c r="AE224" s="456"/>
      <c r="AF224" s="456"/>
    </row>
    <row r="225" spans="2:65" ht="15.75">
      <c r="B225" s="2182" t="s">
        <v>58</v>
      </c>
      <c r="C225" s="2182"/>
      <c r="D225" s="2182"/>
      <c r="E225" s="2186">
        <f>AC217+1</f>
        <v>14</v>
      </c>
      <c r="F225" s="2187"/>
      <c r="G225" s="2186">
        <f>E225+1</f>
        <v>15</v>
      </c>
      <c r="H225" s="2187"/>
      <c r="I225" s="2186">
        <f>G225+1</f>
        <v>16</v>
      </c>
      <c r="J225" s="2187"/>
      <c r="K225" s="2186">
        <f>I225+1</f>
        <v>17</v>
      </c>
      <c r="L225" s="2187"/>
      <c r="M225" s="2186">
        <f>K225+1</f>
        <v>18</v>
      </c>
      <c r="N225" s="2187"/>
      <c r="O225" s="2186">
        <f>M225+1</f>
        <v>19</v>
      </c>
      <c r="P225" s="2187"/>
      <c r="Q225" s="2186">
        <f>O225+1</f>
        <v>20</v>
      </c>
      <c r="R225" s="2187"/>
      <c r="S225" s="2186">
        <f>Q225+1</f>
        <v>21</v>
      </c>
      <c r="T225" s="2187"/>
      <c r="U225" s="2186">
        <f>S225+1</f>
        <v>22</v>
      </c>
      <c r="V225" s="2187"/>
      <c r="W225" s="2186">
        <f>U225+1</f>
        <v>23</v>
      </c>
      <c r="X225" s="2187"/>
      <c r="Y225" s="2186">
        <f>W225+1</f>
        <v>24</v>
      </c>
      <c r="Z225" s="2187"/>
      <c r="AA225" s="2186">
        <f>Y225+1</f>
        <v>25</v>
      </c>
      <c r="AB225" s="2187"/>
      <c r="AC225" s="2186">
        <f>AA225+1</f>
        <v>26</v>
      </c>
      <c r="AD225" s="2187"/>
      <c r="AE225" s="456"/>
      <c r="AF225" s="456"/>
    </row>
    <row r="226" spans="2:65" ht="14.25" customHeight="1">
      <c r="B226" s="2188" t="s">
        <v>59</v>
      </c>
      <c r="C226" s="2189"/>
      <c r="D226" s="2189"/>
      <c r="E226" s="2155">
        <v>1</v>
      </c>
      <c r="F226" s="2155">
        <v>1</v>
      </c>
      <c r="G226" s="2155">
        <v>1</v>
      </c>
      <c r="H226" s="2155">
        <v>1</v>
      </c>
      <c r="I226" s="2155">
        <v>1</v>
      </c>
      <c r="J226" s="2155">
        <v>1</v>
      </c>
      <c r="K226" s="2155">
        <v>1</v>
      </c>
      <c r="L226" s="2155">
        <v>1</v>
      </c>
      <c r="M226" s="2155">
        <v>1</v>
      </c>
      <c r="N226" s="2155">
        <v>1</v>
      </c>
      <c r="O226" s="2155">
        <v>1</v>
      </c>
      <c r="P226" s="2155">
        <v>1</v>
      </c>
      <c r="Q226" s="2155">
        <v>1</v>
      </c>
      <c r="R226" s="2155">
        <v>1</v>
      </c>
      <c r="S226" s="2155">
        <v>1</v>
      </c>
      <c r="T226" s="2155">
        <v>1</v>
      </c>
      <c r="U226" s="2155">
        <v>1</v>
      </c>
      <c r="V226" s="2155">
        <v>1</v>
      </c>
      <c r="W226" s="2155">
        <v>1</v>
      </c>
      <c r="X226" s="2155">
        <v>1</v>
      </c>
      <c r="Y226" s="2155">
        <v>1</v>
      </c>
      <c r="Z226" s="2155">
        <v>1</v>
      </c>
      <c r="AA226" s="2155">
        <v>0</v>
      </c>
      <c r="AB226" s="2155">
        <v>0</v>
      </c>
      <c r="AC226" s="2155">
        <v>1</v>
      </c>
      <c r="AD226" s="2155">
        <v>1</v>
      </c>
      <c r="AE226" s="176"/>
      <c r="AF226" s="383"/>
    </row>
    <row r="227" spans="2:65" ht="15" customHeight="1">
      <c r="B227" s="2189"/>
      <c r="C227" s="2189"/>
      <c r="D227" s="2189"/>
      <c r="E227" s="2156"/>
      <c r="F227" s="2156"/>
      <c r="G227" s="2156"/>
      <c r="H227" s="2156"/>
      <c r="I227" s="2156"/>
      <c r="J227" s="2156"/>
      <c r="K227" s="2156"/>
      <c r="L227" s="2156"/>
      <c r="M227" s="2156"/>
      <c r="N227" s="2156"/>
      <c r="O227" s="2156"/>
      <c r="P227" s="2156"/>
      <c r="Q227" s="2156"/>
      <c r="R227" s="2156"/>
      <c r="S227" s="2156"/>
      <c r="T227" s="2156"/>
      <c r="U227" s="2156"/>
      <c r="V227" s="2156"/>
      <c r="W227" s="2156"/>
      <c r="X227" s="2156"/>
      <c r="Y227" s="2156"/>
      <c r="Z227" s="2156"/>
      <c r="AA227" s="2156"/>
      <c r="AB227" s="2156"/>
      <c r="AC227" s="2156"/>
      <c r="AD227" s="2156"/>
      <c r="AE227" s="176"/>
      <c r="AF227" s="176"/>
    </row>
    <row r="228" spans="2:65" ht="15" customHeight="1">
      <c r="B228" s="2188" t="s">
        <v>60</v>
      </c>
      <c r="C228" s="2189"/>
      <c r="D228" s="2189"/>
      <c r="E228" s="2155">
        <v>1</v>
      </c>
      <c r="F228" s="2155">
        <v>1</v>
      </c>
      <c r="G228" s="2155">
        <v>1</v>
      </c>
      <c r="H228" s="2155">
        <v>1</v>
      </c>
      <c r="I228" s="2155">
        <v>1</v>
      </c>
      <c r="J228" s="2155">
        <v>1</v>
      </c>
      <c r="K228" s="2155">
        <v>1</v>
      </c>
      <c r="L228" s="2155">
        <v>1</v>
      </c>
      <c r="M228" s="2155">
        <v>1</v>
      </c>
      <c r="N228" s="2155">
        <v>1</v>
      </c>
      <c r="O228" s="2155">
        <v>1</v>
      </c>
      <c r="P228" s="2155">
        <v>1</v>
      </c>
      <c r="Q228" s="2155">
        <v>1</v>
      </c>
      <c r="R228" s="2155">
        <v>1</v>
      </c>
      <c r="S228" s="2155">
        <v>1</v>
      </c>
      <c r="T228" s="2155">
        <v>1</v>
      </c>
      <c r="U228" s="2155">
        <v>1</v>
      </c>
      <c r="V228" s="2155">
        <v>1</v>
      </c>
      <c r="W228" s="2155">
        <v>1</v>
      </c>
      <c r="X228" s="2155">
        <v>1</v>
      </c>
      <c r="Y228" s="2155">
        <v>1</v>
      </c>
      <c r="Z228" s="2155">
        <v>1</v>
      </c>
      <c r="AA228" s="2155">
        <v>0</v>
      </c>
      <c r="AB228" s="2155">
        <v>0</v>
      </c>
      <c r="AC228" s="2155">
        <v>1</v>
      </c>
      <c r="AD228" s="2155">
        <v>1</v>
      </c>
      <c r="AE228" s="176"/>
      <c r="AF228" s="176"/>
      <c r="AR228" s="1463"/>
      <c r="AY228" s="1463"/>
      <c r="BF228" s="1463"/>
      <c r="BM228" s="1463"/>
    </row>
    <row r="229" spans="2:65" ht="15" customHeight="1">
      <c r="B229" s="2189"/>
      <c r="C229" s="2189"/>
      <c r="D229" s="2189"/>
      <c r="E229" s="2156"/>
      <c r="F229" s="2156"/>
      <c r="G229" s="2156"/>
      <c r="H229" s="2156"/>
      <c r="I229" s="2156"/>
      <c r="J229" s="2156"/>
      <c r="K229" s="2156"/>
      <c r="L229" s="2156"/>
      <c r="M229" s="2156"/>
      <c r="N229" s="2156"/>
      <c r="O229" s="2156"/>
      <c r="P229" s="2156"/>
      <c r="Q229" s="2156"/>
      <c r="R229" s="2156"/>
      <c r="S229" s="2156"/>
      <c r="T229" s="2156"/>
      <c r="U229" s="2156"/>
      <c r="V229" s="2156"/>
      <c r="W229" s="2156"/>
      <c r="X229" s="2156"/>
      <c r="Y229" s="2156"/>
      <c r="Z229" s="2156"/>
      <c r="AA229" s="2156"/>
      <c r="AB229" s="2156"/>
      <c r="AC229" s="2156"/>
      <c r="AD229" s="2156"/>
      <c r="AE229" s="176"/>
      <c r="AF229" s="176"/>
      <c r="AR229" s="1464"/>
      <c r="AY229" s="1464"/>
      <c r="BF229" s="1464"/>
      <c r="BM229" s="1464"/>
    </row>
    <row r="230" spans="2:65" ht="15" customHeight="1">
      <c r="B230" s="2181" t="s">
        <v>61</v>
      </c>
      <c r="C230" s="2182"/>
      <c r="D230" s="2182"/>
      <c r="E230" s="2227">
        <f>SUM(E226:F229)*25</f>
        <v>100</v>
      </c>
      <c r="F230" s="2228"/>
      <c r="G230" s="2227">
        <f>SUM(G226:H229)*25</f>
        <v>100</v>
      </c>
      <c r="H230" s="2228"/>
      <c r="I230" s="2376">
        <f>SUM(I226:J229)*25</f>
        <v>100</v>
      </c>
      <c r="J230" s="2377"/>
      <c r="K230" s="2376">
        <f>SUM(K226:L229)*25</f>
        <v>100</v>
      </c>
      <c r="L230" s="2377"/>
      <c r="M230" s="2376">
        <f>SUM(M226:N229)*25</f>
        <v>100</v>
      </c>
      <c r="N230" s="2377"/>
      <c r="O230" s="2376">
        <f>SUM(O226:P229)*25</f>
        <v>100</v>
      </c>
      <c r="P230" s="2377"/>
      <c r="Q230" s="2376">
        <f>SUM(Q226:R229)*25</f>
        <v>100</v>
      </c>
      <c r="R230" s="2377"/>
      <c r="S230" s="2376">
        <f>SUM(S226:T229)*25</f>
        <v>100</v>
      </c>
      <c r="T230" s="2377"/>
      <c r="U230" s="2376">
        <f>SUM(U226:V229)*25</f>
        <v>100</v>
      </c>
      <c r="V230" s="2377"/>
      <c r="W230" s="2376">
        <f>SUM(W226:X229)*25</f>
        <v>100</v>
      </c>
      <c r="X230" s="2377"/>
      <c r="Y230" s="2376">
        <f>SUM(Y226:Z229)*25</f>
        <v>100</v>
      </c>
      <c r="Z230" s="2377"/>
      <c r="AA230" s="2376">
        <f>SUM(AA226:AB229)*25</f>
        <v>0</v>
      </c>
      <c r="AB230" s="2377"/>
      <c r="AC230" s="2376">
        <f>SUM(AC226:AD229)*25</f>
        <v>100</v>
      </c>
      <c r="AD230" s="2377"/>
      <c r="AE230" s="176"/>
      <c r="AF230" s="176"/>
      <c r="AK230" s="1" t="s">
        <v>242</v>
      </c>
      <c r="AR230" s="1464"/>
      <c r="AY230" s="1464"/>
      <c r="BF230" s="1464"/>
      <c r="BM230" s="1464"/>
    </row>
    <row r="231" spans="2:65" ht="15" customHeight="1">
      <c r="B231" s="2182"/>
      <c r="C231" s="2182"/>
      <c r="D231" s="2182"/>
      <c r="E231" s="2229"/>
      <c r="F231" s="2230"/>
      <c r="G231" s="2229"/>
      <c r="H231" s="2230"/>
      <c r="I231" s="2229"/>
      <c r="J231" s="2230"/>
      <c r="K231" s="2229"/>
      <c r="L231" s="2230"/>
      <c r="M231" s="2229"/>
      <c r="N231" s="2230"/>
      <c r="O231" s="2229"/>
      <c r="P231" s="2230"/>
      <c r="Q231" s="2229"/>
      <c r="R231" s="2230"/>
      <c r="S231" s="2229"/>
      <c r="T231" s="2230"/>
      <c r="U231" s="2229"/>
      <c r="V231" s="2230"/>
      <c r="W231" s="2229"/>
      <c r="X231" s="2230"/>
      <c r="Y231" s="2229"/>
      <c r="Z231" s="2230"/>
      <c r="AA231" s="2229"/>
      <c r="AB231" s="2230"/>
      <c r="AC231" s="2229"/>
      <c r="AD231" s="2230"/>
      <c r="AE231" s="176"/>
      <c r="AF231" s="176"/>
      <c r="AK231" s="1" t="s">
        <v>243</v>
      </c>
      <c r="AR231" s="1464"/>
      <c r="AY231" s="1464"/>
      <c r="BF231" s="1464"/>
      <c r="BM231" s="1464"/>
    </row>
    <row r="232" spans="2:65" ht="15" customHeight="1">
      <c r="B232" s="575"/>
      <c r="C232" s="575"/>
      <c r="D232" s="575"/>
      <c r="E232" s="592"/>
      <c r="F232" s="592"/>
      <c r="G232" s="592"/>
      <c r="H232" s="592"/>
      <c r="I232" s="592"/>
      <c r="J232" s="592"/>
      <c r="K232" s="584"/>
      <c r="L232" s="584"/>
      <c r="M232" s="584"/>
      <c r="N232" s="584"/>
      <c r="O232" s="584"/>
      <c r="P232" s="584"/>
      <c r="Q232" s="584"/>
      <c r="R232" s="584"/>
      <c r="S232" s="586"/>
      <c r="T232" s="586"/>
      <c r="U232" s="586"/>
      <c r="V232" s="586"/>
      <c r="W232" s="586"/>
      <c r="X232" s="586"/>
      <c r="Y232" s="586"/>
      <c r="Z232" s="586"/>
      <c r="AA232" s="586"/>
      <c r="AB232" s="586"/>
      <c r="AC232" s="586"/>
      <c r="AD232" s="586"/>
      <c r="AE232" s="176"/>
      <c r="AF232" s="176"/>
      <c r="AR232" s="1464"/>
      <c r="AY232" s="1464"/>
      <c r="BF232" s="1464"/>
      <c r="BM232" s="1464"/>
    </row>
    <row r="233" spans="2:65" ht="15" customHeight="1">
      <c r="B233" s="2182" t="s">
        <v>58</v>
      </c>
      <c r="C233" s="2182"/>
      <c r="D233" s="2182"/>
      <c r="E233" s="2186">
        <f>AC225+1</f>
        <v>27</v>
      </c>
      <c r="F233" s="2187"/>
      <c r="G233" s="2186">
        <f>E233+1</f>
        <v>28</v>
      </c>
      <c r="H233" s="2187"/>
      <c r="I233" s="2186">
        <f>G233+1</f>
        <v>29</v>
      </c>
      <c r="J233" s="2203"/>
      <c r="K233" s="2424">
        <f>I233+1</f>
        <v>30</v>
      </c>
      <c r="L233" s="2425"/>
      <c r="M233" s="2424">
        <f>K233+1</f>
        <v>31</v>
      </c>
      <c r="N233" s="2425"/>
      <c r="O233" s="1124"/>
      <c r="P233" s="1124"/>
      <c r="Q233" s="176"/>
      <c r="R233" s="176"/>
      <c r="S233" s="176"/>
      <c r="T233" s="176"/>
      <c r="U233" s="176"/>
      <c r="V233" s="176"/>
      <c r="W233" s="176"/>
      <c r="X233" s="176"/>
      <c r="Y233" s="176"/>
      <c r="Z233" s="176"/>
      <c r="AE233" s="176"/>
      <c r="AF233" s="176"/>
      <c r="AR233" s="1465"/>
      <c r="AY233" s="1465"/>
      <c r="BF233" s="1465"/>
      <c r="BM233" s="1465"/>
    </row>
    <row r="234" spans="2:65" ht="15" customHeight="1">
      <c r="B234" s="2188" t="s">
        <v>59</v>
      </c>
      <c r="C234" s="2189"/>
      <c r="D234" s="2189"/>
      <c r="E234" s="2155">
        <v>1</v>
      </c>
      <c r="F234" s="2155">
        <v>1</v>
      </c>
      <c r="G234" s="2155">
        <v>1</v>
      </c>
      <c r="H234" s="2155">
        <v>1</v>
      </c>
      <c r="I234" s="2155">
        <v>1</v>
      </c>
      <c r="J234" s="2404">
        <v>1</v>
      </c>
      <c r="K234" s="2406">
        <v>1</v>
      </c>
      <c r="L234" s="2406">
        <v>1</v>
      </c>
      <c r="M234" s="2406">
        <v>1</v>
      </c>
      <c r="N234" s="2406">
        <v>1</v>
      </c>
      <c r="O234" s="1124"/>
      <c r="P234" s="1124"/>
      <c r="Q234" s="176"/>
      <c r="R234" s="176"/>
      <c r="S234" s="176"/>
      <c r="T234" s="176"/>
      <c r="U234" s="176"/>
      <c r="V234" s="176"/>
      <c r="W234" s="176"/>
      <c r="X234" s="176"/>
      <c r="Y234" s="176"/>
      <c r="Z234" s="176"/>
      <c r="AE234" s="176"/>
      <c r="AF234" s="176"/>
      <c r="AR234" s="1465"/>
      <c r="AY234" s="1465"/>
      <c r="BF234" s="1465"/>
      <c r="BM234" s="1465"/>
    </row>
    <row r="235" spans="2:65" ht="15" customHeight="1">
      <c r="B235" s="2189"/>
      <c r="C235" s="2189"/>
      <c r="D235" s="2189"/>
      <c r="E235" s="2156"/>
      <c r="F235" s="2156"/>
      <c r="G235" s="2156"/>
      <c r="H235" s="2156"/>
      <c r="I235" s="2156"/>
      <c r="J235" s="2405"/>
      <c r="K235" s="2406"/>
      <c r="L235" s="2406"/>
      <c r="M235" s="2406"/>
      <c r="N235" s="2406"/>
      <c r="O235" s="1124"/>
      <c r="P235" s="1124"/>
      <c r="Q235" s="176"/>
      <c r="R235" s="176"/>
      <c r="S235" s="176"/>
      <c r="T235" s="176"/>
      <c r="U235" s="176"/>
      <c r="V235" s="176"/>
      <c r="W235" s="176"/>
      <c r="X235" s="176"/>
      <c r="Y235" s="176"/>
      <c r="Z235" s="176"/>
      <c r="AE235" s="176"/>
      <c r="AF235" s="176"/>
    </row>
    <row r="236" spans="2:65" ht="15" customHeight="1">
      <c r="B236" s="2188" t="s">
        <v>60</v>
      </c>
      <c r="C236" s="2189"/>
      <c r="D236" s="2189"/>
      <c r="E236" s="2155">
        <v>1</v>
      </c>
      <c r="F236" s="2155">
        <v>1</v>
      </c>
      <c r="G236" s="2155">
        <v>1</v>
      </c>
      <c r="H236" s="2155">
        <v>1</v>
      </c>
      <c r="I236" s="2155">
        <v>1</v>
      </c>
      <c r="J236" s="2404">
        <v>1</v>
      </c>
      <c r="K236" s="2406">
        <v>1</v>
      </c>
      <c r="L236" s="2406">
        <v>1</v>
      </c>
      <c r="M236" s="2406">
        <v>1</v>
      </c>
      <c r="N236" s="2406">
        <v>1</v>
      </c>
      <c r="O236" s="1124"/>
      <c r="P236" s="1124"/>
      <c r="Q236" s="176"/>
      <c r="R236" s="176"/>
      <c r="S236" s="176"/>
      <c r="T236" s="176"/>
      <c r="U236" s="176"/>
      <c r="V236" s="176"/>
      <c r="W236" s="176"/>
      <c r="X236" s="176"/>
      <c r="Y236" s="176"/>
      <c r="Z236" s="176"/>
      <c r="AE236" s="176"/>
      <c r="AF236" s="176"/>
    </row>
    <row r="237" spans="2:65" ht="15" customHeight="1">
      <c r="B237" s="2189"/>
      <c r="C237" s="2189"/>
      <c r="D237" s="2189"/>
      <c r="E237" s="2156"/>
      <c r="F237" s="2156"/>
      <c r="G237" s="2156"/>
      <c r="H237" s="2156"/>
      <c r="I237" s="2156"/>
      <c r="J237" s="2405"/>
      <c r="K237" s="2406"/>
      <c r="L237" s="2406"/>
      <c r="M237" s="2406"/>
      <c r="N237" s="2406"/>
      <c r="O237" s="1124"/>
      <c r="P237" s="1124"/>
      <c r="Q237" s="176"/>
      <c r="R237" s="176"/>
      <c r="S237" s="176"/>
      <c r="T237" s="176"/>
      <c r="U237" s="176"/>
      <c r="V237" s="176"/>
      <c r="W237" s="176"/>
      <c r="X237" s="176"/>
      <c r="Y237" s="176"/>
      <c r="Z237" s="176"/>
      <c r="AE237" s="176"/>
      <c r="AF237" s="176"/>
    </row>
    <row r="238" spans="2:65" ht="15" customHeight="1">
      <c r="B238" s="2181" t="s">
        <v>61</v>
      </c>
      <c r="C238" s="2182"/>
      <c r="D238" s="2182"/>
      <c r="E238" s="2227">
        <f>SUM(E234:F237)*25</f>
        <v>100</v>
      </c>
      <c r="F238" s="2228"/>
      <c r="G238" s="2227">
        <f>SUM(G234:H237)*25</f>
        <v>100</v>
      </c>
      <c r="H238" s="2228"/>
      <c r="I238" s="2227">
        <f>SUM(I234:J237)*25</f>
        <v>100</v>
      </c>
      <c r="J238" s="2426"/>
      <c r="K238" s="2376">
        <f>SUM(K234:L237)*25</f>
        <v>100</v>
      </c>
      <c r="L238" s="2377"/>
      <c r="M238" s="2376">
        <f>SUM(M234:N237)*25</f>
        <v>100</v>
      </c>
      <c r="N238" s="2377"/>
      <c r="O238" s="1124"/>
      <c r="P238" s="1124"/>
      <c r="Q238" s="176"/>
      <c r="R238" s="176"/>
      <c r="S238" s="176"/>
      <c r="T238" s="176"/>
      <c r="U238" s="176"/>
      <c r="V238" s="176"/>
      <c r="W238" s="176"/>
      <c r="X238" s="176"/>
      <c r="Y238" s="176"/>
      <c r="Z238" s="176"/>
      <c r="AE238" s="176"/>
      <c r="AF238" s="176"/>
    </row>
    <row r="239" spans="2:65" ht="15" customHeight="1">
      <c r="B239" s="2182"/>
      <c r="C239" s="2182"/>
      <c r="D239" s="2182"/>
      <c r="E239" s="2229"/>
      <c r="F239" s="2230"/>
      <c r="G239" s="2229"/>
      <c r="H239" s="2230"/>
      <c r="I239" s="2229"/>
      <c r="J239" s="2427"/>
      <c r="K239" s="2229"/>
      <c r="L239" s="2230"/>
      <c r="M239" s="2229"/>
      <c r="N239" s="2230"/>
      <c r="O239" s="1124"/>
      <c r="P239" s="1124"/>
      <c r="Q239" s="176"/>
      <c r="R239" s="176"/>
      <c r="S239" s="176"/>
      <c r="T239" s="176"/>
      <c r="U239" s="176"/>
      <c r="V239" s="176"/>
      <c r="W239" s="176"/>
      <c r="X239" s="176"/>
      <c r="Y239" s="176"/>
      <c r="Z239" s="176"/>
      <c r="AE239" s="176"/>
      <c r="AF239" s="176"/>
    </row>
    <row r="240" spans="2:65" ht="15" customHeight="1">
      <c r="B240" s="176"/>
      <c r="C240" s="384"/>
      <c r="D240" s="384"/>
      <c r="E240" s="384"/>
      <c r="F240" s="384"/>
      <c r="G240" s="384"/>
      <c r="H240" s="384"/>
      <c r="I240" s="176"/>
      <c r="J240" s="176"/>
      <c r="K240" s="176"/>
      <c r="L240" s="384"/>
      <c r="M240" s="176"/>
      <c r="N240" s="176"/>
      <c r="O240" s="176"/>
      <c r="P240" s="176"/>
      <c r="Q240" s="176"/>
      <c r="R240" s="176"/>
      <c r="S240" s="176"/>
      <c r="T240" s="176"/>
      <c r="U240" s="176"/>
      <c r="V240" s="176"/>
      <c r="W240" s="176"/>
      <c r="X240" s="176"/>
      <c r="Y240" s="176"/>
      <c r="Z240" s="176"/>
      <c r="AA240" s="176"/>
      <c r="AB240" s="176"/>
      <c r="AC240" s="176"/>
      <c r="AD240" s="176"/>
      <c r="AE240" s="176"/>
      <c r="AF240" s="176"/>
    </row>
    <row r="241" spans="2:57" ht="15" customHeight="1">
      <c r="B241" s="176"/>
      <c r="C241" s="2101" t="s">
        <v>62</v>
      </c>
      <c r="D241" s="2101"/>
      <c r="E241" s="2101"/>
      <c r="F241" s="2101"/>
      <c r="G241" s="1094">
        <v>1</v>
      </c>
      <c r="H241" s="2102" t="s">
        <v>63</v>
      </c>
      <c r="I241" s="2103"/>
      <c r="J241" s="2103"/>
      <c r="K241" s="2103"/>
      <c r="L241" s="385"/>
      <c r="M241" s="1095"/>
      <c r="N241" s="2104" t="s">
        <v>64</v>
      </c>
      <c r="O241" s="2104"/>
      <c r="P241" s="2104"/>
      <c r="Q241" s="2104"/>
      <c r="R241" s="2104"/>
      <c r="S241" s="176"/>
      <c r="T241" s="176"/>
      <c r="U241" s="176"/>
      <c r="V241" s="176"/>
      <c r="W241" s="176"/>
      <c r="X241" s="176"/>
      <c r="Y241" s="176"/>
      <c r="Z241" s="176"/>
      <c r="AA241" s="176"/>
      <c r="AB241" s="176"/>
      <c r="AC241" s="176"/>
      <c r="AD241" s="176"/>
      <c r="AE241" s="176"/>
      <c r="AF241" s="176"/>
    </row>
    <row r="242" spans="2:57" ht="15" customHeight="1">
      <c r="B242" s="575"/>
      <c r="C242" s="575"/>
      <c r="D242" s="575"/>
      <c r="E242" s="586"/>
      <c r="F242" s="586"/>
      <c r="G242" s="586"/>
      <c r="H242" s="586"/>
      <c r="I242" s="586"/>
      <c r="J242" s="586"/>
      <c r="K242" s="586"/>
      <c r="L242" s="586"/>
      <c r="M242" s="586"/>
      <c r="N242" s="586"/>
      <c r="O242" s="586"/>
      <c r="P242" s="586"/>
      <c r="Q242" s="586"/>
      <c r="R242" s="586"/>
      <c r="S242" s="586"/>
      <c r="T242" s="586"/>
      <c r="U242" s="586"/>
      <c r="V242" s="586"/>
      <c r="W242" s="586"/>
      <c r="X242" s="586"/>
      <c r="Y242" s="586"/>
      <c r="Z242" s="586"/>
      <c r="AA242" s="586"/>
      <c r="AB242" s="586"/>
      <c r="AC242" s="586"/>
      <c r="AD242" s="586"/>
      <c r="AE242" s="176"/>
      <c r="AF242" s="176"/>
    </row>
    <row r="243" spans="2:57" ht="15" customHeight="1">
      <c r="B243" s="386"/>
      <c r="C243" s="386"/>
      <c r="D243" s="386"/>
      <c r="E243" s="386"/>
      <c r="F243" s="386"/>
      <c r="G243" s="386"/>
      <c r="H243" s="386"/>
      <c r="I243" s="386"/>
      <c r="J243" s="386"/>
      <c r="K243" s="386"/>
      <c r="L243" s="386"/>
      <c r="M243" s="386"/>
      <c r="N243" s="386"/>
      <c r="O243" s="386"/>
      <c r="P243" s="386"/>
      <c r="Q243" s="386"/>
      <c r="R243" s="386"/>
      <c r="S243" s="386"/>
      <c r="T243" s="386"/>
      <c r="U243" s="386"/>
      <c r="V243" s="386"/>
      <c r="W243" s="176"/>
      <c r="X243" s="176"/>
      <c r="Y243" s="176"/>
      <c r="Z243" s="176"/>
      <c r="AH243" s="2"/>
      <c r="AI243" s="2"/>
      <c r="BE243" s="1328"/>
    </row>
    <row r="244" spans="2:57" ht="15" customHeight="1">
      <c r="B244" s="386"/>
      <c r="C244" s="386"/>
      <c r="D244" s="386"/>
      <c r="E244" s="386"/>
      <c r="F244" s="386"/>
      <c r="G244" s="386"/>
      <c r="H244" s="386"/>
      <c r="I244" s="386"/>
      <c r="J244" s="386"/>
      <c r="K244" s="386"/>
      <c r="L244" s="386"/>
      <c r="M244" s="386"/>
      <c r="N244" s="386"/>
      <c r="O244" s="386"/>
      <c r="P244" s="386"/>
      <c r="Q244" s="386"/>
      <c r="R244" s="386"/>
      <c r="S244" s="386"/>
      <c r="T244" s="386"/>
      <c r="U244" s="386"/>
      <c r="V244" s="386"/>
      <c r="W244" s="176"/>
      <c r="X244" s="176"/>
      <c r="Y244" s="176"/>
      <c r="Z244" s="176"/>
      <c r="AH244" s="2"/>
      <c r="AI244" s="2"/>
      <c r="BE244" s="1328"/>
    </row>
    <row r="245" spans="2:57" ht="15" customHeight="1">
      <c r="B245" s="386"/>
      <c r="C245" s="386"/>
      <c r="D245" s="386"/>
      <c r="E245" s="386"/>
      <c r="F245" s="386"/>
      <c r="G245" s="386"/>
      <c r="H245" s="386"/>
      <c r="I245" s="386"/>
      <c r="J245" s="386"/>
      <c r="K245" s="386"/>
      <c r="L245" s="386"/>
      <c r="M245" s="386"/>
      <c r="N245" s="386"/>
      <c r="O245" s="386"/>
      <c r="P245" s="386"/>
      <c r="Q245" s="386"/>
      <c r="R245" s="386"/>
      <c r="S245" s="386"/>
      <c r="T245" s="386"/>
      <c r="U245" s="386"/>
      <c r="V245" s="386"/>
      <c r="W245" s="176"/>
      <c r="X245" s="176"/>
      <c r="Y245" s="176"/>
      <c r="Z245" s="176"/>
      <c r="AH245" s="2"/>
      <c r="AI245" s="2"/>
      <c r="BE245" s="1328"/>
    </row>
    <row r="246" spans="2:57" ht="15" customHeight="1">
      <c r="B246" s="386"/>
      <c r="C246" s="386"/>
      <c r="D246" s="386"/>
      <c r="E246" s="386"/>
      <c r="F246" s="386"/>
      <c r="G246" s="386"/>
      <c r="H246" s="386"/>
      <c r="I246" s="386"/>
      <c r="J246" s="386"/>
      <c r="K246" s="386"/>
      <c r="L246" s="386"/>
      <c r="M246" s="386"/>
      <c r="N246" s="386"/>
      <c r="O246" s="386"/>
      <c r="P246" s="386"/>
      <c r="Q246" s="386"/>
      <c r="R246" s="386"/>
      <c r="S246" s="386"/>
      <c r="T246" s="386"/>
      <c r="U246" s="386"/>
      <c r="V246" s="386"/>
      <c r="W246" s="176"/>
      <c r="X246" s="176"/>
      <c r="Y246" s="176"/>
      <c r="Z246" s="176"/>
      <c r="AH246" s="2"/>
      <c r="AI246" s="2"/>
      <c r="BE246" s="1328"/>
    </row>
    <row r="247" spans="2:57" ht="15" customHeight="1">
      <c r="B247" s="386"/>
      <c r="C247" s="386"/>
      <c r="D247" s="386"/>
      <c r="E247" s="386"/>
      <c r="F247" s="386"/>
      <c r="G247" s="386"/>
      <c r="H247" s="386"/>
      <c r="I247" s="386"/>
      <c r="J247" s="386"/>
      <c r="K247" s="386"/>
      <c r="L247" s="386"/>
      <c r="M247" s="386"/>
      <c r="N247" s="386"/>
      <c r="O247" s="386"/>
      <c r="P247" s="386"/>
      <c r="Q247" s="386"/>
      <c r="R247" s="386"/>
      <c r="S247" s="386"/>
      <c r="T247" s="386"/>
      <c r="U247" s="386"/>
      <c r="V247" s="386"/>
      <c r="W247" s="176"/>
      <c r="X247" s="176"/>
      <c r="Y247" s="176"/>
      <c r="Z247" s="176"/>
      <c r="AH247" s="2"/>
      <c r="AI247" s="2"/>
      <c r="BE247" s="1328"/>
    </row>
    <row r="248" spans="2:57" ht="15" customHeight="1">
      <c r="B248" s="386"/>
      <c r="C248" s="386"/>
      <c r="D248" s="386"/>
      <c r="E248" s="386"/>
      <c r="F248" s="386"/>
      <c r="G248" s="386"/>
      <c r="H248" s="386"/>
      <c r="I248" s="386"/>
      <c r="J248" s="386"/>
      <c r="K248" s="386"/>
      <c r="L248" s="386"/>
      <c r="M248" s="386"/>
      <c r="N248" s="386"/>
      <c r="O248" s="386"/>
      <c r="P248" s="386"/>
      <c r="Q248" s="386"/>
      <c r="R248" s="386"/>
      <c r="S248" s="386"/>
      <c r="T248" s="386"/>
      <c r="U248" s="386"/>
      <c r="V248" s="386"/>
      <c r="W248" s="176"/>
      <c r="X248" s="176"/>
      <c r="Y248" s="176"/>
      <c r="Z248" s="176"/>
      <c r="AH248" s="2"/>
      <c r="AI248" s="2"/>
      <c r="BE248" s="1328"/>
    </row>
    <row r="249" spans="2:57" ht="15" customHeight="1">
      <c r="B249" s="386"/>
      <c r="C249" s="386"/>
      <c r="D249" s="386"/>
      <c r="E249" s="386"/>
      <c r="F249" s="386"/>
      <c r="G249" s="386"/>
      <c r="H249" s="386"/>
      <c r="I249" s="386"/>
      <c r="J249" s="386"/>
      <c r="K249" s="386"/>
      <c r="L249" s="386"/>
      <c r="M249" s="386"/>
      <c r="N249" s="386"/>
      <c r="O249" s="386"/>
      <c r="P249" s="386"/>
      <c r="Q249" s="386"/>
      <c r="R249" s="386"/>
      <c r="S249" s="386"/>
      <c r="T249" s="386"/>
      <c r="U249" s="386"/>
      <c r="V249" s="386"/>
      <c r="W249" s="176"/>
      <c r="X249" s="176"/>
      <c r="Y249" s="176"/>
      <c r="Z249" s="176"/>
      <c r="AH249" s="2"/>
      <c r="AI249" s="2"/>
      <c r="BE249" s="1328"/>
    </row>
    <row r="250" spans="2:57" ht="15" customHeight="1">
      <c r="B250" s="386"/>
      <c r="C250" s="386"/>
      <c r="D250" s="386"/>
      <c r="E250" s="386"/>
      <c r="F250" s="386"/>
      <c r="G250" s="386"/>
      <c r="H250" s="386"/>
      <c r="I250" s="386"/>
      <c r="J250" s="386"/>
      <c r="K250" s="386"/>
      <c r="L250" s="386"/>
      <c r="M250" s="386"/>
      <c r="N250" s="386"/>
      <c r="O250" s="386"/>
      <c r="P250" s="386"/>
      <c r="Q250" s="386"/>
      <c r="R250" s="386"/>
      <c r="S250" s="386"/>
      <c r="T250" s="386"/>
      <c r="U250" s="386"/>
      <c r="V250" s="386"/>
      <c r="W250" s="176"/>
      <c r="X250" s="176"/>
      <c r="Y250" s="176"/>
      <c r="Z250" s="176"/>
      <c r="AA250" s="176"/>
      <c r="AB250" s="176"/>
      <c r="AC250" s="176"/>
      <c r="AD250" s="176"/>
      <c r="AE250" s="176"/>
      <c r="AF250" s="176"/>
    </row>
    <row r="251" spans="2:57" ht="15" customHeight="1">
      <c r="B251" s="386"/>
      <c r="C251" s="2121" t="s">
        <v>862</v>
      </c>
      <c r="D251" s="2122"/>
      <c r="E251" s="2122"/>
      <c r="F251" s="2122"/>
      <c r="G251" s="2122"/>
      <c r="H251" s="2122"/>
      <c r="I251" s="2122"/>
      <c r="J251" s="2122"/>
      <c r="K251" s="2122"/>
      <c r="L251" s="2122"/>
      <c r="M251" s="2122"/>
      <c r="N251" s="2122"/>
      <c r="O251" s="2122"/>
      <c r="P251" s="2122"/>
      <c r="Q251" s="2122"/>
      <c r="R251" s="2122"/>
      <c r="S251" s="2122"/>
      <c r="T251" s="2122"/>
      <c r="U251" s="2122"/>
      <c r="V251" s="2122"/>
      <c r="W251" s="2122"/>
      <c r="X251" s="2122"/>
      <c r="Y251" s="2122"/>
      <c r="Z251" s="2122"/>
      <c r="AA251" s="2122"/>
      <c r="AB251" s="2122"/>
      <c r="AC251" s="2122"/>
      <c r="AD251" s="2122"/>
      <c r="AE251" s="2123"/>
      <c r="AF251" s="176"/>
    </row>
    <row r="252" spans="2:57" ht="15" customHeight="1">
      <c r="B252" s="386"/>
      <c r="C252" s="455"/>
      <c r="D252" s="455"/>
      <c r="E252" s="455"/>
      <c r="F252" s="455"/>
      <c r="G252" s="456"/>
      <c r="H252" s="456"/>
      <c r="I252" s="456"/>
      <c r="J252" s="456"/>
      <c r="K252" s="456"/>
      <c r="L252" s="456"/>
      <c r="M252" s="456"/>
      <c r="N252" s="456"/>
      <c r="O252" s="456"/>
      <c r="P252" s="456"/>
      <c r="Q252" s="456"/>
      <c r="R252" s="456"/>
      <c r="S252" s="176"/>
      <c r="T252" s="176"/>
      <c r="U252" s="176"/>
      <c r="V252" s="176"/>
      <c r="W252" s="176"/>
      <c r="X252" s="176"/>
      <c r="Y252" s="176"/>
      <c r="Z252" s="176"/>
      <c r="AA252" s="176"/>
      <c r="AB252" s="176"/>
      <c r="AC252" s="176"/>
      <c r="AD252" s="176"/>
      <c r="AE252" s="176"/>
      <c r="AF252" s="176"/>
    </row>
    <row r="253" spans="2:57" ht="15" customHeight="1">
      <c r="B253" s="386"/>
      <c r="C253" s="385"/>
      <c r="D253" s="385"/>
      <c r="E253" s="385"/>
      <c r="F253" s="385"/>
      <c r="G253" s="385"/>
      <c r="H253" s="385"/>
      <c r="I253" s="385"/>
      <c r="J253" s="2124" t="s">
        <v>65</v>
      </c>
      <c r="K253" s="2125"/>
      <c r="L253" s="2125"/>
      <c r="M253" s="2125"/>
      <c r="N253" s="2126"/>
      <c r="O253" s="2124" t="s">
        <v>22</v>
      </c>
      <c r="P253" s="2125"/>
      <c r="Q253" s="2125"/>
      <c r="R253" s="2125"/>
      <c r="S253" s="2126"/>
      <c r="T253" s="2127" t="s">
        <v>66</v>
      </c>
      <c r="U253" s="2127"/>
      <c r="V253" s="2127"/>
      <c r="W253" s="2127"/>
      <c r="X253" s="2127"/>
      <c r="Y253" s="2127"/>
      <c r="Z253" s="2127"/>
      <c r="AA253" s="2127"/>
      <c r="AB253" s="2127"/>
      <c r="AC253" s="2127"/>
      <c r="AD253" s="2127"/>
      <c r="AE253" s="2127"/>
      <c r="AF253" s="176"/>
    </row>
    <row r="254" spans="2:57" ht="15" customHeight="1">
      <c r="B254" s="386"/>
      <c r="C254" s="2124" t="s">
        <v>63</v>
      </c>
      <c r="D254" s="2125"/>
      <c r="E254" s="2125"/>
      <c r="F254" s="2125"/>
      <c r="G254" s="2125"/>
      <c r="H254" s="2125"/>
      <c r="I254" s="2126"/>
      <c r="J254" s="2417">
        <v>246</v>
      </c>
      <c r="K254" s="2418"/>
      <c r="L254" s="2418"/>
      <c r="M254" s="2418"/>
      <c r="N254" s="2419"/>
      <c r="O254" s="2135">
        <f>T254/J254</f>
        <v>0.96341463414634143</v>
      </c>
      <c r="P254" s="2136"/>
      <c r="Q254" s="2136"/>
      <c r="R254" s="2136"/>
      <c r="S254" s="2137"/>
      <c r="T254" s="2138">
        <v>237</v>
      </c>
      <c r="U254" s="2138"/>
      <c r="V254" s="2138"/>
      <c r="W254" s="2138"/>
      <c r="X254" s="2138"/>
      <c r="Y254" s="2138"/>
      <c r="Z254" s="2138"/>
      <c r="AA254" s="2138"/>
      <c r="AB254" s="2138"/>
      <c r="AC254" s="2138"/>
      <c r="AD254" s="2138"/>
      <c r="AE254" s="2138"/>
      <c r="AF254" s="176"/>
    </row>
    <row r="255" spans="2:57" ht="15" customHeight="1">
      <c r="B255" s="176"/>
      <c r="C255" s="2124" t="s">
        <v>64</v>
      </c>
      <c r="D255" s="2125"/>
      <c r="E255" s="2125"/>
      <c r="F255" s="2125"/>
      <c r="G255" s="2125"/>
      <c r="H255" s="2125"/>
      <c r="I255" s="2126"/>
      <c r="J255" s="2420"/>
      <c r="K255" s="2421"/>
      <c r="L255" s="2421"/>
      <c r="M255" s="2421"/>
      <c r="N255" s="2422"/>
      <c r="O255" s="2117">
        <f>T255/J254</f>
        <v>3.6585365853658534E-2</v>
      </c>
      <c r="P255" s="2118"/>
      <c r="Q255" s="2118"/>
      <c r="R255" s="2118"/>
      <c r="S255" s="2119"/>
      <c r="T255" s="2139">
        <f>J254-T254</f>
        <v>9</v>
      </c>
      <c r="U255" s="2140"/>
      <c r="V255" s="2140"/>
      <c r="W255" s="2140"/>
      <c r="X255" s="2140"/>
      <c r="Y255" s="2140"/>
      <c r="Z255" s="2140"/>
      <c r="AA255" s="2140"/>
      <c r="AB255" s="2140"/>
      <c r="AC255" s="2140"/>
      <c r="AD255" s="2140"/>
      <c r="AE255" s="2141"/>
      <c r="AF255" s="176"/>
    </row>
    <row r="256" spans="2:57" ht="15" customHeight="1">
      <c r="B256" s="176"/>
      <c r="C256" s="455"/>
      <c r="D256" s="455"/>
      <c r="E256" s="455"/>
      <c r="F256" s="455"/>
      <c r="G256" s="456"/>
      <c r="H256" s="456"/>
      <c r="I256" s="456"/>
      <c r="J256" s="456"/>
      <c r="K256" s="456"/>
      <c r="L256" s="456"/>
      <c r="M256" s="456"/>
      <c r="N256" s="456"/>
      <c r="O256" s="456"/>
      <c r="P256" s="456"/>
      <c r="Q256" s="456"/>
      <c r="R256" s="456"/>
      <c r="S256" s="176"/>
      <c r="T256" s="176"/>
      <c r="U256" s="176"/>
      <c r="V256" s="176"/>
      <c r="W256" s="176"/>
      <c r="X256" s="176"/>
      <c r="Y256" s="176"/>
      <c r="Z256" s="176"/>
      <c r="AA256" s="176"/>
      <c r="AB256" s="176"/>
      <c r="AC256" s="176"/>
      <c r="AD256" s="176"/>
      <c r="AE256" s="176"/>
      <c r="AF256" s="176"/>
    </row>
    <row r="257" spans="2:68" ht="15" customHeight="1">
      <c r="B257" s="176"/>
      <c r="C257" s="2105" t="s">
        <v>880</v>
      </c>
      <c r="D257" s="2106"/>
      <c r="E257" s="2106"/>
      <c r="F257" s="2106"/>
      <c r="G257" s="2106"/>
      <c r="H257" s="2106"/>
      <c r="I257" s="2106"/>
      <c r="J257" s="2106"/>
      <c r="K257" s="2106"/>
      <c r="L257" s="2106"/>
      <c r="M257" s="2106"/>
      <c r="N257" s="2106"/>
      <c r="O257" s="2106"/>
      <c r="P257" s="2106"/>
      <c r="Q257" s="2106"/>
      <c r="R257" s="2106"/>
      <c r="S257" s="2106"/>
      <c r="T257" s="2106"/>
      <c r="U257" s="2106"/>
      <c r="V257" s="2106"/>
      <c r="W257" s="2106"/>
      <c r="X257" s="2106"/>
      <c r="Y257" s="2106"/>
      <c r="Z257" s="2106"/>
      <c r="AA257" s="2106"/>
      <c r="AB257" s="2106"/>
      <c r="AC257" s="2106"/>
      <c r="AD257" s="2106"/>
      <c r="AE257" s="2107"/>
      <c r="AF257" s="176"/>
    </row>
    <row r="258" spans="2:68" ht="15" customHeight="1">
      <c r="B258" s="176"/>
      <c r="C258" s="387"/>
      <c r="D258" s="387"/>
      <c r="E258" s="387"/>
      <c r="F258" s="387"/>
      <c r="G258" s="387"/>
      <c r="H258" s="387"/>
      <c r="I258" s="387"/>
      <c r="J258" s="387"/>
      <c r="K258" s="387"/>
      <c r="L258" s="387"/>
      <c r="M258" s="387"/>
      <c r="N258" s="387"/>
      <c r="O258" s="387"/>
      <c r="P258" s="387"/>
      <c r="Q258" s="387"/>
      <c r="R258" s="387"/>
      <c r="S258" s="387"/>
      <c r="T258" s="387"/>
      <c r="U258" s="387"/>
      <c r="V258" s="387"/>
      <c r="W258" s="387"/>
      <c r="X258" s="387"/>
      <c r="Y258" s="387"/>
      <c r="Z258" s="387"/>
      <c r="AA258" s="387"/>
      <c r="AB258" s="387"/>
      <c r="AC258" s="387"/>
      <c r="AD258" s="387"/>
      <c r="AE258" s="387"/>
      <c r="AF258" s="176"/>
    </row>
    <row r="259" spans="2:68" ht="15" customHeight="1">
      <c r="B259" s="176"/>
      <c r="C259" s="385"/>
      <c r="D259" s="385"/>
      <c r="E259" s="385"/>
      <c r="F259" s="385"/>
      <c r="G259" s="385"/>
      <c r="H259" s="385"/>
      <c r="I259" s="385"/>
      <c r="J259" s="2124" t="s">
        <v>65</v>
      </c>
      <c r="K259" s="2125"/>
      <c r="L259" s="2125"/>
      <c r="M259" s="2125"/>
      <c r="N259" s="2126"/>
      <c r="O259" s="2124" t="s">
        <v>22</v>
      </c>
      <c r="P259" s="2125"/>
      <c r="Q259" s="2125"/>
      <c r="R259" s="2125"/>
      <c r="S259" s="2126"/>
      <c r="T259" s="2423" t="s">
        <v>66</v>
      </c>
      <c r="U259" s="2423"/>
      <c r="V259" s="2423"/>
      <c r="W259" s="2423"/>
      <c r="X259" s="2423"/>
      <c r="Y259" s="2423"/>
      <c r="Z259" s="2423"/>
      <c r="AA259" s="2423"/>
      <c r="AB259" s="2423"/>
      <c r="AC259" s="2423"/>
      <c r="AD259" s="2423"/>
      <c r="AE259" s="2423"/>
      <c r="AF259" s="176"/>
    </row>
    <row r="260" spans="2:68" ht="15" customHeight="1">
      <c r="B260" s="176"/>
      <c r="C260" s="2124" t="s">
        <v>63</v>
      </c>
      <c r="D260" s="2125"/>
      <c r="E260" s="2125"/>
      <c r="F260" s="2125"/>
      <c r="G260" s="2125"/>
      <c r="H260" s="2125"/>
      <c r="I260" s="2126"/>
      <c r="J260" s="2417">
        <f>COUNT(E217:AD217,E225:AD225,E233:N233)</f>
        <v>31</v>
      </c>
      <c r="K260" s="2418"/>
      <c r="L260" s="2418"/>
      <c r="M260" s="2418"/>
      <c r="N260" s="2419"/>
      <c r="O260" s="2135">
        <f>T260/J260</f>
        <v>0.93548387096774188</v>
      </c>
      <c r="P260" s="2136"/>
      <c r="Q260" s="2136"/>
      <c r="R260" s="2136"/>
      <c r="S260" s="2137"/>
      <c r="T260" s="2120">
        <f>ROUNDUP((SUM(E222:AD223,E230:AD231,E238:L239)/(J260*100))*(J260),0)</f>
        <v>29</v>
      </c>
      <c r="U260" s="2120"/>
      <c r="V260" s="2120"/>
      <c r="W260" s="2120"/>
      <c r="X260" s="2120"/>
      <c r="Y260" s="2120"/>
      <c r="Z260" s="2120"/>
      <c r="AA260" s="2120"/>
      <c r="AB260" s="2120"/>
      <c r="AC260" s="2120"/>
      <c r="AD260" s="2120"/>
      <c r="AE260" s="2120"/>
      <c r="AF260" s="176"/>
    </row>
    <row r="261" spans="2:68" s="201" customFormat="1" ht="15" customHeight="1">
      <c r="B261" s="200"/>
      <c r="C261" s="2124" t="s">
        <v>64</v>
      </c>
      <c r="D261" s="2125"/>
      <c r="E261" s="2125"/>
      <c r="F261" s="2125"/>
      <c r="G261" s="2125"/>
      <c r="H261" s="2125"/>
      <c r="I261" s="2126"/>
      <c r="J261" s="2428"/>
      <c r="K261" s="2429"/>
      <c r="L261" s="2429"/>
      <c r="M261" s="2429"/>
      <c r="N261" s="2430"/>
      <c r="O261" s="2117">
        <f>T261/J260</f>
        <v>6.4516129032258063E-2</v>
      </c>
      <c r="P261" s="2118"/>
      <c r="Q261" s="2118"/>
      <c r="R261" s="2118"/>
      <c r="S261" s="2119"/>
      <c r="T261" s="2139">
        <f>J260-T260</f>
        <v>2</v>
      </c>
      <c r="U261" s="2140"/>
      <c r="V261" s="2140"/>
      <c r="W261" s="2140"/>
      <c r="X261" s="2140"/>
      <c r="Y261" s="2140"/>
      <c r="Z261" s="2140"/>
      <c r="AA261" s="2140"/>
      <c r="AB261" s="2140"/>
      <c r="AC261" s="2140"/>
      <c r="AD261" s="2140"/>
      <c r="AE261" s="2141"/>
      <c r="AF261" s="200"/>
      <c r="AK261" s="1"/>
      <c r="AL261" s="2"/>
      <c r="AM261" s="1"/>
      <c r="AN261" s="1"/>
      <c r="AO261" s="1"/>
      <c r="AP261" s="1"/>
      <c r="AQ261" s="1"/>
      <c r="AR261" s="2"/>
      <c r="AS261" s="2"/>
      <c r="AT261" s="1"/>
      <c r="AU261" s="1"/>
      <c r="AV261" s="1"/>
      <c r="AW261" s="1"/>
      <c r="AX261" s="1"/>
      <c r="AY261" s="2"/>
      <c r="AZ261" s="2"/>
      <c r="BA261" s="1"/>
      <c r="BB261" s="1"/>
      <c r="BC261" s="1"/>
      <c r="BD261" s="1"/>
      <c r="BE261" s="1"/>
      <c r="BF261" s="2"/>
      <c r="BG261" s="2"/>
      <c r="BH261" s="1"/>
      <c r="BI261" s="1"/>
      <c r="BJ261" s="1"/>
      <c r="BK261" s="1"/>
      <c r="BL261" s="1"/>
      <c r="BM261" s="2"/>
      <c r="BN261" s="2"/>
      <c r="BO261" s="1"/>
      <c r="BP261" s="1"/>
    </row>
    <row r="262" spans="2:68" ht="15" customHeight="1">
      <c r="B262" s="176"/>
      <c r="C262" s="388"/>
      <c r="D262" s="388"/>
      <c r="E262" s="388"/>
      <c r="F262" s="388"/>
      <c r="G262" s="388"/>
      <c r="H262" s="388"/>
      <c r="I262" s="388"/>
      <c r="J262" s="388"/>
      <c r="K262" s="388"/>
      <c r="L262" s="388"/>
      <c r="M262" s="388"/>
      <c r="N262" s="388"/>
      <c r="O262" s="388"/>
      <c r="P262" s="388"/>
      <c r="Q262" s="388"/>
      <c r="R262" s="388"/>
      <c r="S262" s="388"/>
      <c r="T262" s="388"/>
      <c r="U262" s="388"/>
      <c r="V262" s="388"/>
      <c r="W262" s="388"/>
      <c r="X262" s="388"/>
      <c r="Y262" s="388"/>
      <c r="Z262" s="388"/>
      <c r="AA262" s="388"/>
      <c r="AB262" s="388"/>
      <c r="AC262" s="388"/>
      <c r="AD262" s="388"/>
      <c r="AE262" s="388"/>
      <c r="AF262" s="176"/>
      <c r="AK262" s="704"/>
      <c r="AL262" s="716"/>
      <c r="AM262" s="722"/>
      <c r="AN262" s="722"/>
      <c r="AO262" s="722"/>
      <c r="AP262" s="722"/>
      <c r="AQ262" s="722"/>
      <c r="AR262" s="716"/>
      <c r="AS262" s="716"/>
      <c r="AT262" s="722"/>
      <c r="AU262" s="722"/>
      <c r="AV262" s="722"/>
      <c r="AW262" s="722"/>
      <c r="AX262" s="722"/>
      <c r="AY262" s="716"/>
      <c r="AZ262" s="716"/>
      <c r="BA262" s="722"/>
      <c r="BB262" s="722"/>
      <c r="BC262" s="722"/>
      <c r="BD262" s="722"/>
      <c r="BE262" s="722"/>
      <c r="BF262" s="716"/>
      <c r="BG262" s="716"/>
      <c r="BH262" s="722"/>
      <c r="BI262" s="722"/>
      <c r="BJ262" s="722"/>
      <c r="BK262" s="722"/>
      <c r="BL262" s="722"/>
      <c r="BM262" s="716"/>
      <c r="BN262" s="716"/>
      <c r="BO262" s="722"/>
      <c r="BP262" s="722"/>
    </row>
    <row r="263" spans="2:68" ht="15" customHeight="1">
      <c r="B263" s="176"/>
      <c r="C263" s="2142" t="s">
        <v>881</v>
      </c>
      <c r="D263" s="2142"/>
      <c r="E263" s="2142"/>
      <c r="F263" s="2142"/>
      <c r="G263" s="2142"/>
      <c r="H263" s="2142"/>
      <c r="I263" s="2142"/>
      <c r="J263" s="2142"/>
      <c r="K263" s="2142"/>
      <c r="L263" s="2142"/>
      <c r="M263" s="2142"/>
      <c r="N263" s="2142"/>
      <c r="O263" s="2142"/>
      <c r="P263" s="2142"/>
      <c r="Q263" s="2142"/>
      <c r="R263" s="2142"/>
      <c r="S263" s="2142"/>
      <c r="T263" s="2142"/>
      <c r="U263" s="2142"/>
      <c r="V263" s="2142"/>
      <c r="W263" s="2142"/>
      <c r="X263" s="2142"/>
      <c r="Y263" s="2142"/>
      <c r="Z263" s="2142"/>
      <c r="AA263" s="2142"/>
      <c r="AB263" s="2142"/>
      <c r="AC263" s="2142"/>
      <c r="AD263" s="2142"/>
      <c r="AE263" s="2142"/>
      <c r="AF263" s="176"/>
      <c r="AK263" s="704"/>
      <c r="AL263" s="716"/>
      <c r="AM263" s="722"/>
      <c r="AN263" s="722"/>
      <c r="AO263" s="722"/>
      <c r="AP263" s="722"/>
      <c r="AQ263" s="722"/>
      <c r="AR263" s="716"/>
      <c r="AS263" s="716"/>
      <c r="AT263" s="722"/>
      <c r="AU263" s="722"/>
      <c r="AV263" s="722"/>
      <c r="AW263" s="722"/>
      <c r="AX263" s="722"/>
      <c r="AY263" s="716"/>
      <c r="AZ263" s="716"/>
      <c r="BA263" s="722"/>
      <c r="BB263" s="722"/>
      <c r="BC263" s="722"/>
      <c r="BD263" s="722"/>
      <c r="BE263" s="722"/>
      <c r="BF263" s="716"/>
      <c r="BG263" s="716"/>
      <c r="BH263" s="722"/>
      <c r="BI263" s="722"/>
      <c r="BJ263" s="722"/>
      <c r="BK263" s="722"/>
      <c r="BL263" s="722"/>
      <c r="BM263" s="716"/>
      <c r="BN263" s="716"/>
      <c r="BO263" s="722"/>
      <c r="BP263" s="722"/>
    </row>
    <row r="264" spans="2:68" ht="15" customHeight="1">
      <c r="B264" s="176"/>
      <c r="C264" s="389"/>
      <c r="D264" s="389"/>
      <c r="E264" s="389"/>
      <c r="F264" s="389"/>
      <c r="G264" s="389"/>
      <c r="H264" s="389"/>
      <c r="I264" s="389"/>
      <c r="J264" s="389"/>
      <c r="K264" s="389"/>
      <c r="L264" s="389"/>
      <c r="M264" s="389"/>
      <c r="N264" s="389"/>
      <c r="O264" s="389"/>
      <c r="P264" s="389"/>
      <c r="Q264" s="389"/>
      <c r="R264" s="389"/>
      <c r="S264" s="389"/>
      <c r="T264" s="389"/>
      <c r="U264" s="389"/>
      <c r="V264" s="389"/>
      <c r="W264" s="389"/>
      <c r="X264" s="389"/>
      <c r="Y264" s="389"/>
      <c r="Z264" s="389"/>
      <c r="AA264" s="389"/>
      <c r="AB264" s="389"/>
      <c r="AC264" s="389"/>
      <c r="AD264" s="389"/>
      <c r="AE264" s="389"/>
      <c r="AF264" s="176"/>
      <c r="AK264" s="704"/>
      <c r="AL264" s="716"/>
      <c r="AM264" s="722"/>
      <c r="AN264" s="722"/>
      <c r="AO264" s="722"/>
      <c r="AP264" s="722"/>
      <c r="AQ264" s="722"/>
      <c r="AR264" s="716"/>
      <c r="AS264" s="716"/>
      <c r="AT264" s="722"/>
      <c r="AU264" s="722"/>
      <c r="AV264" s="722"/>
      <c r="AW264" s="722"/>
      <c r="AX264" s="722"/>
      <c r="AY264" s="716"/>
      <c r="AZ264" s="716"/>
      <c r="BA264" s="722"/>
      <c r="BB264" s="722"/>
      <c r="BC264" s="722"/>
      <c r="BD264" s="722"/>
      <c r="BE264" s="722"/>
      <c r="BF264" s="716"/>
      <c r="BG264" s="716"/>
      <c r="BH264" s="722"/>
      <c r="BI264" s="722"/>
      <c r="BJ264" s="722"/>
      <c r="BK264" s="722"/>
      <c r="BL264" s="722"/>
      <c r="BM264" s="716"/>
      <c r="BN264" s="716"/>
      <c r="BO264" s="722"/>
      <c r="BP264" s="722"/>
    </row>
    <row r="265" spans="2:68" ht="15" customHeight="1">
      <c r="B265" s="176"/>
      <c r="C265" s="385"/>
      <c r="D265" s="385"/>
      <c r="E265" s="385"/>
      <c r="F265" s="385"/>
      <c r="G265" s="385"/>
      <c r="H265" s="385"/>
      <c r="I265" s="385"/>
      <c r="J265" s="2124" t="s">
        <v>65</v>
      </c>
      <c r="K265" s="2125"/>
      <c r="L265" s="2125"/>
      <c r="M265" s="2125"/>
      <c r="N265" s="2126"/>
      <c r="O265" s="2124" t="s">
        <v>22</v>
      </c>
      <c r="P265" s="2125"/>
      <c r="Q265" s="2125"/>
      <c r="R265" s="2125"/>
      <c r="S265" s="2126"/>
      <c r="T265" s="2423" t="s">
        <v>66</v>
      </c>
      <c r="U265" s="2423"/>
      <c r="V265" s="2423"/>
      <c r="W265" s="2423"/>
      <c r="X265" s="2423"/>
      <c r="Y265" s="2423"/>
      <c r="Z265" s="2423"/>
      <c r="AA265" s="2423"/>
      <c r="AB265" s="2423"/>
      <c r="AC265" s="2423"/>
      <c r="AD265" s="2423"/>
      <c r="AE265" s="2423"/>
      <c r="AF265" s="176"/>
      <c r="AJ265" s="759"/>
      <c r="AK265" s="704"/>
      <c r="AL265" s="716"/>
      <c r="AM265" s="722"/>
      <c r="AN265" s="722"/>
      <c r="AO265" s="722"/>
      <c r="AP265" s="722"/>
      <c r="AQ265" s="722"/>
      <c r="AR265" s="716"/>
      <c r="AS265" s="716"/>
      <c r="AT265" s="722"/>
      <c r="AU265" s="722"/>
      <c r="AV265" s="722"/>
      <c r="AW265" s="722"/>
      <c r="AX265" s="722"/>
      <c r="AY265" s="716"/>
      <c r="AZ265" s="716"/>
      <c r="BA265" s="722"/>
      <c r="BB265" s="722"/>
      <c r="BC265" s="722"/>
      <c r="BD265" s="722"/>
      <c r="BE265" s="722"/>
      <c r="BF265" s="716"/>
      <c r="BG265" s="716"/>
      <c r="BH265" s="722"/>
      <c r="BI265" s="722"/>
      <c r="BJ265" s="722"/>
      <c r="BK265" s="722"/>
      <c r="BL265" s="722"/>
      <c r="BM265" s="716"/>
      <c r="BN265" s="716"/>
      <c r="BO265" s="722"/>
      <c r="BP265" s="722"/>
    </row>
    <row r="266" spans="2:68" ht="15" customHeight="1">
      <c r="B266" s="176"/>
      <c r="C266" s="2124" t="s">
        <v>63</v>
      </c>
      <c r="D266" s="2125"/>
      <c r="E266" s="2125"/>
      <c r="F266" s="2125"/>
      <c r="G266" s="2125"/>
      <c r="H266" s="2125"/>
      <c r="I266" s="2126"/>
      <c r="J266" s="2408">
        <f>J254+J260</f>
        <v>277</v>
      </c>
      <c r="K266" s="2409"/>
      <c r="L266" s="2409"/>
      <c r="M266" s="2409"/>
      <c r="N266" s="2410"/>
      <c r="O266" s="2414">
        <f>T266/J266</f>
        <v>0.96028880866425992</v>
      </c>
      <c r="P266" s="2415"/>
      <c r="Q266" s="2415"/>
      <c r="R266" s="2415"/>
      <c r="S266" s="2416"/>
      <c r="T266" s="2120">
        <f>T254+T260</f>
        <v>266</v>
      </c>
      <c r="U266" s="2120"/>
      <c r="V266" s="2120"/>
      <c r="W266" s="2120"/>
      <c r="X266" s="2120"/>
      <c r="Y266" s="2120"/>
      <c r="Z266" s="2120"/>
      <c r="AA266" s="2120"/>
      <c r="AB266" s="2120"/>
      <c r="AC266" s="2120"/>
      <c r="AD266" s="2120"/>
      <c r="AE266" s="2120"/>
      <c r="AF266" s="176"/>
      <c r="AK266" s="704"/>
      <c r="AL266" s="716"/>
      <c r="AM266" s="722"/>
      <c r="AN266" s="722"/>
      <c r="AO266" s="722"/>
      <c r="AP266" s="722"/>
      <c r="AQ266" s="722"/>
      <c r="AR266" s="716"/>
      <c r="AS266" s="716"/>
      <c r="AT266" s="722"/>
      <c r="AU266" s="722"/>
      <c r="AV266" s="722"/>
      <c r="AW266" s="722"/>
      <c r="AX266" s="722"/>
      <c r="AY266" s="716"/>
      <c r="AZ266" s="716"/>
      <c r="BA266" s="722"/>
      <c r="BB266" s="722"/>
      <c r="BC266" s="722"/>
      <c r="BD266" s="722"/>
      <c r="BE266" s="722"/>
      <c r="BF266" s="716"/>
      <c r="BG266" s="716"/>
      <c r="BH266" s="722"/>
      <c r="BI266" s="722"/>
      <c r="BJ266" s="722"/>
      <c r="BK266" s="722"/>
      <c r="BL266" s="722"/>
      <c r="BM266" s="716"/>
      <c r="BN266" s="716"/>
      <c r="BO266" s="722"/>
      <c r="BP266" s="722"/>
    </row>
    <row r="267" spans="2:68" ht="15" customHeight="1">
      <c r="B267" s="176"/>
      <c r="C267" s="2124" t="s">
        <v>64</v>
      </c>
      <c r="D267" s="2125"/>
      <c r="E267" s="2125"/>
      <c r="F267" s="2125"/>
      <c r="G267" s="2125"/>
      <c r="H267" s="2125"/>
      <c r="I267" s="2126"/>
      <c r="J267" s="2411"/>
      <c r="K267" s="2412"/>
      <c r="L267" s="2412"/>
      <c r="M267" s="2412"/>
      <c r="N267" s="2413"/>
      <c r="O267" s="2117">
        <f>T267/J266</f>
        <v>3.9711191335740074E-2</v>
      </c>
      <c r="P267" s="2118"/>
      <c r="Q267" s="2118"/>
      <c r="R267" s="2118"/>
      <c r="S267" s="2119"/>
      <c r="T267" s="2120">
        <f>T261+T255</f>
        <v>11</v>
      </c>
      <c r="U267" s="2120"/>
      <c r="V267" s="2120"/>
      <c r="W267" s="2120"/>
      <c r="X267" s="2120"/>
      <c r="Y267" s="2120"/>
      <c r="Z267" s="2120"/>
      <c r="AA267" s="2120"/>
      <c r="AB267" s="2120"/>
      <c r="AC267" s="2120"/>
      <c r="AD267" s="2120"/>
      <c r="AE267" s="2120"/>
      <c r="AF267" s="176"/>
      <c r="AK267" s="704"/>
      <c r="AL267" s="716"/>
      <c r="AM267" s="722"/>
      <c r="AN267" s="722"/>
      <c r="AO267" s="722"/>
      <c r="AP267" s="722"/>
      <c r="AQ267" s="722"/>
      <c r="AR267" s="716"/>
      <c r="AS267" s="716"/>
      <c r="AT267" s="722"/>
      <c r="AU267" s="722"/>
      <c r="AV267" s="722"/>
      <c r="AW267" s="722"/>
      <c r="AX267" s="722"/>
      <c r="AY267" s="716"/>
      <c r="AZ267" s="716"/>
      <c r="BA267" s="722"/>
      <c r="BB267" s="722"/>
      <c r="BC267" s="722"/>
      <c r="BD267" s="722"/>
      <c r="BE267" s="722"/>
      <c r="BF267" s="716"/>
      <c r="BG267" s="716"/>
      <c r="BH267" s="722"/>
      <c r="BI267" s="722"/>
      <c r="BJ267" s="722"/>
      <c r="BK267" s="722"/>
      <c r="BL267" s="722"/>
      <c r="BM267" s="716"/>
      <c r="BN267" s="716"/>
      <c r="BO267" s="722"/>
      <c r="BP267" s="722"/>
    </row>
    <row r="268" spans="2:68" ht="15" customHeight="1">
      <c r="B268" s="176"/>
      <c r="C268" s="202"/>
      <c r="D268" s="202"/>
      <c r="E268" s="202"/>
      <c r="F268" s="202"/>
      <c r="G268" s="202"/>
      <c r="H268" s="202"/>
      <c r="I268" s="202"/>
      <c r="J268" s="203"/>
      <c r="K268" s="203"/>
      <c r="L268" s="203"/>
      <c r="M268" s="203"/>
      <c r="N268" s="203"/>
      <c r="O268" s="204"/>
      <c r="P268" s="204"/>
      <c r="Q268" s="204"/>
      <c r="R268" s="204"/>
      <c r="S268" s="204"/>
      <c r="T268" s="205"/>
      <c r="U268" s="205"/>
      <c r="V268" s="205"/>
      <c r="W268" s="205"/>
      <c r="X268" s="205"/>
      <c r="Y268" s="205"/>
      <c r="Z268" s="205"/>
      <c r="AA268" s="205"/>
      <c r="AB268" s="205"/>
      <c r="AC268" s="205"/>
      <c r="AD268" s="205"/>
      <c r="AE268" s="205"/>
      <c r="AF268" s="176"/>
    </row>
    <row r="269" spans="2:68" ht="15" customHeight="1" thickBot="1">
      <c r="B269" s="176"/>
      <c r="C269" s="384"/>
      <c r="D269" s="384"/>
      <c r="E269" s="384"/>
      <c r="F269" s="384"/>
      <c r="G269" s="384"/>
      <c r="H269" s="176"/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6"/>
      <c r="U269" s="176"/>
      <c r="V269" s="176"/>
      <c r="W269" s="176"/>
      <c r="X269" s="176"/>
      <c r="Y269" s="176"/>
      <c r="Z269" s="176"/>
      <c r="AA269" s="176"/>
      <c r="AB269" s="176"/>
      <c r="AC269" s="176"/>
      <c r="AD269" s="176"/>
      <c r="AE269" s="176"/>
      <c r="AF269" s="176"/>
    </row>
    <row r="270" spans="2:68" ht="21.75" customHeight="1" thickTop="1">
      <c r="B270" s="2180" t="str">
        <f>$B$75</f>
        <v>Execução das Obras de Macrodrenagem da Avenida Amazonas e da Rua São Paulo</v>
      </c>
      <c r="C270" s="2180"/>
      <c r="D270" s="2180"/>
      <c r="E270" s="2180"/>
      <c r="F270" s="2180"/>
      <c r="G270" s="2180"/>
      <c r="H270" s="2180"/>
      <c r="I270" s="2180"/>
      <c r="J270" s="2180"/>
      <c r="K270" s="2180"/>
      <c r="L270" s="2180"/>
      <c r="M270" s="2180"/>
      <c r="N270" s="2180"/>
      <c r="O270" s="2180"/>
      <c r="P270" s="2180"/>
      <c r="Q270" s="2180"/>
      <c r="R270" s="2180"/>
      <c r="S270" s="2180"/>
      <c r="T270" s="2180"/>
      <c r="U270" s="2180"/>
      <c r="V270" s="2180"/>
      <c r="W270" s="2180"/>
      <c r="X270" s="2180"/>
      <c r="Y270" s="2180"/>
      <c r="Z270" s="2180"/>
      <c r="AA270" s="2180"/>
      <c r="AB270" s="2180"/>
      <c r="AC270" s="2180"/>
      <c r="AD270" s="2180"/>
      <c r="AE270" s="2180"/>
      <c r="AF270" s="2180"/>
    </row>
    <row r="271" spans="2:68" ht="15" hidden="1" customHeight="1" thickTop="1">
      <c r="B271" s="189"/>
      <c r="C271" s="189"/>
      <c r="D271" s="189"/>
      <c r="E271" s="189"/>
      <c r="F271" s="189"/>
      <c r="G271" s="189"/>
      <c r="H271" s="189"/>
      <c r="I271" s="189"/>
      <c r="J271" s="189"/>
      <c r="K271" s="189"/>
      <c r="L271" s="189"/>
      <c r="M271" s="189"/>
      <c r="N271" s="189"/>
      <c r="O271" s="189"/>
      <c r="P271" s="189"/>
      <c r="Q271" s="189"/>
      <c r="R271" s="189"/>
      <c r="S271" s="189"/>
      <c r="T271" s="189"/>
      <c r="U271" s="189"/>
      <c r="V271" s="189"/>
      <c r="W271" s="189"/>
      <c r="X271" s="189"/>
      <c r="Y271" s="189"/>
      <c r="Z271" s="189"/>
      <c r="AA271" s="189"/>
      <c r="AB271" s="189"/>
      <c r="AC271" s="189"/>
      <c r="AD271" s="189"/>
      <c r="AE271" s="189"/>
      <c r="AF271" s="189"/>
    </row>
    <row r="272" spans="2:68" ht="15" hidden="1" customHeight="1">
      <c r="B272" s="2099" t="s">
        <v>158</v>
      </c>
      <c r="C272" s="2099"/>
      <c r="D272" s="2099"/>
      <c r="E272" s="2099"/>
      <c r="F272" s="2099"/>
      <c r="G272" s="2099"/>
      <c r="H272" s="2099"/>
      <c r="I272" s="2099"/>
      <c r="J272" s="2099"/>
      <c r="K272" s="2099"/>
      <c r="L272" s="2099"/>
      <c r="M272" s="2099"/>
      <c r="N272" s="2099"/>
      <c r="O272" s="2099"/>
      <c r="P272" s="2099"/>
      <c r="Q272" s="2099"/>
      <c r="R272" s="2099"/>
      <c r="S272" s="2099"/>
      <c r="T272" s="2099"/>
      <c r="U272" s="2099"/>
      <c r="V272" s="2099"/>
      <c r="W272" s="2099"/>
      <c r="X272" s="2099"/>
      <c r="Y272" s="2099"/>
      <c r="Z272" s="2099"/>
      <c r="AA272" s="2099"/>
      <c r="AB272" s="2099"/>
      <c r="AC272" s="2099"/>
      <c r="AD272" s="2099"/>
      <c r="AE272" s="2099"/>
      <c r="AF272" s="2099"/>
    </row>
    <row r="273" spans="2:69" ht="15" hidden="1" customHeight="1">
      <c r="B273" s="2100"/>
      <c r="C273" s="2100"/>
      <c r="D273" s="2100"/>
      <c r="E273" s="2100"/>
      <c r="F273" s="2100"/>
      <c r="G273" s="2100"/>
      <c r="H273" s="2100"/>
      <c r="I273" s="2100"/>
      <c r="J273" s="2100"/>
      <c r="K273" s="2100"/>
      <c r="L273" s="2100"/>
      <c r="M273" s="2100"/>
      <c r="N273" s="2100"/>
      <c r="O273" s="2100"/>
      <c r="P273" s="2100"/>
      <c r="Q273" s="2100"/>
      <c r="R273" s="2100"/>
      <c r="S273" s="2100"/>
      <c r="T273" s="2100"/>
      <c r="U273" s="2100"/>
      <c r="V273" s="2100"/>
      <c r="W273" s="2100"/>
      <c r="X273" s="2100"/>
      <c r="Y273" s="2100"/>
      <c r="Z273" s="2100"/>
      <c r="AA273" s="2100"/>
      <c r="AB273" s="2100"/>
      <c r="AC273" s="2100"/>
      <c r="AD273" s="2100"/>
      <c r="AE273" s="2100"/>
      <c r="AF273" s="2100"/>
      <c r="AH273" s="388" t="s">
        <v>499</v>
      </c>
    </row>
    <row r="274" spans="2:69" ht="15" hidden="1" customHeight="1">
      <c r="B274" s="383"/>
      <c r="C274" s="383"/>
      <c r="D274" s="383"/>
      <c r="E274" s="383"/>
      <c r="F274" s="383"/>
      <c r="G274" s="383"/>
      <c r="H274" s="383"/>
      <c r="I274" s="383"/>
      <c r="J274" s="383"/>
      <c r="K274" s="383"/>
      <c r="L274" s="383"/>
      <c r="M274" s="383"/>
      <c r="N274" s="383"/>
      <c r="O274" s="383"/>
      <c r="P274" s="383"/>
      <c r="Q274" s="383"/>
      <c r="R274" s="383"/>
      <c r="S274" s="383"/>
      <c r="T274" s="383"/>
      <c r="U274" s="383"/>
      <c r="V274" s="383"/>
      <c r="W274" s="383"/>
      <c r="X274" s="383"/>
      <c r="Y274" s="383"/>
      <c r="Z274" s="383"/>
      <c r="AA274" s="383"/>
      <c r="AB274" s="383"/>
      <c r="AC274" s="383"/>
      <c r="AD274" s="383"/>
      <c r="AE274" s="383"/>
      <c r="AF274" s="383"/>
    </row>
    <row r="275" spans="2:69" ht="15" hidden="1" customHeight="1">
      <c r="B275" s="2191" t="s">
        <v>12</v>
      </c>
      <c r="C275" s="2191"/>
      <c r="D275" s="2191"/>
      <c r="E275" s="2191"/>
      <c r="F275" s="2191"/>
      <c r="G275" s="2197" t="str">
        <f>G81</f>
        <v>Andares Construções Civil Eireli EPP</v>
      </c>
      <c r="H275" s="2197"/>
      <c r="I275" s="2197"/>
      <c r="J275" s="2197"/>
      <c r="K275" s="2197"/>
      <c r="L275" s="2197"/>
      <c r="M275" s="2197"/>
      <c r="N275" s="2197"/>
      <c r="O275" s="2197"/>
      <c r="P275" s="2197"/>
      <c r="Q275" s="2197"/>
      <c r="R275" s="2197"/>
      <c r="S275" s="2197"/>
      <c r="T275" s="2198"/>
      <c r="U275" s="2190" t="s">
        <v>35</v>
      </c>
      <c r="V275" s="2191"/>
      <c r="W275" s="2191"/>
      <c r="X275" s="2191"/>
      <c r="Y275" s="2191"/>
      <c r="Z275" s="2194">
        <f>Y81</f>
        <v>8</v>
      </c>
      <c r="AA275" s="2195"/>
      <c r="AB275" s="2195"/>
      <c r="AC275" s="2195"/>
      <c r="AD275" s="2195"/>
      <c r="AE275" s="2195"/>
      <c r="AF275" s="2195"/>
    </row>
    <row r="276" spans="2:69" ht="18" hidden="1" customHeight="1">
      <c r="B276" s="2193"/>
      <c r="C276" s="2193"/>
      <c r="D276" s="2193"/>
      <c r="E276" s="2193"/>
      <c r="F276" s="2193"/>
      <c r="G276" s="2199"/>
      <c r="H276" s="2199"/>
      <c r="I276" s="2199"/>
      <c r="J276" s="2199"/>
      <c r="K276" s="2199"/>
      <c r="L276" s="2199"/>
      <c r="M276" s="2199"/>
      <c r="N276" s="2199"/>
      <c r="O276" s="2199"/>
      <c r="P276" s="2199"/>
      <c r="Q276" s="2199"/>
      <c r="R276" s="2199"/>
      <c r="S276" s="2199"/>
      <c r="T276" s="2200"/>
      <c r="U276" s="2407" t="s">
        <v>11</v>
      </c>
      <c r="V276" s="2193"/>
      <c r="W276" s="2193"/>
      <c r="X276" s="2193"/>
      <c r="Y276" s="2193"/>
      <c r="Z276" s="2231" t="str">
        <f>Y82</f>
        <v>01/10/2023 a 31/10/2023</v>
      </c>
      <c r="AA276" s="2104"/>
      <c r="AB276" s="2104"/>
      <c r="AC276" s="2104"/>
      <c r="AD276" s="2104"/>
      <c r="AE276" s="2104"/>
      <c r="AF276" s="2104"/>
    </row>
    <row r="277" spans="2:69" ht="30" hidden="1" customHeight="1">
      <c r="B277" s="2128" t="s">
        <v>36</v>
      </c>
      <c r="C277" s="2128"/>
      <c r="D277" s="2128"/>
      <c r="E277" s="2128"/>
      <c r="F277" s="2128"/>
      <c r="G277" s="2129" t="str">
        <f>G83</f>
        <v>Avenida Amazonas e Rua São Paulo, bairro Jockey de Itaparica - Vila Velha/ES</v>
      </c>
      <c r="H277" s="2130"/>
      <c r="I277" s="2130"/>
      <c r="J277" s="2130"/>
      <c r="K277" s="2130"/>
      <c r="L277" s="2130"/>
      <c r="M277" s="2130"/>
      <c r="N277" s="2130"/>
      <c r="O277" s="2130"/>
      <c r="P277" s="2130"/>
      <c r="Q277" s="2130"/>
      <c r="R277" s="2130"/>
      <c r="S277" s="2130"/>
      <c r="T277" s="2131"/>
      <c r="U277" s="2132" t="s">
        <v>37</v>
      </c>
      <c r="V277" s="2128"/>
      <c r="W277" s="2128"/>
      <c r="X277" s="2128"/>
      <c r="Y277" s="2128"/>
      <c r="Z277" s="2133" t="str">
        <f>Y83</f>
        <v>072/2022</v>
      </c>
      <c r="AA277" s="2134"/>
      <c r="AB277" s="2134"/>
      <c r="AC277" s="2134"/>
      <c r="AD277" s="2134"/>
      <c r="AE277" s="2134"/>
      <c r="AF277" s="2134"/>
    </row>
    <row r="278" spans="2:69" s="193" customFormat="1" ht="20.100000000000001" customHeight="1" thickBot="1">
      <c r="B278" s="209" t="str">
        <f t="shared" ref="B278" si="24">$B$1</f>
        <v>Consolidação de Elementos de Medição e Supervisão das Condições Trabalhistas</v>
      </c>
      <c r="C278" s="209"/>
      <c r="D278" s="209"/>
      <c r="E278" s="209"/>
      <c r="F278" s="209"/>
      <c r="G278" s="209"/>
      <c r="H278" s="209"/>
      <c r="I278" s="209"/>
      <c r="J278" s="209"/>
      <c r="K278" s="209"/>
      <c r="L278" s="209"/>
      <c r="M278" s="209"/>
      <c r="N278" s="209"/>
      <c r="O278" s="209"/>
      <c r="P278" s="209"/>
      <c r="Q278" s="209"/>
      <c r="R278" s="209"/>
      <c r="S278" s="209"/>
      <c r="T278" s="209"/>
      <c r="U278" s="209"/>
      <c r="V278" s="209"/>
      <c r="W278" s="209"/>
      <c r="X278" s="209"/>
      <c r="Y278" s="209"/>
      <c r="Z278" s="2154" t="str">
        <f>$AA$1</f>
        <v>CMRF 03/7222-08</v>
      </c>
      <c r="AA278" s="2154"/>
      <c r="AB278" s="2154"/>
      <c r="AC278" s="2154"/>
      <c r="AD278" s="2154"/>
      <c r="AE278" s="2154"/>
      <c r="AF278" s="2154"/>
      <c r="AL278" s="195"/>
      <c r="AR278" s="195"/>
      <c r="AS278" s="195"/>
      <c r="AY278" s="195"/>
      <c r="AZ278" s="195"/>
      <c r="BF278" s="195"/>
      <c r="BG278" s="195"/>
      <c r="BM278" s="195"/>
      <c r="BN278" s="195"/>
    </row>
    <row r="279" spans="2:69" ht="15" customHeight="1" thickTop="1">
      <c r="B279" s="451"/>
      <c r="C279" s="451"/>
      <c r="D279" s="451"/>
      <c r="E279" s="451"/>
      <c r="F279" s="451"/>
      <c r="G279" s="451"/>
      <c r="H279" s="451"/>
      <c r="I279" s="451"/>
      <c r="J279" s="451"/>
      <c r="K279" s="451"/>
      <c r="L279" s="451"/>
      <c r="M279" s="451"/>
      <c r="N279" s="451"/>
      <c r="O279" s="451"/>
      <c r="P279" s="451"/>
      <c r="Q279" s="451"/>
      <c r="R279" s="451"/>
      <c r="S279" s="451"/>
      <c r="T279" s="451"/>
      <c r="U279" s="451"/>
      <c r="V279" s="451"/>
      <c r="W279" s="451"/>
      <c r="X279" s="451"/>
      <c r="Y279" s="451"/>
      <c r="Z279" s="451"/>
      <c r="AA279" s="451"/>
      <c r="AB279" s="451"/>
      <c r="AC279" s="451"/>
      <c r="AD279" s="451"/>
      <c r="AE279" s="451"/>
      <c r="AF279" s="451"/>
      <c r="BC279" s="2108"/>
      <c r="BD279" s="2109"/>
      <c r="BE279" s="2109"/>
      <c r="BF279" s="2109"/>
      <c r="BG279" s="2109"/>
      <c r="BH279" s="2109"/>
      <c r="BI279" s="2109"/>
      <c r="BJ279" s="2109"/>
      <c r="BK279" s="2109"/>
      <c r="BL279" s="2109"/>
      <c r="BM279" s="2109"/>
      <c r="BN279" s="2109"/>
      <c r="BO279" s="2109"/>
      <c r="BP279" s="2109"/>
      <c r="BQ279" s="2110"/>
    </row>
    <row r="280" spans="2:69" ht="15" customHeight="1">
      <c r="B280" s="2392" t="s">
        <v>415</v>
      </c>
      <c r="C280" s="2381"/>
      <c r="D280" s="2381"/>
      <c r="E280" s="2381"/>
      <c r="F280" s="2381"/>
      <c r="G280" s="2381"/>
      <c r="H280" s="2381"/>
      <c r="I280" s="2381"/>
      <c r="J280" s="2381"/>
      <c r="K280" s="2381"/>
      <c r="L280" s="2381"/>
      <c r="M280" s="2381"/>
      <c r="N280" s="2381"/>
      <c r="O280" s="2381"/>
      <c r="P280" s="2381"/>
      <c r="Q280" s="2381"/>
      <c r="R280" s="2381"/>
      <c r="S280" s="2381"/>
      <c r="T280" s="2381"/>
      <c r="U280" s="2381"/>
      <c r="V280" s="2381"/>
      <c r="W280" s="2381"/>
      <c r="X280" s="2381"/>
      <c r="Y280" s="2381"/>
      <c r="Z280" s="2381"/>
      <c r="AA280" s="2381"/>
      <c r="AB280" s="2381"/>
      <c r="AC280" s="2381"/>
      <c r="AD280" s="2381"/>
      <c r="AE280" s="2381"/>
      <c r="AF280" s="2393"/>
      <c r="AH280" s="2143"/>
      <c r="AI280" s="2143"/>
      <c r="AJ280" s="2143"/>
      <c r="AK280" s="2143"/>
      <c r="BC280" s="2111"/>
      <c r="BD280" s="2112"/>
      <c r="BE280" s="2112"/>
      <c r="BF280" s="2112"/>
      <c r="BG280" s="2112"/>
      <c r="BH280" s="2112"/>
      <c r="BI280" s="2112"/>
      <c r="BJ280" s="2112"/>
      <c r="BK280" s="2112"/>
      <c r="BL280" s="2112"/>
      <c r="BM280" s="2112"/>
      <c r="BN280" s="2112"/>
      <c r="BO280" s="2112"/>
      <c r="BP280" s="2112"/>
      <c r="BQ280" s="2113"/>
    </row>
    <row r="281" spans="2:69" ht="15" customHeight="1">
      <c r="B281" s="2394"/>
      <c r="C281" s="2382"/>
      <c r="D281" s="2382"/>
      <c r="E281" s="2382"/>
      <c r="F281" s="2382"/>
      <c r="G281" s="2382"/>
      <c r="H281" s="2382"/>
      <c r="I281" s="2382"/>
      <c r="J281" s="2382"/>
      <c r="K281" s="2382"/>
      <c r="L281" s="2382"/>
      <c r="M281" s="2382"/>
      <c r="N281" s="2382"/>
      <c r="O281" s="2382"/>
      <c r="P281" s="2382"/>
      <c r="Q281" s="2382"/>
      <c r="R281" s="2382"/>
      <c r="S281" s="2382"/>
      <c r="T281" s="2382"/>
      <c r="U281" s="2382"/>
      <c r="V281" s="2382"/>
      <c r="W281" s="2382"/>
      <c r="X281" s="2382"/>
      <c r="Y281" s="2382"/>
      <c r="Z281" s="2382"/>
      <c r="AA281" s="2382"/>
      <c r="AB281" s="2382"/>
      <c r="AC281" s="2382"/>
      <c r="AD281" s="2382"/>
      <c r="AE281" s="2382"/>
      <c r="AF281" s="2395"/>
      <c r="AH281" s="2143"/>
      <c r="AI281" s="2143"/>
      <c r="AJ281" s="2143"/>
      <c r="AK281" s="2143"/>
      <c r="BC281" s="2114"/>
      <c r="BD281" s="2115"/>
      <c r="BE281" s="2115"/>
      <c r="BF281" s="2115"/>
      <c r="BG281" s="2115"/>
      <c r="BH281" s="2115"/>
      <c r="BI281" s="2115"/>
      <c r="BJ281" s="2115"/>
      <c r="BK281" s="2115"/>
      <c r="BL281" s="2115"/>
      <c r="BM281" s="2115"/>
      <c r="BN281" s="2115"/>
      <c r="BO281" s="2115"/>
      <c r="BP281" s="2115"/>
      <c r="BQ281" s="2116"/>
    </row>
    <row r="282" spans="2:69" ht="15" customHeight="1">
      <c r="B282" s="207"/>
      <c r="C282" s="207"/>
      <c r="D282" s="207"/>
      <c r="E282" s="207"/>
      <c r="F282" s="207"/>
      <c r="G282" s="207"/>
      <c r="H282" s="207"/>
      <c r="I282" s="207"/>
      <c r="J282" s="207"/>
      <c r="K282" s="207"/>
      <c r="L282" s="207"/>
      <c r="M282" s="207"/>
      <c r="N282" s="207"/>
      <c r="O282" s="207"/>
      <c r="P282" s="207"/>
      <c r="Q282" s="207"/>
      <c r="R282" s="207"/>
      <c r="S282" s="207"/>
      <c r="T282" s="207"/>
      <c r="U282" s="207"/>
      <c r="V282" s="207"/>
      <c r="W282" s="207"/>
      <c r="X282" s="207"/>
      <c r="Y282" s="207"/>
      <c r="Z282" s="207"/>
      <c r="AA282" s="207"/>
      <c r="AB282" s="207"/>
      <c r="AC282" s="207"/>
      <c r="AD282" s="207"/>
      <c r="AE282" s="207"/>
      <c r="AF282" s="207"/>
    </row>
    <row r="283" spans="2:69" ht="15" customHeight="1">
      <c r="B283" s="207"/>
      <c r="C283" s="207"/>
      <c r="D283" s="2144"/>
      <c r="E283" s="2144"/>
      <c r="F283" s="2144"/>
      <c r="G283" s="2144"/>
      <c r="H283" s="2144"/>
      <c r="I283" s="2144"/>
      <c r="J283" s="2144"/>
      <c r="K283" s="2144"/>
      <c r="L283" s="2144"/>
      <c r="M283" s="2144"/>
      <c r="N283" s="2144"/>
      <c r="O283" s="2144"/>
      <c r="P283" s="2144"/>
      <c r="Q283" s="2144"/>
      <c r="R283" s="2144"/>
      <c r="S283" s="2144"/>
      <c r="T283" s="2144"/>
      <c r="U283" s="2144"/>
      <c r="V283" s="2144"/>
      <c r="W283" s="2144"/>
      <c r="X283" s="2144"/>
      <c r="Y283" s="2144"/>
      <c r="Z283" s="2144"/>
      <c r="AA283" s="2144"/>
      <c r="AB283" s="2144"/>
      <c r="AC283" s="2144"/>
      <c r="AD283" s="2144"/>
      <c r="AE283" s="207"/>
      <c r="AF283" s="207"/>
    </row>
    <row r="284" spans="2:69" ht="15" customHeight="1">
      <c r="B284" s="207"/>
      <c r="C284" s="207"/>
      <c r="D284" s="207"/>
      <c r="E284" s="207"/>
      <c r="F284" s="207"/>
      <c r="G284" s="207"/>
      <c r="H284" s="207"/>
      <c r="I284" s="207"/>
      <c r="J284" s="207"/>
      <c r="K284" s="207"/>
      <c r="L284" s="207"/>
      <c r="M284" s="207"/>
      <c r="N284" s="207"/>
      <c r="O284" s="207"/>
      <c r="P284" s="207"/>
      <c r="Q284" s="207"/>
      <c r="R284" s="207"/>
      <c r="S284" s="207"/>
      <c r="T284" s="207"/>
      <c r="U284" s="207"/>
      <c r="V284" s="207"/>
      <c r="W284" s="207"/>
      <c r="X284" s="207"/>
      <c r="Y284" s="207"/>
      <c r="Z284" s="207"/>
      <c r="AA284" s="207"/>
      <c r="AB284" s="207"/>
      <c r="AC284" s="207"/>
      <c r="AD284" s="207"/>
      <c r="AE284" s="207"/>
      <c r="AF284" s="207"/>
    </row>
    <row r="285" spans="2:69" ht="15" customHeight="1">
      <c r="B285" s="451"/>
      <c r="C285" s="451"/>
      <c r="D285" s="451"/>
      <c r="E285" s="451"/>
      <c r="F285" s="451"/>
      <c r="G285" s="451"/>
      <c r="H285" s="451"/>
      <c r="I285" s="451"/>
      <c r="J285" s="451"/>
      <c r="K285" s="451"/>
      <c r="L285" s="451"/>
      <c r="M285" s="451"/>
      <c r="N285" s="451"/>
      <c r="O285" s="451"/>
      <c r="P285" s="451"/>
      <c r="Q285" s="451"/>
      <c r="R285" s="451"/>
      <c r="S285" s="451"/>
      <c r="T285" s="451"/>
      <c r="U285" s="451"/>
      <c r="V285" s="451"/>
      <c r="W285" s="451"/>
      <c r="X285" s="451"/>
      <c r="Y285" s="451"/>
      <c r="Z285" s="451"/>
      <c r="AA285" s="451"/>
      <c r="AB285" s="451"/>
      <c r="AC285" s="451"/>
      <c r="AD285" s="451"/>
      <c r="AE285" s="451"/>
      <c r="AF285" s="451"/>
    </row>
    <row r="286" spans="2:69" ht="15" customHeight="1">
      <c r="B286" s="2145" t="s">
        <v>230</v>
      </c>
      <c r="C286" s="2146"/>
      <c r="D286" s="2146"/>
      <c r="E286" s="2146"/>
      <c r="F286" s="2146"/>
      <c r="G286" s="2146"/>
      <c r="H286" s="2146"/>
      <c r="I286" s="2146"/>
      <c r="J286" s="2146"/>
      <c r="K286" s="2146"/>
      <c r="L286" s="2146"/>
      <c r="M286" s="2146"/>
      <c r="N286" s="2146"/>
      <c r="O286" s="2146"/>
      <c r="P286" s="2147"/>
      <c r="Q286" s="390"/>
      <c r="R286" s="2145" t="s">
        <v>231</v>
      </c>
      <c r="S286" s="2146"/>
      <c r="T286" s="2146"/>
      <c r="U286" s="2146"/>
      <c r="V286" s="2146"/>
      <c r="W286" s="2146"/>
      <c r="X286" s="2146"/>
      <c r="Y286" s="2146"/>
      <c r="Z286" s="2146"/>
      <c r="AA286" s="2146"/>
      <c r="AB286" s="2146"/>
      <c r="AC286" s="2146"/>
      <c r="AD286" s="2146"/>
      <c r="AE286" s="2146"/>
      <c r="AF286" s="2147"/>
    </row>
    <row r="287" spans="2:69" ht="15" customHeight="1">
      <c r="B287" s="2148"/>
      <c r="C287" s="2149"/>
      <c r="D287" s="2149"/>
      <c r="E287" s="2149"/>
      <c r="F287" s="2149"/>
      <c r="G287" s="2149"/>
      <c r="H287" s="2149"/>
      <c r="I287" s="2149"/>
      <c r="J287" s="2149"/>
      <c r="K287" s="2149"/>
      <c r="L287" s="2149"/>
      <c r="M287" s="2149"/>
      <c r="N287" s="2149"/>
      <c r="O287" s="2149"/>
      <c r="P287" s="2150"/>
      <c r="Q287" s="390"/>
      <c r="R287" s="2148"/>
      <c r="S287" s="2149"/>
      <c r="T287" s="2149"/>
      <c r="U287" s="2149"/>
      <c r="V287" s="2149"/>
      <c r="W287" s="2149"/>
      <c r="X287" s="2149"/>
      <c r="Y287" s="2149"/>
      <c r="Z287" s="2149"/>
      <c r="AA287" s="2149"/>
      <c r="AB287" s="2149"/>
      <c r="AC287" s="2149"/>
      <c r="AD287" s="2149"/>
      <c r="AE287" s="2149"/>
      <c r="AF287" s="2150"/>
      <c r="AL287" s="1071"/>
      <c r="AM287" s="1068"/>
      <c r="AN287" s="1068"/>
      <c r="AO287" s="1068"/>
      <c r="AP287" s="1068"/>
      <c r="AQ287" s="1068"/>
      <c r="AR287" s="1071"/>
      <c r="AS287" s="1071"/>
      <c r="AT287" s="1068"/>
      <c r="AU287" s="1068"/>
      <c r="AV287" s="1068"/>
      <c r="AW287" s="1068"/>
      <c r="AX287" s="1068"/>
      <c r="AY287" s="1071"/>
      <c r="AZ287" s="1071"/>
      <c r="BA287" s="1068"/>
      <c r="BB287" s="1068"/>
      <c r="BC287" s="1068"/>
      <c r="BD287" s="1068"/>
      <c r="BE287" s="1068"/>
      <c r="BF287" s="1071"/>
      <c r="BG287" s="1071"/>
      <c r="BH287" s="1068"/>
      <c r="BI287" s="1068"/>
      <c r="BJ287" s="1068"/>
      <c r="BK287" s="1068"/>
      <c r="BL287" s="1068"/>
      <c r="BM287" s="1071"/>
      <c r="BN287" s="1071"/>
      <c r="BO287" s="1068"/>
      <c r="BP287" s="1068"/>
    </row>
    <row r="288" spans="2:69" ht="15" customHeight="1">
      <c r="B288" s="2148"/>
      <c r="C288" s="2149"/>
      <c r="D288" s="2149"/>
      <c r="E288" s="2149"/>
      <c r="F288" s="2149"/>
      <c r="G288" s="2149"/>
      <c r="H288" s="2149"/>
      <c r="I288" s="2149"/>
      <c r="J288" s="2149"/>
      <c r="K288" s="2149"/>
      <c r="L288" s="2149"/>
      <c r="M288" s="2149"/>
      <c r="N288" s="2149"/>
      <c r="O288" s="2149"/>
      <c r="P288" s="2150"/>
      <c r="Q288" s="390"/>
      <c r="R288" s="2148"/>
      <c r="S288" s="2149"/>
      <c r="T288" s="2149"/>
      <c r="U288" s="2149"/>
      <c r="V288" s="2149"/>
      <c r="W288" s="2149"/>
      <c r="X288" s="2149"/>
      <c r="Y288" s="2149"/>
      <c r="Z288" s="2149"/>
      <c r="AA288" s="2149"/>
      <c r="AB288" s="2149"/>
      <c r="AC288" s="2149"/>
      <c r="AD288" s="2149"/>
      <c r="AE288" s="2149"/>
      <c r="AF288" s="2150"/>
      <c r="AL288" s="1072"/>
      <c r="AM288" s="1069"/>
      <c r="AN288" s="1069"/>
      <c r="AO288" s="1069"/>
      <c r="AP288" s="1069"/>
      <c r="AQ288" s="1069"/>
      <c r="AR288" s="1072"/>
      <c r="AS288" s="1072"/>
      <c r="AT288" s="1069"/>
      <c r="AU288" s="1069"/>
      <c r="AV288" s="1069"/>
      <c r="AW288" s="1069"/>
      <c r="AX288" s="1069"/>
      <c r="AY288" s="1072"/>
      <c r="AZ288" s="1072"/>
      <c r="BA288" s="1069"/>
      <c r="BB288" s="1069"/>
      <c r="BC288" s="1069"/>
      <c r="BD288" s="1069"/>
      <c r="BE288" s="1069"/>
      <c r="BF288" s="1072"/>
      <c r="BG288" s="1072"/>
      <c r="BH288" s="1069"/>
      <c r="BI288" s="1069"/>
      <c r="BJ288" s="1069"/>
      <c r="BK288" s="1069"/>
      <c r="BL288" s="1069"/>
      <c r="BM288" s="1072"/>
      <c r="BN288" s="1072"/>
      <c r="BO288" s="1069"/>
      <c r="BP288" s="1069"/>
    </row>
    <row r="289" spans="2:83" ht="15" customHeight="1">
      <c r="B289" s="2148"/>
      <c r="C289" s="2149"/>
      <c r="D289" s="2149"/>
      <c r="E289" s="2149"/>
      <c r="F289" s="2149"/>
      <c r="G289" s="2149"/>
      <c r="H289" s="2149"/>
      <c r="I289" s="2149"/>
      <c r="J289" s="2149"/>
      <c r="K289" s="2149"/>
      <c r="L289" s="2149"/>
      <c r="M289" s="2149"/>
      <c r="N289" s="2149"/>
      <c r="O289" s="2149"/>
      <c r="P289" s="2150"/>
      <c r="Q289" s="390"/>
      <c r="R289" s="2148"/>
      <c r="S289" s="2149"/>
      <c r="T289" s="2149"/>
      <c r="U289" s="2149"/>
      <c r="V289" s="2149"/>
      <c r="W289" s="2149"/>
      <c r="X289" s="2149"/>
      <c r="Y289" s="2149"/>
      <c r="Z289" s="2149"/>
      <c r="AA289" s="2149"/>
      <c r="AB289" s="2149"/>
      <c r="AC289" s="2149"/>
      <c r="AD289" s="2149"/>
      <c r="AE289" s="2149"/>
      <c r="AF289" s="2150"/>
      <c r="AL289" s="1072"/>
      <c r="AM289" s="1069"/>
      <c r="AN289" s="1069"/>
      <c r="AO289" s="1069"/>
      <c r="AP289" s="1069"/>
      <c r="AQ289" s="1069"/>
      <c r="AR289" s="1072"/>
      <c r="AS289" s="1072"/>
      <c r="AT289" s="1069"/>
      <c r="AU289" s="1069"/>
      <c r="AV289" s="1069"/>
      <c r="AW289" s="1069"/>
      <c r="AX289" s="1069"/>
      <c r="AY289" s="1072"/>
      <c r="AZ289" s="1072"/>
      <c r="BA289" s="1069"/>
      <c r="BB289" s="1069"/>
      <c r="BC289" s="1069"/>
      <c r="BD289" s="1069"/>
      <c r="BE289" s="1069"/>
      <c r="BF289" s="1072"/>
      <c r="BG289" s="1072"/>
      <c r="BH289" s="1069"/>
      <c r="BI289" s="1069"/>
      <c r="BJ289" s="1069"/>
      <c r="BK289" s="1069"/>
      <c r="BL289" s="1069"/>
      <c r="BM289" s="1072"/>
      <c r="BN289" s="1072"/>
      <c r="BO289" s="1069"/>
      <c r="BP289" s="1069"/>
    </row>
    <row r="290" spans="2:83" ht="15" customHeight="1">
      <c r="B290" s="2148"/>
      <c r="C290" s="2149"/>
      <c r="D290" s="2149"/>
      <c r="E290" s="2149"/>
      <c r="F290" s="2149"/>
      <c r="G290" s="2149"/>
      <c r="H290" s="2149"/>
      <c r="I290" s="2149"/>
      <c r="J290" s="2149"/>
      <c r="K290" s="2149"/>
      <c r="L290" s="2149"/>
      <c r="M290" s="2149"/>
      <c r="N290" s="2149"/>
      <c r="O290" s="2149"/>
      <c r="P290" s="2150"/>
      <c r="Q290" s="390"/>
      <c r="R290" s="2148"/>
      <c r="S290" s="2149"/>
      <c r="T290" s="2149"/>
      <c r="U290" s="2149"/>
      <c r="V290" s="2149"/>
      <c r="W290" s="2149"/>
      <c r="X290" s="2149"/>
      <c r="Y290" s="2149"/>
      <c r="Z290" s="2149"/>
      <c r="AA290" s="2149"/>
      <c r="AB290" s="2149"/>
      <c r="AC290" s="2149"/>
      <c r="AD290" s="2149"/>
      <c r="AE290" s="2149"/>
      <c r="AF290" s="2150"/>
      <c r="AL290" s="1071"/>
      <c r="AM290" s="1068"/>
      <c r="AN290" s="1068"/>
      <c r="AO290" s="1068"/>
      <c r="AP290" s="1068"/>
      <c r="AQ290" s="1068"/>
      <c r="AR290" s="1071"/>
      <c r="AS290" s="1071"/>
      <c r="AT290" s="1068"/>
      <c r="AU290" s="1068"/>
      <c r="AV290" s="1068"/>
      <c r="AW290" s="1068"/>
      <c r="AX290" s="1068"/>
      <c r="AY290" s="1071"/>
      <c r="AZ290" s="1071"/>
      <c r="BA290" s="1068"/>
      <c r="BB290" s="1068"/>
      <c r="BC290" s="1068"/>
      <c r="BD290" s="1068"/>
      <c r="BE290" s="1068"/>
      <c r="BF290" s="1071"/>
      <c r="BG290" s="1071"/>
      <c r="BH290" s="1068"/>
      <c r="BI290" s="1068"/>
      <c r="BJ290" s="1068"/>
      <c r="BK290" s="1068"/>
      <c r="BL290" s="1068"/>
      <c r="BM290" s="1071"/>
      <c r="BN290" s="1071"/>
      <c r="BO290" s="1068"/>
      <c r="BP290" s="1068"/>
    </row>
    <row r="291" spans="2:83" ht="15" customHeight="1">
      <c r="B291" s="2148"/>
      <c r="C291" s="2149"/>
      <c r="D291" s="2149"/>
      <c r="E291" s="2149"/>
      <c r="F291" s="2149"/>
      <c r="G291" s="2149"/>
      <c r="H291" s="2149"/>
      <c r="I291" s="2149"/>
      <c r="J291" s="2149"/>
      <c r="K291" s="2149"/>
      <c r="L291" s="2149"/>
      <c r="M291" s="2149"/>
      <c r="N291" s="2149"/>
      <c r="O291" s="2149"/>
      <c r="P291" s="2150"/>
      <c r="Q291" s="390"/>
      <c r="R291" s="2148"/>
      <c r="S291" s="2149"/>
      <c r="T291" s="2149"/>
      <c r="U291" s="2149"/>
      <c r="V291" s="2149"/>
      <c r="W291" s="2149"/>
      <c r="X291" s="2149"/>
      <c r="Y291" s="2149"/>
      <c r="Z291" s="2149"/>
      <c r="AA291" s="2149"/>
      <c r="AB291" s="2149"/>
      <c r="AC291" s="2149"/>
      <c r="AD291" s="2149"/>
      <c r="AE291" s="2149"/>
      <c r="AF291" s="2150"/>
      <c r="AL291" s="1072"/>
      <c r="AM291" s="1069"/>
      <c r="AN291" s="1069"/>
      <c r="AO291" s="1069"/>
      <c r="AP291" s="1069"/>
      <c r="AQ291" s="1069"/>
      <c r="AR291" s="1072"/>
      <c r="AS291" s="1072"/>
      <c r="AT291" s="1069"/>
      <c r="AU291" s="1069"/>
      <c r="AV291" s="1069"/>
      <c r="AW291" s="1069"/>
      <c r="AX291" s="1069"/>
      <c r="AY291" s="1072"/>
      <c r="AZ291" s="1072"/>
      <c r="BA291" s="1069"/>
      <c r="BB291" s="1069"/>
      <c r="BC291" s="1069"/>
      <c r="BD291" s="1069"/>
      <c r="BE291" s="1069"/>
      <c r="BF291" s="1072"/>
      <c r="BG291" s="1072"/>
      <c r="BH291" s="1069"/>
      <c r="BI291" s="1069"/>
      <c r="BJ291" s="1069"/>
      <c r="BK291" s="1069"/>
      <c r="BL291" s="1069"/>
      <c r="BM291" s="1072"/>
      <c r="BN291" s="1072"/>
      <c r="BO291" s="1069"/>
      <c r="BP291" s="1069"/>
    </row>
    <row r="292" spans="2:83" ht="15" customHeight="1">
      <c r="B292" s="2148"/>
      <c r="C292" s="2149"/>
      <c r="D292" s="2149"/>
      <c r="E292" s="2149"/>
      <c r="F292" s="2149"/>
      <c r="G292" s="2149"/>
      <c r="H292" s="2149"/>
      <c r="I292" s="2149"/>
      <c r="J292" s="2149"/>
      <c r="K292" s="2149"/>
      <c r="L292" s="2149"/>
      <c r="M292" s="2149"/>
      <c r="N292" s="2149"/>
      <c r="O292" s="2149"/>
      <c r="P292" s="2150"/>
      <c r="Q292" s="390"/>
      <c r="R292" s="2148"/>
      <c r="S292" s="2149"/>
      <c r="T292" s="2149"/>
      <c r="U292" s="2149"/>
      <c r="V292" s="2149"/>
      <c r="W292" s="2149"/>
      <c r="X292" s="2149"/>
      <c r="Y292" s="2149"/>
      <c r="Z292" s="2149"/>
      <c r="AA292" s="2149"/>
      <c r="AB292" s="2149"/>
      <c r="AC292" s="2149"/>
      <c r="AD292" s="2149"/>
      <c r="AE292" s="2149"/>
      <c r="AF292" s="2150"/>
      <c r="AL292" s="1072"/>
      <c r="AM292" s="1069"/>
      <c r="AN292" s="1069"/>
      <c r="AO292" s="1069"/>
      <c r="AP292" s="1069"/>
      <c r="AQ292" s="1069"/>
      <c r="AR292" s="1072"/>
      <c r="AS292" s="1072"/>
      <c r="AT292" s="1069"/>
      <c r="AU292" s="1069"/>
      <c r="AV292" s="1069"/>
      <c r="AW292" s="1069"/>
      <c r="AX292" s="1069"/>
      <c r="AY292" s="1072"/>
      <c r="AZ292" s="1072"/>
      <c r="BA292" s="1069"/>
      <c r="BB292" s="1069"/>
      <c r="BC292" s="1069"/>
      <c r="BD292" s="1069"/>
      <c r="BE292" s="1069"/>
      <c r="BF292" s="1072"/>
      <c r="BG292" s="1072"/>
      <c r="BH292" s="1069"/>
      <c r="BI292" s="1069"/>
      <c r="BJ292" s="1069"/>
      <c r="BK292" s="1069"/>
      <c r="BL292" s="1069"/>
      <c r="BM292" s="1072"/>
      <c r="BN292" s="1072"/>
      <c r="BO292" s="1069"/>
      <c r="BP292" s="1069"/>
    </row>
    <row r="293" spans="2:83" ht="15" customHeight="1">
      <c r="B293" s="2148"/>
      <c r="C293" s="2149"/>
      <c r="D293" s="2149"/>
      <c r="E293" s="2149"/>
      <c r="F293" s="2149"/>
      <c r="G293" s="2149"/>
      <c r="H293" s="2149"/>
      <c r="I293" s="2149"/>
      <c r="J293" s="2149"/>
      <c r="K293" s="2149"/>
      <c r="L293" s="2149"/>
      <c r="M293" s="2149"/>
      <c r="N293" s="2149"/>
      <c r="O293" s="2149"/>
      <c r="P293" s="2150"/>
      <c r="Q293" s="390"/>
      <c r="R293" s="2148"/>
      <c r="S293" s="2149"/>
      <c r="T293" s="2149"/>
      <c r="U293" s="2149"/>
      <c r="V293" s="2149"/>
      <c r="W293" s="2149"/>
      <c r="X293" s="2149"/>
      <c r="Y293" s="2149"/>
      <c r="Z293" s="2149"/>
      <c r="AA293" s="2149"/>
      <c r="AB293" s="2149"/>
      <c r="AC293" s="2149"/>
      <c r="AD293" s="2149"/>
      <c r="AE293" s="2149"/>
      <c r="AF293" s="2150"/>
      <c r="AL293" s="1072"/>
      <c r="AM293" s="1069"/>
      <c r="AN293" s="1069"/>
      <c r="AO293" s="1069"/>
      <c r="AP293" s="1069"/>
      <c r="AQ293" s="1069"/>
      <c r="AR293" s="1072"/>
      <c r="AS293" s="1072"/>
      <c r="AT293" s="1069"/>
      <c r="AU293" s="1069"/>
      <c r="AV293" s="1069"/>
      <c r="AW293" s="1069"/>
      <c r="AX293" s="1069"/>
      <c r="AY293" s="1072"/>
      <c r="AZ293" s="1072"/>
      <c r="BA293" s="1069"/>
      <c r="BB293" s="1069"/>
      <c r="BC293" s="1069"/>
      <c r="BD293" s="1069"/>
      <c r="BE293" s="1069"/>
      <c r="BF293" s="1072"/>
      <c r="BG293" s="1072"/>
      <c r="BH293" s="1069"/>
      <c r="BI293" s="1069"/>
      <c r="BJ293" s="1069"/>
      <c r="BK293" s="1069"/>
      <c r="BL293" s="1069"/>
      <c r="BM293" s="1072"/>
      <c r="BN293" s="1072"/>
      <c r="BO293" s="1069"/>
      <c r="BP293" s="1069"/>
    </row>
    <row r="294" spans="2:83" ht="15" customHeight="1">
      <c r="B294" s="2148"/>
      <c r="C294" s="2149"/>
      <c r="D294" s="2149"/>
      <c r="E294" s="2149"/>
      <c r="F294" s="2149"/>
      <c r="G294" s="2149"/>
      <c r="H294" s="2149"/>
      <c r="I294" s="2149"/>
      <c r="J294" s="2149"/>
      <c r="K294" s="2149"/>
      <c r="L294" s="2149"/>
      <c r="M294" s="2149"/>
      <c r="N294" s="2149"/>
      <c r="O294" s="2149"/>
      <c r="P294" s="2150"/>
      <c r="Q294" s="390"/>
      <c r="R294" s="2148"/>
      <c r="S294" s="2149"/>
      <c r="T294" s="2149"/>
      <c r="U294" s="2149"/>
      <c r="V294" s="2149"/>
      <c r="W294" s="2149"/>
      <c r="X294" s="2149"/>
      <c r="Y294" s="2149"/>
      <c r="Z294" s="2149"/>
      <c r="AA294" s="2149"/>
      <c r="AB294" s="2149"/>
      <c r="AC294" s="2149"/>
      <c r="AD294" s="2149"/>
      <c r="AE294" s="2149"/>
      <c r="AF294" s="2150"/>
      <c r="AL294" s="1072"/>
      <c r="AM294" s="1069"/>
      <c r="AN294" s="1069"/>
      <c r="AO294" s="1069"/>
      <c r="AP294" s="1069"/>
      <c r="AQ294" s="1069"/>
      <c r="AR294" s="1072"/>
      <c r="AS294" s="1072"/>
      <c r="AT294" s="1069"/>
      <c r="AU294" s="1069"/>
      <c r="AV294" s="1069"/>
      <c r="AW294" s="1069"/>
      <c r="AX294" s="1069"/>
      <c r="AY294" s="1072"/>
      <c r="AZ294" s="1072"/>
      <c r="BA294" s="1069"/>
      <c r="BB294" s="1069"/>
      <c r="BC294" s="1069"/>
      <c r="BD294" s="1069"/>
      <c r="BE294" s="1069"/>
      <c r="BF294" s="1072"/>
      <c r="BG294" s="1072"/>
      <c r="BH294" s="1069"/>
      <c r="BI294" s="1069"/>
      <c r="BJ294" s="1069"/>
      <c r="BK294" s="1069"/>
      <c r="BL294" s="1069"/>
      <c r="BM294" s="1072"/>
      <c r="BN294" s="1072"/>
      <c r="BO294" s="1069"/>
      <c r="BP294" s="1069"/>
    </row>
    <row r="295" spans="2:83" ht="15" customHeight="1">
      <c r="B295" s="2148"/>
      <c r="C295" s="2149"/>
      <c r="D295" s="2149"/>
      <c r="E295" s="2149"/>
      <c r="F295" s="2149"/>
      <c r="G295" s="2149"/>
      <c r="H295" s="2149"/>
      <c r="I295" s="2149"/>
      <c r="J295" s="2149"/>
      <c r="K295" s="2149"/>
      <c r="L295" s="2149"/>
      <c r="M295" s="2149"/>
      <c r="N295" s="2149"/>
      <c r="O295" s="2149"/>
      <c r="P295" s="2150"/>
      <c r="Q295" s="390"/>
      <c r="R295" s="2148"/>
      <c r="S295" s="2149"/>
      <c r="T295" s="2149"/>
      <c r="U295" s="2149"/>
      <c r="V295" s="2149"/>
      <c r="W295" s="2149"/>
      <c r="X295" s="2149"/>
      <c r="Y295" s="2149"/>
      <c r="Z295" s="2149"/>
      <c r="AA295" s="2149"/>
      <c r="AB295" s="2149"/>
      <c r="AC295" s="2149"/>
      <c r="AD295" s="2149"/>
      <c r="AE295" s="2149"/>
      <c r="AF295" s="2150"/>
      <c r="AL295" s="1072"/>
      <c r="AM295" s="1069"/>
      <c r="AN295" s="1069"/>
      <c r="AO295" s="1069"/>
      <c r="AP295" s="1069"/>
      <c r="AQ295" s="1069"/>
      <c r="AR295" s="1072"/>
      <c r="AS295" s="1072"/>
      <c r="AT295" s="1069"/>
      <c r="AU295" s="1069"/>
      <c r="AV295" s="1069"/>
      <c r="AW295" s="1069"/>
      <c r="AX295" s="1069"/>
      <c r="AY295" s="1072"/>
      <c r="AZ295" s="1072"/>
      <c r="BA295" s="1069"/>
      <c r="BB295" s="1069"/>
      <c r="BC295" s="1069"/>
      <c r="BD295" s="1069"/>
      <c r="BE295" s="1069"/>
      <c r="BF295" s="1072"/>
      <c r="BG295" s="1072"/>
      <c r="BH295" s="1069"/>
      <c r="BI295" s="1069"/>
      <c r="BJ295" s="1069"/>
      <c r="BK295" s="1069"/>
      <c r="BL295" s="1069"/>
      <c r="BM295" s="1072"/>
      <c r="BN295" s="1072"/>
      <c r="BO295" s="1069"/>
      <c r="BP295" s="1069"/>
    </row>
    <row r="296" spans="2:83" ht="15" customHeight="1">
      <c r="B296" s="2148"/>
      <c r="C296" s="2149"/>
      <c r="D296" s="2149"/>
      <c r="E296" s="2149"/>
      <c r="F296" s="2149"/>
      <c r="G296" s="2149"/>
      <c r="H296" s="2149"/>
      <c r="I296" s="2149"/>
      <c r="J296" s="2149"/>
      <c r="K296" s="2149"/>
      <c r="L296" s="2149"/>
      <c r="M296" s="2149"/>
      <c r="N296" s="2149"/>
      <c r="O296" s="2149"/>
      <c r="P296" s="2150"/>
      <c r="Q296" s="390"/>
      <c r="R296" s="2148"/>
      <c r="S296" s="2149"/>
      <c r="T296" s="2149"/>
      <c r="U296" s="2149"/>
      <c r="V296" s="2149"/>
      <c r="W296" s="2149"/>
      <c r="X296" s="2149"/>
      <c r="Y296" s="2149"/>
      <c r="Z296" s="2149"/>
      <c r="AA296" s="2149"/>
      <c r="AB296" s="2149"/>
      <c r="AC296" s="2149"/>
      <c r="AD296" s="2149"/>
      <c r="AE296" s="2149"/>
      <c r="AF296" s="2150"/>
      <c r="AK296"/>
      <c r="AL296" s="1071"/>
      <c r="AM296" s="1068"/>
      <c r="AN296" s="1068"/>
      <c r="AO296" s="1068"/>
      <c r="AP296" s="1068"/>
      <c r="AQ296" s="1068"/>
      <c r="AR296" s="1071"/>
      <c r="AS296" s="1071"/>
      <c r="AT296" s="1068"/>
      <c r="AU296" s="1068"/>
      <c r="AV296" s="1068"/>
      <c r="AW296" s="1068"/>
      <c r="AX296" s="1068"/>
      <c r="AY296" s="1071"/>
      <c r="AZ296" s="1071"/>
      <c r="BA296" s="1068"/>
      <c r="BB296" s="1068"/>
      <c r="BC296" s="1068"/>
      <c r="BD296" s="1068"/>
      <c r="BE296" s="1068"/>
      <c r="BF296" s="1071"/>
      <c r="BG296" s="1071"/>
      <c r="BH296" s="1068"/>
      <c r="BI296" s="1068"/>
      <c r="BJ296" s="1068"/>
      <c r="BK296" s="1068"/>
      <c r="BL296" s="1068"/>
      <c r="BM296" s="1071"/>
      <c r="BN296" s="1071"/>
      <c r="BO296" s="1068"/>
      <c r="BP296" s="1068"/>
      <c r="BQ296" s="2108"/>
      <c r="BR296" s="2109"/>
      <c r="BS296" s="2109"/>
      <c r="BT296" s="2109"/>
      <c r="BU296" s="2109"/>
      <c r="BV296" s="2109"/>
      <c r="BW296" s="2109"/>
      <c r="BX296" s="2109"/>
      <c r="BY296" s="2109"/>
      <c r="BZ296" s="2109"/>
      <c r="CA296" s="2109"/>
      <c r="CB296" s="2109"/>
      <c r="CC296" s="2109"/>
      <c r="CD296" s="2109"/>
      <c r="CE296" s="2110"/>
    </row>
    <row r="297" spans="2:83" ht="15" customHeight="1">
      <c r="B297" s="2151"/>
      <c r="C297" s="2152"/>
      <c r="D297" s="2152"/>
      <c r="E297" s="2152"/>
      <c r="F297" s="2152"/>
      <c r="G297" s="2152"/>
      <c r="H297" s="2152"/>
      <c r="I297" s="2152"/>
      <c r="J297" s="2152"/>
      <c r="K297" s="2152"/>
      <c r="L297" s="2152"/>
      <c r="M297" s="2152"/>
      <c r="N297" s="2152"/>
      <c r="O297" s="2152"/>
      <c r="P297" s="2153"/>
      <c r="Q297" s="390"/>
      <c r="R297" s="2151"/>
      <c r="S297" s="2152"/>
      <c r="T297" s="2152"/>
      <c r="U297" s="2152"/>
      <c r="V297" s="2152"/>
      <c r="W297" s="2152"/>
      <c r="X297" s="2152"/>
      <c r="Y297" s="2152"/>
      <c r="Z297" s="2152"/>
      <c r="AA297" s="2152"/>
      <c r="AB297" s="2152"/>
      <c r="AC297" s="2152"/>
      <c r="AD297" s="2152"/>
      <c r="AE297" s="2152"/>
      <c r="AF297" s="2153"/>
      <c r="AL297" s="1072"/>
      <c r="AM297" s="1069"/>
      <c r="AN297" s="1069"/>
      <c r="AO297" s="1069"/>
      <c r="AP297" s="1069"/>
      <c r="AQ297" s="1069"/>
      <c r="AR297" s="1072"/>
      <c r="AS297" s="1072"/>
      <c r="AT297" s="1069"/>
      <c r="AU297" s="1069"/>
      <c r="AV297" s="1069"/>
      <c r="AW297" s="1069"/>
      <c r="AX297" s="1069"/>
      <c r="AY297" s="1072"/>
      <c r="AZ297" s="1072"/>
      <c r="BA297" s="1069"/>
      <c r="BB297" s="1069"/>
      <c r="BC297" s="1069"/>
      <c r="BD297" s="1069"/>
      <c r="BE297" s="1069"/>
      <c r="BF297" s="1072"/>
      <c r="BG297" s="1072"/>
      <c r="BH297" s="1069"/>
      <c r="BI297" s="1069"/>
      <c r="BJ297" s="1069"/>
      <c r="BK297" s="1069"/>
      <c r="BL297" s="1069"/>
      <c r="BM297" s="1072"/>
      <c r="BN297" s="1072"/>
      <c r="BO297" s="1069"/>
      <c r="BP297" s="1069"/>
      <c r="BQ297" s="2111"/>
      <c r="BR297" s="2112"/>
      <c r="BS297" s="2112"/>
      <c r="BT297" s="2112"/>
      <c r="BU297" s="2112"/>
      <c r="BV297" s="2112"/>
      <c r="BW297" s="2112"/>
      <c r="BX297" s="2112"/>
      <c r="BY297" s="2112"/>
      <c r="BZ297" s="2112"/>
      <c r="CA297" s="2112"/>
      <c r="CB297" s="2112"/>
      <c r="CC297" s="2112"/>
      <c r="CD297" s="2112"/>
      <c r="CE297" s="2113"/>
    </row>
    <row r="298" spans="2:83" ht="15" customHeight="1">
      <c r="B298" s="451"/>
      <c r="C298" s="451"/>
      <c r="D298" s="451"/>
      <c r="E298" s="451"/>
      <c r="F298" s="451"/>
      <c r="G298" s="451"/>
      <c r="H298" s="451"/>
      <c r="I298" s="451"/>
      <c r="J298" s="451"/>
      <c r="K298" s="451"/>
      <c r="L298" s="451"/>
      <c r="M298" s="451"/>
      <c r="N298" s="451"/>
      <c r="O298" s="451"/>
      <c r="P298" s="451"/>
      <c r="Q298" s="451"/>
      <c r="R298" s="451"/>
      <c r="S298" s="451"/>
      <c r="T298" s="451"/>
      <c r="U298" s="451"/>
      <c r="V298" s="451"/>
      <c r="W298" s="451"/>
      <c r="X298" s="451"/>
      <c r="Y298" s="451"/>
      <c r="Z298" s="451"/>
      <c r="AA298" s="451"/>
      <c r="AB298" s="451"/>
      <c r="AC298" s="451"/>
      <c r="AD298" s="451"/>
      <c r="AE298" s="451"/>
      <c r="AF298" s="451"/>
      <c r="AL298" s="1072"/>
      <c r="AM298" s="1069"/>
      <c r="AN298" s="1069"/>
      <c r="AO298" s="1069"/>
      <c r="AP298" s="1069"/>
      <c r="AQ298" s="1069"/>
      <c r="AR298" s="1072"/>
      <c r="AS298" s="1072"/>
      <c r="AT298" s="1069"/>
      <c r="AU298" s="1069"/>
      <c r="AV298" s="1069"/>
      <c r="AW298" s="1069"/>
      <c r="AX298" s="1069"/>
      <c r="AY298" s="1072"/>
      <c r="AZ298" s="1072"/>
      <c r="BA298" s="1069"/>
      <c r="BB298" s="1069"/>
      <c r="BC298" s="1069"/>
      <c r="BD298" s="1069"/>
      <c r="BE298" s="1069"/>
      <c r="BF298" s="1072"/>
      <c r="BG298" s="1072"/>
      <c r="BH298" s="1069"/>
      <c r="BI298" s="1069"/>
      <c r="BJ298" s="1069"/>
      <c r="BK298" s="1069"/>
      <c r="BL298" s="1069"/>
      <c r="BM298" s="1072"/>
      <c r="BN298" s="1072"/>
      <c r="BO298" s="1069"/>
      <c r="BP298" s="1069"/>
      <c r="BQ298" s="2114"/>
      <c r="BR298" s="2115"/>
      <c r="BS298" s="2115"/>
      <c r="BT298" s="2115"/>
      <c r="BU298" s="2115"/>
      <c r="BV298" s="2115"/>
      <c r="BW298" s="2115"/>
      <c r="BX298" s="2115"/>
      <c r="BY298" s="2115"/>
      <c r="BZ298" s="2115"/>
      <c r="CA298" s="2115"/>
      <c r="CB298" s="2115"/>
      <c r="CC298" s="2115"/>
      <c r="CD298" s="2115"/>
      <c r="CE298" s="2116"/>
    </row>
    <row r="299" spans="2:83" ht="15" customHeight="1">
      <c r="B299" s="2108" t="s">
        <v>876</v>
      </c>
      <c r="C299" s="2109"/>
      <c r="D299" s="2109"/>
      <c r="E299" s="2109"/>
      <c r="F299" s="2109"/>
      <c r="G299" s="2109"/>
      <c r="H299" s="2109"/>
      <c r="I299" s="2109"/>
      <c r="J299" s="2109"/>
      <c r="K299" s="2109"/>
      <c r="L299" s="2109"/>
      <c r="M299" s="2109"/>
      <c r="N299" s="2109"/>
      <c r="O299" s="2109"/>
      <c r="P299" s="2110"/>
      <c r="Q299" s="576"/>
      <c r="R299" s="2108" t="s">
        <v>759</v>
      </c>
      <c r="S299" s="2109"/>
      <c r="T299" s="2109"/>
      <c r="U299" s="2109"/>
      <c r="V299" s="2109"/>
      <c r="W299" s="2109"/>
      <c r="X299" s="2109"/>
      <c r="Y299" s="2109"/>
      <c r="Z299" s="2109"/>
      <c r="AA299" s="2109"/>
      <c r="AB299" s="2109"/>
      <c r="AC299" s="2109"/>
      <c r="AD299" s="2109"/>
      <c r="AE299" s="2109"/>
      <c r="AF299" s="2110"/>
      <c r="AL299" s="1072"/>
      <c r="AM299" s="1069"/>
      <c r="AN299" s="1069"/>
      <c r="AO299" s="1069"/>
      <c r="AP299" s="1069"/>
      <c r="AQ299" s="1069"/>
      <c r="AR299" s="1072"/>
      <c r="AS299" s="1072"/>
      <c r="AT299" s="1069"/>
      <c r="AU299" s="1069"/>
      <c r="AV299" s="1069"/>
      <c r="AW299" s="1069"/>
      <c r="AX299" s="1069"/>
      <c r="AY299" s="1072"/>
      <c r="AZ299" s="1072"/>
      <c r="BA299" s="1069"/>
      <c r="BB299" s="1069"/>
      <c r="BC299" s="1069"/>
      <c r="BD299" s="1069"/>
      <c r="BE299" s="1069"/>
      <c r="BF299" s="1072"/>
      <c r="BG299" s="1072"/>
      <c r="BH299" s="1069"/>
      <c r="BI299" s="1069"/>
      <c r="BJ299" s="1069"/>
      <c r="BK299" s="1069"/>
      <c r="BL299" s="1069"/>
      <c r="BM299" s="1072"/>
      <c r="BN299" s="1072"/>
      <c r="BO299" s="1069"/>
      <c r="BP299" s="1069"/>
    </row>
    <row r="300" spans="2:83" ht="15" customHeight="1">
      <c r="B300" s="2111"/>
      <c r="C300" s="2112"/>
      <c r="D300" s="2112"/>
      <c r="E300" s="2112"/>
      <c r="F300" s="2112"/>
      <c r="G300" s="2112"/>
      <c r="H300" s="2112"/>
      <c r="I300" s="2112"/>
      <c r="J300" s="2112"/>
      <c r="K300" s="2112"/>
      <c r="L300" s="2112"/>
      <c r="M300" s="2112"/>
      <c r="N300" s="2112"/>
      <c r="O300" s="2112"/>
      <c r="P300" s="2113"/>
      <c r="Q300" s="576"/>
      <c r="R300" s="2111"/>
      <c r="S300" s="2112"/>
      <c r="T300" s="2112"/>
      <c r="U300" s="2112"/>
      <c r="V300" s="2112"/>
      <c r="W300" s="2112"/>
      <c r="X300" s="2112"/>
      <c r="Y300" s="2112"/>
      <c r="Z300" s="2112"/>
      <c r="AA300" s="2112"/>
      <c r="AB300" s="2112"/>
      <c r="AC300" s="2112"/>
      <c r="AD300" s="2112"/>
      <c r="AE300" s="2112"/>
      <c r="AF300" s="2113"/>
    </row>
    <row r="301" spans="2:83" ht="15" customHeight="1">
      <c r="B301" s="2114"/>
      <c r="C301" s="2115"/>
      <c r="D301" s="2115"/>
      <c r="E301" s="2115"/>
      <c r="F301" s="2115"/>
      <c r="G301" s="2115"/>
      <c r="H301" s="2115"/>
      <c r="I301" s="2115"/>
      <c r="J301" s="2115"/>
      <c r="K301" s="2115"/>
      <c r="L301" s="2115"/>
      <c r="M301" s="2115"/>
      <c r="N301" s="2115"/>
      <c r="O301" s="2115"/>
      <c r="P301" s="2116"/>
      <c r="Q301" s="391"/>
      <c r="R301" s="2114"/>
      <c r="S301" s="2115"/>
      <c r="T301" s="2115"/>
      <c r="U301" s="2115"/>
      <c r="V301" s="2115"/>
      <c r="W301" s="2115"/>
      <c r="X301" s="2115"/>
      <c r="Y301" s="2115"/>
      <c r="Z301" s="2115"/>
      <c r="AA301" s="2115"/>
      <c r="AB301" s="2115"/>
      <c r="AC301" s="2115"/>
      <c r="AD301" s="2115"/>
      <c r="AE301" s="2115"/>
      <c r="AF301" s="2116"/>
    </row>
    <row r="302" spans="2:83" ht="15" customHeight="1">
      <c r="B302" s="206"/>
      <c r="C302" s="206"/>
      <c r="D302" s="206"/>
      <c r="E302" s="206"/>
      <c r="F302" s="206"/>
      <c r="G302" s="206"/>
      <c r="H302" s="206"/>
      <c r="I302" s="206"/>
      <c r="J302" s="206"/>
      <c r="K302" s="206"/>
      <c r="L302" s="206"/>
      <c r="M302" s="206"/>
      <c r="N302" s="206"/>
      <c r="O302" s="206"/>
      <c r="P302" s="206"/>
      <c r="Q302" s="391"/>
      <c r="R302" s="206"/>
      <c r="S302" s="206"/>
      <c r="T302" s="206"/>
      <c r="U302" s="206"/>
      <c r="V302" s="206"/>
      <c r="W302" s="206"/>
      <c r="X302" s="206"/>
      <c r="Y302" s="206"/>
      <c r="Z302" s="206"/>
      <c r="AA302" s="206"/>
      <c r="AB302" s="206"/>
      <c r="AC302" s="206"/>
      <c r="AD302" s="206"/>
      <c r="AE302" s="206"/>
      <c r="AF302" s="206"/>
      <c r="AI302" s="755"/>
    </row>
    <row r="303" spans="2:83" ht="17.25" customHeight="1">
      <c r="B303" s="206"/>
      <c r="C303" s="206"/>
      <c r="D303" s="206"/>
      <c r="E303" s="206"/>
      <c r="F303" s="206"/>
      <c r="G303" s="206"/>
      <c r="H303" s="206"/>
      <c r="I303" s="206"/>
      <c r="J303" s="206"/>
      <c r="K303" s="206"/>
      <c r="L303" s="206"/>
      <c r="M303" s="206"/>
      <c r="N303" s="206"/>
      <c r="O303" s="206"/>
      <c r="P303" s="206"/>
      <c r="Q303" s="391"/>
      <c r="R303" s="206"/>
      <c r="S303" s="206"/>
      <c r="T303" s="206"/>
      <c r="U303" s="206"/>
      <c r="V303" s="206"/>
      <c r="W303" s="206"/>
      <c r="X303" s="206"/>
      <c r="Y303" s="206"/>
      <c r="Z303" s="206"/>
      <c r="AA303" s="206"/>
      <c r="AB303" s="206"/>
      <c r="AC303" s="206"/>
      <c r="AD303" s="206"/>
      <c r="AE303" s="206"/>
      <c r="AF303" s="206"/>
    </row>
    <row r="304" spans="2:83" ht="15" customHeight="1">
      <c r="B304" s="451"/>
      <c r="C304" s="451"/>
      <c r="D304" s="451"/>
      <c r="E304" s="451"/>
      <c r="F304" s="451"/>
      <c r="G304" s="451"/>
      <c r="H304" s="451"/>
      <c r="I304" s="451"/>
      <c r="J304" s="451"/>
      <c r="K304" s="451"/>
      <c r="L304" s="451"/>
      <c r="M304" s="451"/>
      <c r="N304" s="451"/>
      <c r="O304" s="451"/>
      <c r="P304" s="451"/>
      <c r="Q304" s="451"/>
      <c r="R304" s="451"/>
      <c r="S304" s="451"/>
      <c r="T304" s="451"/>
      <c r="U304" s="451"/>
      <c r="V304" s="451"/>
      <c r="W304" s="451"/>
      <c r="X304" s="451"/>
      <c r="Y304" s="451"/>
      <c r="Z304" s="451"/>
      <c r="AA304" s="451"/>
      <c r="AB304" s="451"/>
      <c r="AC304" s="451"/>
      <c r="AD304" s="451"/>
      <c r="AE304" s="451"/>
      <c r="AF304" s="451"/>
      <c r="AJ304" s="1" t="s">
        <v>807</v>
      </c>
      <c r="AK304" s="174"/>
    </row>
    <row r="305" spans="2:73" ht="15" customHeight="1">
      <c r="B305" s="2145" t="s">
        <v>230</v>
      </c>
      <c r="C305" s="2146"/>
      <c r="D305" s="2146"/>
      <c r="E305" s="2146"/>
      <c r="F305" s="2146"/>
      <c r="G305" s="2146"/>
      <c r="H305" s="2146"/>
      <c r="I305" s="2146"/>
      <c r="J305" s="2146"/>
      <c r="K305" s="2146"/>
      <c r="L305" s="2146"/>
      <c r="M305" s="2146"/>
      <c r="N305" s="2146"/>
      <c r="O305" s="2146"/>
      <c r="P305" s="2147"/>
      <c r="Q305" s="390"/>
      <c r="R305" s="2145" t="s">
        <v>231</v>
      </c>
      <c r="S305" s="2146"/>
      <c r="T305" s="2146"/>
      <c r="U305" s="2146"/>
      <c r="V305" s="2146"/>
      <c r="W305" s="2146"/>
      <c r="X305" s="2146"/>
      <c r="Y305" s="2146"/>
      <c r="Z305" s="2146"/>
      <c r="AA305" s="2146"/>
      <c r="AB305" s="2146"/>
      <c r="AC305" s="2146"/>
      <c r="AD305" s="2146"/>
      <c r="AE305" s="2146"/>
      <c r="AF305" s="2147"/>
      <c r="AK305" s="148"/>
      <c r="AL305" s="246"/>
      <c r="AM305" s="148"/>
      <c r="AN305" s="148"/>
      <c r="AO305" s="148"/>
      <c r="AP305" s="148"/>
      <c r="AQ305" s="148"/>
      <c r="AR305" s="246"/>
      <c r="AS305" s="246"/>
      <c r="AT305" s="148"/>
      <c r="AU305" s="148"/>
      <c r="AV305" s="148"/>
      <c r="AW305" s="148"/>
      <c r="AX305" s="148"/>
      <c r="AY305" s="246"/>
      <c r="AZ305" s="246"/>
      <c r="BA305" s="148"/>
      <c r="BB305" s="148"/>
      <c r="BC305" s="148"/>
      <c r="BD305" s="148"/>
      <c r="BE305" s="148"/>
      <c r="BF305" s="246"/>
      <c r="BG305" s="246"/>
      <c r="BH305" s="148"/>
      <c r="BI305" s="148"/>
      <c r="BJ305" s="148"/>
      <c r="BK305" s="148"/>
      <c r="BL305" s="148"/>
      <c r="BM305" s="246"/>
      <c r="BN305" s="246"/>
      <c r="BO305" s="148"/>
      <c r="BP305" s="148"/>
    </row>
    <row r="306" spans="2:73" ht="15" customHeight="1">
      <c r="B306" s="2148"/>
      <c r="C306" s="2149"/>
      <c r="D306" s="2149"/>
      <c r="E306" s="2149"/>
      <c r="F306" s="2149"/>
      <c r="G306" s="2149"/>
      <c r="H306" s="2149"/>
      <c r="I306" s="2149"/>
      <c r="J306" s="2149"/>
      <c r="K306" s="2149"/>
      <c r="L306" s="2149"/>
      <c r="M306" s="2149"/>
      <c r="N306" s="2149"/>
      <c r="O306" s="2149"/>
      <c r="P306" s="2150"/>
      <c r="Q306" s="390"/>
      <c r="R306" s="2148"/>
      <c r="S306" s="2149"/>
      <c r="T306" s="2149"/>
      <c r="U306" s="2149"/>
      <c r="V306" s="2149"/>
      <c r="W306" s="2149"/>
      <c r="X306" s="2149"/>
      <c r="Y306" s="2149"/>
      <c r="Z306" s="2149"/>
      <c r="AA306" s="2149"/>
      <c r="AB306" s="2149"/>
      <c r="AC306" s="2149"/>
      <c r="AD306" s="2149"/>
      <c r="AE306" s="2149"/>
      <c r="AF306" s="2150"/>
      <c r="AK306" s="148"/>
      <c r="AL306" s="246"/>
      <c r="AM306" s="148"/>
      <c r="AN306" s="148"/>
      <c r="AO306" s="148"/>
      <c r="AP306" s="148"/>
      <c r="AQ306" s="148"/>
      <c r="AR306" s="246"/>
      <c r="AS306" s="246"/>
      <c r="AT306" s="148"/>
      <c r="AU306" s="148"/>
      <c r="AV306" s="148"/>
      <c r="AW306" s="148"/>
      <c r="AX306" s="148"/>
      <c r="AY306" s="246"/>
      <c r="AZ306" s="246"/>
      <c r="BA306" s="148"/>
      <c r="BB306" s="148"/>
      <c r="BC306" s="148"/>
      <c r="BD306" s="148"/>
      <c r="BE306" s="148"/>
      <c r="BF306" s="246"/>
      <c r="BG306" s="246"/>
      <c r="BH306" s="148"/>
      <c r="BI306" s="148"/>
      <c r="BJ306" s="148"/>
      <c r="BK306" s="148"/>
      <c r="BL306" s="148"/>
      <c r="BM306" s="246"/>
      <c r="BN306" s="246"/>
      <c r="BO306" s="148"/>
      <c r="BP306" s="148"/>
    </row>
    <row r="307" spans="2:73" ht="15" customHeight="1">
      <c r="B307" s="2148"/>
      <c r="C307" s="2149"/>
      <c r="D307" s="2149"/>
      <c r="E307" s="2149"/>
      <c r="F307" s="2149"/>
      <c r="G307" s="2149"/>
      <c r="H307" s="2149"/>
      <c r="I307" s="2149"/>
      <c r="J307" s="2149"/>
      <c r="K307" s="2149"/>
      <c r="L307" s="2149"/>
      <c r="M307" s="2149"/>
      <c r="N307" s="2149"/>
      <c r="O307" s="2149"/>
      <c r="P307" s="2150"/>
      <c r="Q307" s="390"/>
      <c r="R307" s="2148"/>
      <c r="S307" s="2149"/>
      <c r="T307" s="2149"/>
      <c r="U307" s="2149"/>
      <c r="V307" s="2149"/>
      <c r="W307" s="2149"/>
      <c r="X307" s="2149"/>
      <c r="Y307" s="2149"/>
      <c r="Z307" s="2149"/>
      <c r="AA307" s="2149"/>
      <c r="AB307" s="2149"/>
      <c r="AC307" s="2149"/>
      <c r="AD307" s="2149"/>
      <c r="AE307" s="2149"/>
      <c r="AF307" s="2150"/>
      <c r="AK307" s="148"/>
      <c r="AL307" s="246"/>
      <c r="AM307" s="148"/>
      <c r="AN307" s="148"/>
      <c r="AO307" s="148"/>
      <c r="AP307" s="148"/>
      <c r="AQ307" s="148"/>
      <c r="AR307" s="246"/>
      <c r="AS307" s="246"/>
      <c r="AT307" s="148"/>
      <c r="AU307" s="148"/>
      <c r="AV307" s="148"/>
      <c r="AW307" s="148"/>
      <c r="AX307" s="148"/>
      <c r="AY307" s="246"/>
      <c r="AZ307" s="246"/>
      <c r="BA307" s="148"/>
      <c r="BB307" s="148"/>
      <c r="BC307" s="148"/>
      <c r="BD307" s="148"/>
      <c r="BE307" s="148"/>
      <c r="BF307" s="246"/>
      <c r="BG307" s="246"/>
      <c r="BH307" s="148"/>
      <c r="BI307" s="148"/>
      <c r="BJ307" s="148"/>
      <c r="BK307" s="148"/>
      <c r="BL307" s="148"/>
      <c r="BM307" s="246"/>
      <c r="BN307" s="246"/>
      <c r="BO307" s="148"/>
      <c r="BP307" s="148"/>
    </row>
    <row r="308" spans="2:73" ht="15" customHeight="1">
      <c r="B308" s="2148"/>
      <c r="C308" s="2149"/>
      <c r="D308" s="2149"/>
      <c r="E308" s="2149"/>
      <c r="F308" s="2149"/>
      <c r="G308" s="2149"/>
      <c r="H308" s="2149"/>
      <c r="I308" s="2149"/>
      <c r="J308" s="2149"/>
      <c r="K308" s="2149"/>
      <c r="L308" s="2149"/>
      <c r="M308" s="2149"/>
      <c r="N308" s="2149"/>
      <c r="O308" s="2149"/>
      <c r="P308" s="2150"/>
      <c r="Q308" s="390"/>
      <c r="R308" s="2148"/>
      <c r="S308" s="2149"/>
      <c r="T308" s="2149"/>
      <c r="U308" s="2149"/>
      <c r="V308" s="2149"/>
      <c r="W308" s="2149"/>
      <c r="X308" s="2149"/>
      <c r="Y308" s="2149"/>
      <c r="Z308" s="2149"/>
      <c r="AA308" s="2149"/>
      <c r="AB308" s="2149"/>
      <c r="AC308" s="2149"/>
      <c r="AD308" s="2149"/>
      <c r="AE308" s="2149"/>
      <c r="AF308" s="2150"/>
      <c r="AK308" s="148"/>
      <c r="AL308" s="246"/>
      <c r="AM308" s="148"/>
      <c r="AN308" s="148"/>
      <c r="AO308" s="148"/>
      <c r="AP308" s="148"/>
      <c r="AQ308" s="148"/>
      <c r="AR308" s="246"/>
      <c r="AS308" s="246"/>
      <c r="AT308" s="148"/>
      <c r="AU308" s="148"/>
      <c r="AV308" s="148"/>
      <c r="AW308" s="148"/>
      <c r="AX308" s="148"/>
      <c r="AY308" s="246"/>
      <c r="AZ308" s="246"/>
      <c r="BA308" s="148"/>
      <c r="BB308" s="148"/>
      <c r="BC308" s="148"/>
      <c r="BD308" s="148"/>
      <c r="BE308" s="148"/>
      <c r="BF308" s="246"/>
      <c r="BG308" s="246"/>
      <c r="BH308" s="148"/>
      <c r="BI308" s="148"/>
      <c r="BJ308" s="148"/>
      <c r="BK308" s="148"/>
      <c r="BL308" s="148"/>
      <c r="BM308" s="246"/>
      <c r="BN308" s="246"/>
      <c r="BO308" s="148"/>
      <c r="BP308" s="148"/>
    </row>
    <row r="309" spans="2:73" ht="15" customHeight="1">
      <c r="B309" s="2148"/>
      <c r="C309" s="2149"/>
      <c r="D309" s="2149"/>
      <c r="E309" s="2149"/>
      <c r="F309" s="2149"/>
      <c r="G309" s="2149"/>
      <c r="H309" s="2149"/>
      <c r="I309" s="2149"/>
      <c r="J309" s="2149"/>
      <c r="K309" s="2149"/>
      <c r="L309" s="2149"/>
      <c r="M309" s="2149"/>
      <c r="N309" s="2149"/>
      <c r="O309" s="2149"/>
      <c r="P309" s="2150"/>
      <c r="Q309" s="390"/>
      <c r="R309" s="2148"/>
      <c r="S309" s="2149"/>
      <c r="T309" s="2149"/>
      <c r="U309" s="2149"/>
      <c r="V309" s="2149"/>
      <c r="W309" s="2149"/>
      <c r="X309" s="2149"/>
      <c r="Y309" s="2149"/>
      <c r="Z309" s="2149"/>
      <c r="AA309" s="2149"/>
      <c r="AB309" s="2149"/>
      <c r="AC309" s="2149"/>
      <c r="AD309" s="2149"/>
      <c r="AE309" s="2149"/>
      <c r="AF309" s="2150"/>
      <c r="AK309" s="148"/>
      <c r="AL309" s="246"/>
      <c r="AM309" s="148"/>
      <c r="AN309" s="148"/>
      <c r="AO309" s="148"/>
      <c r="AP309" s="148"/>
      <c r="AQ309" s="148"/>
      <c r="AR309" s="246"/>
      <c r="AS309" s="246"/>
      <c r="AT309" s="148"/>
      <c r="AU309" s="148"/>
      <c r="AV309" s="148"/>
      <c r="AW309" s="148"/>
      <c r="AX309" s="148"/>
      <c r="AY309" s="246"/>
      <c r="AZ309" s="246"/>
      <c r="BA309" s="148"/>
      <c r="BB309" s="148"/>
      <c r="BC309" s="148"/>
      <c r="BD309" s="148"/>
      <c r="BE309" s="148"/>
      <c r="BF309" s="246"/>
      <c r="BG309" s="246"/>
      <c r="BH309" s="148"/>
      <c r="BI309" s="148"/>
      <c r="BJ309" s="148"/>
      <c r="BK309" s="148"/>
      <c r="BL309" s="148"/>
      <c r="BM309" s="246"/>
      <c r="BN309" s="246"/>
      <c r="BO309" s="148"/>
      <c r="BP309" s="148"/>
    </row>
    <row r="310" spans="2:73" ht="15" customHeight="1">
      <c r="B310" s="2148"/>
      <c r="C310" s="2149"/>
      <c r="D310" s="2149"/>
      <c r="E310" s="2149"/>
      <c r="F310" s="2149"/>
      <c r="G310" s="2149"/>
      <c r="H310" s="2149"/>
      <c r="I310" s="2149"/>
      <c r="J310" s="2149"/>
      <c r="K310" s="2149"/>
      <c r="L310" s="2149"/>
      <c r="M310" s="2149"/>
      <c r="N310" s="2149"/>
      <c r="O310" s="2149"/>
      <c r="P310" s="2150"/>
      <c r="Q310" s="390"/>
      <c r="R310" s="2148"/>
      <c r="S310" s="2149"/>
      <c r="T310" s="2149"/>
      <c r="U310" s="2149"/>
      <c r="V310" s="2149"/>
      <c r="W310" s="2149"/>
      <c r="X310" s="2149"/>
      <c r="Y310" s="2149"/>
      <c r="Z310" s="2149"/>
      <c r="AA310" s="2149"/>
      <c r="AB310" s="2149"/>
      <c r="AC310" s="2149"/>
      <c r="AD310" s="2149"/>
      <c r="AE310" s="2149"/>
      <c r="AF310" s="2150"/>
      <c r="AK310" s="1065"/>
      <c r="AL310" s="1073"/>
      <c r="AM310" s="1065"/>
      <c r="AN310" s="1065"/>
      <c r="AO310" s="1065"/>
      <c r="AP310" s="1065"/>
      <c r="AQ310" s="1065"/>
      <c r="AR310" s="1073"/>
      <c r="AS310" s="1073"/>
      <c r="AT310" s="1065"/>
      <c r="AU310" s="1065"/>
      <c r="AV310" s="1065"/>
      <c r="AW310" s="1065"/>
      <c r="AX310" s="1065"/>
      <c r="AY310" s="1073"/>
      <c r="AZ310" s="1073"/>
      <c r="BA310" s="1065"/>
      <c r="BB310" s="1065"/>
      <c r="BC310" s="1065"/>
      <c r="BD310" s="1065"/>
      <c r="BE310" s="1065"/>
      <c r="BF310" s="1073"/>
      <c r="BG310" s="1073"/>
      <c r="BH310" s="1065"/>
      <c r="BI310" s="1065"/>
      <c r="BJ310" s="1065"/>
      <c r="BK310" s="1065"/>
      <c r="BL310" s="1065"/>
      <c r="BM310" s="1073"/>
      <c r="BN310" s="1073"/>
      <c r="BO310" s="1065"/>
      <c r="BP310" s="1065"/>
    </row>
    <row r="311" spans="2:73" ht="15" customHeight="1">
      <c r="B311" s="2148"/>
      <c r="C311" s="2149"/>
      <c r="D311" s="2149"/>
      <c r="E311" s="2149"/>
      <c r="F311" s="2149"/>
      <c r="G311" s="2149"/>
      <c r="H311" s="2149"/>
      <c r="I311" s="2149"/>
      <c r="J311" s="2149"/>
      <c r="K311" s="2149"/>
      <c r="L311" s="2149"/>
      <c r="M311" s="2149"/>
      <c r="N311" s="2149"/>
      <c r="O311" s="2149"/>
      <c r="P311" s="2150"/>
      <c r="Q311" s="390"/>
      <c r="R311" s="2148"/>
      <c r="S311" s="2149"/>
      <c r="T311" s="2149"/>
      <c r="U311" s="2149"/>
      <c r="V311" s="2149"/>
      <c r="W311" s="2149"/>
      <c r="X311" s="2149"/>
      <c r="Y311" s="2149"/>
      <c r="Z311" s="2149"/>
      <c r="AA311" s="2149"/>
      <c r="AB311" s="2149"/>
      <c r="AC311" s="2149"/>
      <c r="AD311" s="2149"/>
      <c r="AE311" s="2149"/>
      <c r="AF311" s="2150"/>
      <c r="AK311" s="1065"/>
      <c r="AL311" s="1073"/>
      <c r="AM311" s="1065"/>
      <c r="AN311" s="1065"/>
      <c r="AO311" s="1065"/>
      <c r="AP311" s="1065"/>
      <c r="AQ311" s="1065"/>
      <c r="AR311" s="1073"/>
      <c r="AS311" s="1073"/>
      <c r="AT311" s="1065"/>
      <c r="AU311" s="1065"/>
      <c r="AV311" s="1065"/>
      <c r="AW311" s="1065"/>
      <c r="AX311" s="1065"/>
      <c r="AY311" s="1073"/>
      <c r="AZ311" s="1073"/>
      <c r="BA311" s="1065"/>
      <c r="BB311" s="1065"/>
      <c r="BC311" s="1065"/>
      <c r="BD311" s="1065"/>
      <c r="BE311" s="1065"/>
      <c r="BF311" s="1073"/>
      <c r="BG311" s="1073"/>
      <c r="BH311" s="1065"/>
      <c r="BI311" s="1065"/>
      <c r="BJ311" s="1065"/>
      <c r="BK311" s="1065"/>
      <c r="BL311" s="1065"/>
      <c r="BM311" s="1073"/>
      <c r="BN311" s="1073"/>
      <c r="BO311" s="1065"/>
      <c r="BP311" s="1065"/>
    </row>
    <row r="312" spans="2:73" ht="15" customHeight="1">
      <c r="B312" s="2148"/>
      <c r="C312" s="2149"/>
      <c r="D312" s="2149"/>
      <c r="E312" s="2149"/>
      <c r="F312" s="2149"/>
      <c r="G312" s="2149"/>
      <c r="H312" s="2149"/>
      <c r="I312" s="2149"/>
      <c r="J312" s="2149"/>
      <c r="K312" s="2149"/>
      <c r="L312" s="2149"/>
      <c r="M312" s="2149"/>
      <c r="N312" s="2149"/>
      <c r="O312" s="2149"/>
      <c r="P312" s="2150"/>
      <c r="Q312" s="390"/>
      <c r="R312" s="2148"/>
      <c r="S312" s="2149"/>
      <c r="T312" s="2149"/>
      <c r="U312" s="2149"/>
      <c r="V312" s="2149"/>
      <c r="W312" s="2149"/>
      <c r="X312" s="2149"/>
      <c r="Y312" s="2149"/>
      <c r="Z312" s="2149"/>
      <c r="AA312" s="2149"/>
      <c r="AB312" s="2149"/>
      <c r="AC312" s="2149"/>
      <c r="AD312" s="2149"/>
      <c r="AE312" s="2149"/>
      <c r="AF312" s="2150"/>
      <c r="AK312" s="148"/>
      <c r="AL312" s="246"/>
      <c r="AM312" s="148"/>
      <c r="AN312" s="148"/>
      <c r="AO312" s="148"/>
      <c r="AP312" s="148"/>
      <c r="AQ312" s="148"/>
      <c r="AR312" s="246"/>
      <c r="AS312" s="246"/>
      <c r="AT312" s="148"/>
      <c r="AU312" s="148"/>
      <c r="AV312" s="148"/>
      <c r="AW312" s="148"/>
      <c r="AX312" s="148"/>
      <c r="AY312" s="246"/>
      <c r="AZ312" s="246"/>
      <c r="BA312" s="148"/>
      <c r="BB312" s="148"/>
      <c r="BC312" s="148"/>
      <c r="BD312" s="148"/>
      <c r="BE312" s="148"/>
      <c r="BF312" s="246"/>
      <c r="BG312" s="246"/>
      <c r="BH312" s="148"/>
      <c r="BI312" s="148"/>
      <c r="BJ312" s="148"/>
      <c r="BK312" s="148"/>
      <c r="BL312" s="148"/>
      <c r="BM312" s="246"/>
      <c r="BN312" s="246"/>
      <c r="BO312" s="148"/>
      <c r="BP312" s="148"/>
    </row>
    <row r="313" spans="2:73" ht="15" customHeight="1">
      <c r="B313" s="2148"/>
      <c r="C313" s="2149"/>
      <c r="D313" s="2149"/>
      <c r="E313" s="2149"/>
      <c r="F313" s="2149"/>
      <c r="G313" s="2149"/>
      <c r="H313" s="2149"/>
      <c r="I313" s="2149"/>
      <c r="J313" s="2149"/>
      <c r="K313" s="2149"/>
      <c r="L313" s="2149"/>
      <c r="M313" s="2149"/>
      <c r="N313" s="2149"/>
      <c r="O313" s="2149"/>
      <c r="P313" s="2150"/>
      <c r="Q313" s="390"/>
      <c r="R313" s="2148"/>
      <c r="S313" s="2149"/>
      <c r="T313" s="2149"/>
      <c r="U313" s="2149"/>
      <c r="V313" s="2149"/>
      <c r="W313" s="2149"/>
      <c r="X313" s="2149"/>
      <c r="Y313" s="2149"/>
      <c r="Z313" s="2149"/>
      <c r="AA313" s="2149"/>
      <c r="AB313" s="2149"/>
      <c r="AC313" s="2149"/>
      <c r="AD313" s="2149"/>
      <c r="AE313" s="2149"/>
      <c r="AF313" s="2150"/>
      <c r="AK313" s="148"/>
      <c r="AL313" s="246"/>
      <c r="AM313" s="148"/>
      <c r="AN313" s="148"/>
      <c r="AO313" s="148"/>
      <c r="AP313" s="148"/>
      <c r="AQ313" s="148"/>
      <c r="AR313" s="246"/>
      <c r="AS313" s="246"/>
      <c r="AT313" s="148"/>
      <c r="AU313" s="148"/>
      <c r="AV313" s="148"/>
      <c r="AW313" s="148"/>
      <c r="AX313" s="148"/>
      <c r="AY313" s="246"/>
      <c r="AZ313" s="246"/>
      <c r="BA313" s="148"/>
      <c r="BB313" s="148"/>
      <c r="BC313" s="148"/>
      <c r="BD313" s="148"/>
      <c r="BE313" s="148"/>
      <c r="BF313" s="246"/>
      <c r="BG313" s="246"/>
      <c r="BH313" s="148"/>
      <c r="BI313" s="148"/>
      <c r="BJ313" s="148"/>
      <c r="BK313" s="148"/>
      <c r="BL313" s="148"/>
      <c r="BM313" s="246"/>
      <c r="BN313" s="246"/>
      <c r="BO313" s="148"/>
      <c r="BP313" s="148"/>
    </row>
    <row r="314" spans="2:73" ht="15" customHeight="1">
      <c r="B314" s="2148"/>
      <c r="C314" s="2149"/>
      <c r="D314" s="2149"/>
      <c r="E314" s="2149"/>
      <c r="F314" s="2149"/>
      <c r="G314" s="2149"/>
      <c r="H314" s="2149"/>
      <c r="I314" s="2149"/>
      <c r="J314" s="2149"/>
      <c r="K314" s="2149"/>
      <c r="L314" s="2149"/>
      <c r="M314" s="2149"/>
      <c r="N314" s="2149"/>
      <c r="O314" s="2149"/>
      <c r="P314" s="2150"/>
      <c r="Q314" s="390"/>
      <c r="R314" s="2148"/>
      <c r="S314" s="2149"/>
      <c r="T314" s="2149"/>
      <c r="U314" s="2149"/>
      <c r="V314" s="2149"/>
      <c r="W314" s="2149"/>
      <c r="X314" s="2149"/>
      <c r="Y314" s="2149"/>
      <c r="Z314" s="2149"/>
      <c r="AA314" s="2149"/>
      <c r="AB314" s="2149"/>
      <c r="AC314" s="2149"/>
      <c r="AD314" s="2149"/>
      <c r="AE314" s="2149"/>
      <c r="AF314" s="2150"/>
      <c r="AK314" s="148"/>
      <c r="AL314" s="246"/>
      <c r="AM314" s="148"/>
      <c r="AN314" s="148"/>
      <c r="AO314" s="148"/>
      <c r="AP314" s="148"/>
      <c r="AQ314" s="148"/>
      <c r="AR314" s="246"/>
      <c r="AS314" s="246"/>
      <c r="AT314" s="148"/>
      <c r="AU314" s="148"/>
      <c r="AV314" s="148"/>
      <c r="AW314" s="148"/>
      <c r="AX314" s="148"/>
      <c r="AY314" s="246"/>
      <c r="AZ314" s="246"/>
      <c r="BA314" s="148"/>
      <c r="BB314" s="148"/>
      <c r="BC314" s="148"/>
      <c r="BD314" s="148"/>
      <c r="BE314" s="148"/>
      <c r="BF314" s="246"/>
      <c r="BG314" s="246"/>
      <c r="BH314" s="148"/>
      <c r="BI314" s="148"/>
      <c r="BJ314" s="148"/>
      <c r="BK314" s="148"/>
      <c r="BL314" s="148"/>
      <c r="BM314" s="246"/>
      <c r="BN314" s="246"/>
      <c r="BO314" s="148"/>
      <c r="BP314" s="148"/>
    </row>
    <row r="315" spans="2:73" ht="15" customHeight="1">
      <c r="B315" s="2148"/>
      <c r="C315" s="2149"/>
      <c r="D315" s="2149"/>
      <c r="E315" s="2149"/>
      <c r="F315" s="2149"/>
      <c r="G315" s="2149"/>
      <c r="H315" s="2149"/>
      <c r="I315" s="2149"/>
      <c r="J315" s="2149"/>
      <c r="K315" s="2149"/>
      <c r="L315" s="2149"/>
      <c r="M315" s="2149"/>
      <c r="N315" s="2149"/>
      <c r="O315" s="2149"/>
      <c r="P315" s="2150"/>
      <c r="Q315" s="390"/>
      <c r="R315" s="2148"/>
      <c r="S315" s="2149"/>
      <c r="T315" s="2149"/>
      <c r="U315" s="2149"/>
      <c r="V315" s="2149"/>
      <c r="W315" s="2149"/>
      <c r="X315" s="2149"/>
      <c r="Y315" s="2149"/>
      <c r="Z315" s="2149"/>
      <c r="AA315" s="2149"/>
      <c r="AB315" s="2149"/>
      <c r="AC315" s="2149"/>
      <c r="AD315" s="2149"/>
      <c r="AE315" s="2149"/>
      <c r="AF315" s="2150"/>
      <c r="AK315" s="148"/>
      <c r="AL315" s="246"/>
      <c r="AM315" s="148"/>
      <c r="AN315" s="148"/>
      <c r="AO315" s="148"/>
      <c r="AP315" s="148"/>
      <c r="AQ315" s="148"/>
      <c r="AR315" s="246"/>
      <c r="AS315" s="246"/>
      <c r="AT315" s="148"/>
      <c r="AU315" s="148"/>
      <c r="AV315" s="148"/>
      <c r="AW315" s="148"/>
      <c r="AX315" s="148"/>
      <c r="AY315" s="246"/>
      <c r="AZ315" s="246"/>
      <c r="BA315" s="148"/>
      <c r="BB315" s="148"/>
      <c r="BC315" s="148"/>
      <c r="BD315" s="148"/>
      <c r="BE315" s="148"/>
      <c r="BF315" s="246"/>
      <c r="BG315" s="246"/>
      <c r="BH315" s="148"/>
      <c r="BI315" s="148"/>
      <c r="BJ315" s="148"/>
      <c r="BK315" s="148"/>
      <c r="BL315" s="148"/>
      <c r="BM315" s="246"/>
      <c r="BN315" s="246"/>
      <c r="BO315" s="148"/>
      <c r="BP315" s="148"/>
    </row>
    <row r="316" spans="2:73" ht="15" customHeight="1">
      <c r="B316" s="2151"/>
      <c r="C316" s="2152"/>
      <c r="D316" s="2152"/>
      <c r="E316" s="2152"/>
      <c r="F316" s="2152"/>
      <c r="G316" s="2152"/>
      <c r="H316" s="2152"/>
      <c r="I316" s="2152"/>
      <c r="J316" s="2152"/>
      <c r="K316" s="2152"/>
      <c r="L316" s="2152"/>
      <c r="M316" s="2152"/>
      <c r="N316" s="2152"/>
      <c r="O316" s="2152"/>
      <c r="P316" s="2153"/>
      <c r="Q316" s="390"/>
      <c r="R316" s="2151"/>
      <c r="S316" s="2152"/>
      <c r="T316" s="2152"/>
      <c r="U316" s="2152"/>
      <c r="V316" s="2152"/>
      <c r="W316" s="2152"/>
      <c r="X316" s="2152"/>
      <c r="Y316" s="2152"/>
      <c r="Z316" s="2152"/>
      <c r="AA316" s="2152"/>
      <c r="AB316" s="2152"/>
      <c r="AC316" s="2152"/>
      <c r="AD316" s="2152"/>
      <c r="AE316" s="2152"/>
      <c r="AF316" s="2153"/>
      <c r="AK316" s="148"/>
      <c r="AL316" s="246"/>
      <c r="AM316" s="148"/>
      <c r="AN316" s="148"/>
      <c r="AO316" s="148"/>
      <c r="AP316" s="148"/>
      <c r="AQ316" s="148"/>
      <c r="AR316" s="246"/>
      <c r="AS316" s="246"/>
      <c r="AT316" s="148"/>
      <c r="AU316" s="148"/>
      <c r="AV316" s="148"/>
      <c r="AW316" s="148"/>
      <c r="AX316" s="148"/>
      <c r="AY316" s="246"/>
      <c r="AZ316" s="246"/>
      <c r="BA316" s="148"/>
      <c r="BB316" s="148"/>
      <c r="BC316" s="148"/>
      <c r="BD316" s="148"/>
      <c r="BE316" s="148"/>
      <c r="BF316" s="246"/>
      <c r="BG316" s="2108"/>
      <c r="BH316" s="2109"/>
      <c r="BI316" s="2109"/>
      <c r="BJ316" s="2109"/>
      <c r="BK316" s="2109"/>
      <c r="BL316" s="2109"/>
      <c r="BM316" s="2109"/>
      <c r="BN316" s="2109"/>
      <c r="BO316" s="2109"/>
      <c r="BP316" s="2109"/>
      <c r="BQ316" s="2109"/>
      <c r="BR316" s="2109"/>
      <c r="BS316" s="2109"/>
      <c r="BT316" s="2109"/>
      <c r="BU316" s="2110"/>
    </row>
    <row r="317" spans="2:73" ht="15" customHeight="1">
      <c r="B317" s="451"/>
      <c r="C317" s="451"/>
      <c r="D317" s="451"/>
      <c r="E317" s="451"/>
      <c r="F317" s="451"/>
      <c r="G317" s="451"/>
      <c r="H317" s="451"/>
      <c r="I317" s="451"/>
      <c r="J317" s="451"/>
      <c r="K317" s="451"/>
      <c r="L317" s="451"/>
      <c r="M317" s="451"/>
      <c r="N317" s="451"/>
      <c r="O317" s="451"/>
      <c r="P317" s="451"/>
      <c r="Q317" s="451"/>
      <c r="R317" s="451"/>
      <c r="S317" s="451"/>
      <c r="T317" s="451"/>
      <c r="U317" s="451"/>
      <c r="V317" s="451"/>
      <c r="W317" s="451"/>
      <c r="X317" s="451"/>
      <c r="Y317" s="451"/>
      <c r="Z317" s="451"/>
      <c r="AA317" s="451"/>
      <c r="AB317" s="451"/>
      <c r="AC317" s="451"/>
      <c r="AD317" s="451"/>
      <c r="AE317" s="451"/>
      <c r="AF317" s="451"/>
      <c r="AK317" s="148"/>
      <c r="AL317" s="246"/>
      <c r="AM317" s="148"/>
      <c r="AN317" s="148"/>
      <c r="AO317" s="148"/>
      <c r="AP317" s="148"/>
      <c r="AQ317" s="148"/>
      <c r="AR317" s="246"/>
      <c r="AS317" s="246"/>
      <c r="AT317" s="148"/>
      <c r="AU317" s="148"/>
      <c r="AV317" s="148"/>
      <c r="AW317" s="148"/>
      <c r="AX317" s="148"/>
      <c r="AY317" s="246"/>
      <c r="AZ317" s="246"/>
      <c r="BA317" s="148"/>
      <c r="BB317" s="148"/>
      <c r="BC317" s="148"/>
      <c r="BD317" s="148"/>
      <c r="BE317" s="148"/>
      <c r="BF317" s="246"/>
      <c r="BG317" s="2111"/>
      <c r="BH317" s="2112"/>
      <c r="BI317" s="2112"/>
      <c r="BJ317" s="2112"/>
      <c r="BK317" s="2112"/>
      <c r="BL317" s="2112"/>
      <c r="BM317" s="2112"/>
      <c r="BN317" s="2112"/>
      <c r="BO317" s="2112"/>
      <c r="BP317" s="2112"/>
      <c r="BQ317" s="2112"/>
      <c r="BR317" s="2112"/>
      <c r="BS317" s="2112"/>
      <c r="BT317" s="2112"/>
      <c r="BU317" s="2113"/>
    </row>
    <row r="318" spans="2:73" ht="15" customHeight="1">
      <c r="B318" s="2108" t="s">
        <v>957</v>
      </c>
      <c r="C318" s="2109"/>
      <c r="D318" s="2109"/>
      <c r="E318" s="2109"/>
      <c r="F318" s="2109"/>
      <c r="G318" s="2109"/>
      <c r="H318" s="2109"/>
      <c r="I318" s="2109"/>
      <c r="J318" s="2109"/>
      <c r="K318" s="2109"/>
      <c r="L318" s="2109"/>
      <c r="M318" s="2109"/>
      <c r="N318" s="2109"/>
      <c r="O318" s="2109"/>
      <c r="P318" s="2110"/>
      <c r="Q318" s="392"/>
      <c r="R318" s="2108" t="s">
        <v>958</v>
      </c>
      <c r="S318" s="2109"/>
      <c r="T318" s="2109"/>
      <c r="U318" s="2109"/>
      <c r="V318" s="2109"/>
      <c r="W318" s="2109"/>
      <c r="X318" s="2109"/>
      <c r="Y318" s="2109"/>
      <c r="Z318" s="2109"/>
      <c r="AA318" s="2109"/>
      <c r="AB318" s="2109"/>
      <c r="AC318" s="2109"/>
      <c r="AD318" s="2109"/>
      <c r="AE318" s="2109"/>
      <c r="AF318" s="2110"/>
      <c r="AK318" s="148"/>
      <c r="AL318" s="246"/>
      <c r="AM318" s="148"/>
      <c r="AN318" s="148"/>
      <c r="AO318" s="148"/>
      <c r="AP318" s="148"/>
      <c r="AQ318" s="148"/>
      <c r="AR318" s="246"/>
      <c r="AS318" s="246"/>
      <c r="AT318" s="148"/>
      <c r="AU318" s="148"/>
      <c r="AV318" s="148"/>
      <c r="AW318" s="148"/>
      <c r="AX318" s="148"/>
      <c r="AY318" s="246"/>
      <c r="AZ318" s="246"/>
      <c r="BA318" s="148"/>
      <c r="BB318" s="148"/>
      <c r="BC318" s="148"/>
      <c r="BD318" s="148"/>
      <c r="BE318" s="148"/>
      <c r="BF318" s="246"/>
      <c r="BG318" s="2114"/>
      <c r="BH318" s="2115"/>
      <c r="BI318" s="2115"/>
      <c r="BJ318" s="2115"/>
      <c r="BK318" s="2115"/>
      <c r="BL318" s="2115"/>
      <c r="BM318" s="2115"/>
      <c r="BN318" s="2115"/>
      <c r="BO318" s="2115"/>
      <c r="BP318" s="2115"/>
      <c r="BQ318" s="2115"/>
      <c r="BR318" s="2115"/>
      <c r="BS318" s="2115"/>
      <c r="BT318" s="2115"/>
      <c r="BU318" s="2116"/>
    </row>
    <row r="319" spans="2:73" ht="15" customHeight="1">
      <c r="B319" s="2111"/>
      <c r="C319" s="2112"/>
      <c r="D319" s="2112"/>
      <c r="E319" s="2112"/>
      <c r="F319" s="2112"/>
      <c r="G319" s="2112"/>
      <c r="H319" s="2112"/>
      <c r="I319" s="2112"/>
      <c r="J319" s="2112"/>
      <c r="K319" s="2112"/>
      <c r="L319" s="2112"/>
      <c r="M319" s="2112"/>
      <c r="N319" s="2112"/>
      <c r="O319" s="2112"/>
      <c r="P319" s="2113"/>
      <c r="Q319" s="392"/>
      <c r="R319" s="2111"/>
      <c r="S319" s="2112"/>
      <c r="T319" s="2112"/>
      <c r="U319" s="2112"/>
      <c r="V319" s="2112"/>
      <c r="W319" s="2112"/>
      <c r="X319" s="2112"/>
      <c r="Y319" s="2112"/>
      <c r="Z319" s="2112"/>
      <c r="AA319" s="2112"/>
      <c r="AB319" s="2112"/>
      <c r="AC319" s="2112"/>
      <c r="AD319" s="2112"/>
      <c r="AE319" s="2112"/>
      <c r="AF319" s="2113"/>
      <c r="AK319" s="148"/>
      <c r="AL319" s="246"/>
      <c r="AM319" s="148"/>
      <c r="AN319" s="148"/>
      <c r="AO319" s="148"/>
      <c r="AP319" s="148"/>
      <c r="AQ319" s="148"/>
      <c r="AR319" s="246"/>
      <c r="AS319" s="246"/>
      <c r="AT319" s="148"/>
      <c r="AU319" s="148"/>
      <c r="AV319" s="148"/>
      <c r="AW319" s="148"/>
      <c r="AX319" s="148"/>
      <c r="AY319" s="246"/>
      <c r="AZ319" s="246"/>
      <c r="BA319" s="148"/>
      <c r="BB319" s="148"/>
      <c r="BC319" s="148"/>
      <c r="BD319" s="148"/>
      <c r="BE319" s="148"/>
      <c r="BF319" s="246"/>
      <c r="BG319" s="246"/>
      <c r="BH319" s="148"/>
      <c r="BI319" s="148"/>
      <c r="BJ319" s="148"/>
      <c r="BK319" s="148"/>
      <c r="BL319" s="148"/>
      <c r="BM319" s="246"/>
      <c r="BN319" s="246"/>
      <c r="BO319" s="148"/>
      <c r="BP319" s="148"/>
    </row>
    <row r="320" spans="2:73" ht="15" customHeight="1">
      <c r="B320" s="2114"/>
      <c r="C320" s="2115"/>
      <c r="D320" s="2115"/>
      <c r="E320" s="2115"/>
      <c r="F320" s="2115"/>
      <c r="G320" s="2115"/>
      <c r="H320" s="2115"/>
      <c r="I320" s="2115"/>
      <c r="J320" s="2115"/>
      <c r="K320" s="2115"/>
      <c r="L320" s="2115"/>
      <c r="M320" s="2115"/>
      <c r="N320" s="2115"/>
      <c r="O320" s="2115"/>
      <c r="P320" s="2116"/>
      <c r="Q320" s="391"/>
      <c r="R320" s="2114"/>
      <c r="S320" s="2115"/>
      <c r="T320" s="2115"/>
      <c r="U320" s="2115"/>
      <c r="V320" s="2115"/>
      <c r="W320" s="2115"/>
      <c r="X320" s="2115"/>
      <c r="Y320" s="2115"/>
      <c r="Z320" s="2115"/>
      <c r="AA320" s="2115"/>
      <c r="AB320" s="2115"/>
      <c r="AC320" s="2115"/>
      <c r="AD320" s="2115"/>
      <c r="AE320" s="2115"/>
      <c r="AF320" s="2116"/>
      <c r="AK320" s="148"/>
      <c r="AL320" s="246"/>
      <c r="AM320" s="148"/>
      <c r="AN320" s="148"/>
      <c r="AO320" s="148"/>
      <c r="AP320" s="148"/>
      <c r="AQ320" s="148"/>
      <c r="AR320" s="246"/>
      <c r="AS320" s="246"/>
      <c r="AT320" s="148"/>
      <c r="AU320" s="148"/>
      <c r="AV320" s="148"/>
      <c r="AW320" s="148"/>
      <c r="AX320" s="148"/>
      <c r="AY320" s="246"/>
      <c r="AZ320" s="246"/>
      <c r="BA320" s="148"/>
      <c r="BB320" s="148"/>
      <c r="BC320" s="148"/>
      <c r="BD320" s="148"/>
      <c r="BE320" s="148"/>
      <c r="BF320" s="246"/>
      <c r="BG320" s="246"/>
      <c r="BH320" s="148"/>
      <c r="BI320" s="148"/>
      <c r="BJ320" s="148"/>
      <c r="BK320" s="148"/>
      <c r="BL320" s="148"/>
      <c r="BM320" s="246"/>
      <c r="BN320" s="246"/>
      <c r="BO320" s="148"/>
      <c r="BP320" s="148"/>
    </row>
    <row r="321" spans="2:68" ht="15" customHeight="1">
      <c r="B321" s="206"/>
      <c r="C321" s="206"/>
      <c r="D321" s="206"/>
      <c r="E321" s="206"/>
      <c r="F321" s="206"/>
      <c r="G321" s="206"/>
      <c r="H321" s="206"/>
      <c r="I321" s="206"/>
      <c r="J321" s="206"/>
      <c r="K321" s="206"/>
      <c r="L321" s="206"/>
      <c r="M321" s="206"/>
      <c r="N321" s="206"/>
      <c r="O321" s="206"/>
      <c r="P321" s="206"/>
      <c r="Q321" s="391"/>
      <c r="R321" s="206"/>
      <c r="S321" s="206"/>
      <c r="T321" s="206"/>
      <c r="U321" s="206"/>
      <c r="V321" s="206"/>
      <c r="W321" s="206"/>
      <c r="X321" s="206"/>
      <c r="Y321" s="206"/>
      <c r="Z321" s="206"/>
      <c r="AA321" s="206"/>
      <c r="AB321" s="206"/>
      <c r="AC321" s="206"/>
      <c r="AD321" s="206"/>
      <c r="AE321" s="206"/>
      <c r="AF321" s="206"/>
      <c r="AK321" s="148"/>
      <c r="AL321" s="246"/>
      <c r="AM321" s="148"/>
      <c r="AN321" s="148"/>
      <c r="AO321" s="148"/>
      <c r="AP321" s="148"/>
      <c r="AQ321" s="148"/>
      <c r="AR321" s="246"/>
      <c r="AS321" s="246"/>
      <c r="AT321" s="148"/>
      <c r="AU321" s="148"/>
      <c r="AV321" s="148"/>
      <c r="AW321" s="148"/>
      <c r="AX321" s="148"/>
      <c r="AY321" s="246"/>
      <c r="AZ321" s="246"/>
      <c r="BA321" s="148"/>
      <c r="BB321" s="148"/>
      <c r="BC321" s="148"/>
      <c r="BD321" s="148"/>
      <c r="BE321" s="148"/>
      <c r="BF321" s="246"/>
      <c r="BG321" s="246"/>
      <c r="BH321" s="148"/>
      <c r="BI321" s="148"/>
      <c r="BJ321" s="148"/>
      <c r="BK321" s="148"/>
      <c r="BL321" s="148"/>
      <c r="BM321" s="246"/>
      <c r="BN321" s="246"/>
      <c r="BO321" s="148"/>
      <c r="BP321" s="148"/>
    </row>
    <row r="322" spans="2:68" ht="15.75" customHeight="1">
      <c r="B322" s="206"/>
      <c r="C322" s="206"/>
      <c r="D322" s="206"/>
      <c r="E322" s="206"/>
      <c r="F322" s="206"/>
      <c r="G322" s="206"/>
      <c r="H322" s="206"/>
      <c r="I322" s="206"/>
      <c r="J322" s="206"/>
      <c r="K322" s="206"/>
      <c r="L322" s="206"/>
      <c r="M322" s="206"/>
      <c r="N322" s="206"/>
      <c r="O322" s="206"/>
      <c r="P322" s="206"/>
      <c r="Q322" s="391"/>
      <c r="R322" s="206"/>
      <c r="S322" s="206"/>
      <c r="T322" s="206"/>
      <c r="U322" s="206"/>
      <c r="V322" s="206"/>
      <c r="W322" s="206"/>
      <c r="X322" s="206"/>
      <c r="Y322" s="206"/>
      <c r="Z322" s="206"/>
      <c r="AA322" s="206"/>
      <c r="AB322" s="206"/>
      <c r="AC322" s="206"/>
      <c r="AD322" s="206"/>
      <c r="AE322" s="206"/>
      <c r="AF322" s="206"/>
      <c r="AK322" s="148"/>
      <c r="AL322" s="246"/>
      <c r="AM322" s="148"/>
      <c r="AN322" s="148"/>
      <c r="AO322" s="148"/>
      <c r="AP322" s="148"/>
      <c r="AQ322" s="148"/>
      <c r="AR322" s="246"/>
      <c r="AS322" s="246"/>
      <c r="AT322" s="148"/>
      <c r="AU322" s="148"/>
      <c r="AV322" s="148"/>
      <c r="AW322" s="148"/>
      <c r="AX322" s="148"/>
      <c r="AY322" s="246"/>
      <c r="AZ322" s="246"/>
      <c r="BA322" s="148"/>
      <c r="BB322" s="148"/>
      <c r="BC322" s="148"/>
      <c r="BD322" s="148"/>
      <c r="BE322" s="148"/>
      <c r="BF322" s="246"/>
      <c r="BG322" s="246"/>
      <c r="BH322" s="148"/>
      <c r="BI322" s="148"/>
      <c r="BJ322" s="148"/>
      <c r="BK322" s="148"/>
      <c r="BL322" s="148"/>
      <c r="BM322" s="246"/>
      <c r="BN322" s="246"/>
      <c r="BO322" s="148"/>
      <c r="BP322" s="148"/>
    </row>
    <row r="323" spans="2:68" ht="15" customHeight="1">
      <c r="B323" s="451"/>
      <c r="C323" s="451"/>
      <c r="D323" s="451"/>
      <c r="E323" s="451"/>
      <c r="F323" s="451"/>
      <c r="G323" s="451"/>
      <c r="H323" s="451"/>
      <c r="I323" s="451"/>
      <c r="J323" s="451"/>
      <c r="K323" s="451"/>
      <c r="L323" s="451"/>
      <c r="M323" s="451"/>
      <c r="N323" s="451"/>
      <c r="O323" s="451"/>
      <c r="P323" s="451"/>
      <c r="Q323" s="451"/>
      <c r="R323" s="451"/>
      <c r="S323" s="451"/>
      <c r="T323" s="451"/>
      <c r="U323" s="451"/>
      <c r="V323" s="451"/>
      <c r="W323" s="451"/>
      <c r="X323" s="451"/>
      <c r="Y323" s="451"/>
      <c r="Z323" s="451"/>
      <c r="AA323" s="451"/>
      <c r="AB323" s="451"/>
      <c r="AC323" s="451"/>
      <c r="AD323" s="451"/>
      <c r="AE323" s="451"/>
      <c r="AF323" s="451"/>
      <c r="AK323" s="148"/>
      <c r="AL323" s="246"/>
      <c r="AM323" s="148"/>
      <c r="AN323" s="148"/>
      <c r="AO323" s="148"/>
      <c r="AP323" s="148"/>
      <c r="AQ323" s="148"/>
      <c r="AR323" s="246"/>
      <c r="AS323" s="246"/>
      <c r="AT323" s="148"/>
      <c r="AU323" s="148"/>
      <c r="AV323" s="148"/>
      <c r="AW323" s="148"/>
      <c r="AX323" s="148"/>
      <c r="AY323" s="246"/>
      <c r="AZ323" s="246"/>
      <c r="BA323" s="148"/>
      <c r="BB323" s="148"/>
      <c r="BC323" s="148"/>
      <c r="BD323" s="148"/>
      <c r="BE323" s="148"/>
      <c r="BF323" s="246"/>
      <c r="BG323" s="246"/>
      <c r="BH323" s="148"/>
      <c r="BI323" s="148"/>
      <c r="BJ323" s="148"/>
      <c r="BK323" s="148"/>
      <c r="BL323" s="148"/>
      <c r="BM323" s="246"/>
      <c r="BN323" s="246"/>
      <c r="BO323" s="148"/>
      <c r="BP323" s="148"/>
    </row>
    <row r="324" spans="2:68" ht="15" customHeight="1">
      <c r="B324" s="2145" t="s">
        <v>230</v>
      </c>
      <c r="C324" s="2146"/>
      <c r="D324" s="2146"/>
      <c r="E324" s="2146"/>
      <c r="F324" s="2146"/>
      <c r="G324" s="2146"/>
      <c r="H324" s="2146"/>
      <c r="I324" s="2146"/>
      <c r="J324" s="2146"/>
      <c r="K324" s="2146"/>
      <c r="L324" s="2146"/>
      <c r="M324" s="2146"/>
      <c r="N324" s="2146"/>
      <c r="O324" s="2146"/>
      <c r="P324" s="2147"/>
      <c r="Q324" s="390"/>
      <c r="R324" s="2145" t="s">
        <v>231</v>
      </c>
      <c r="S324" s="2146"/>
      <c r="T324" s="2146"/>
      <c r="U324" s="2146"/>
      <c r="V324" s="2146"/>
      <c r="W324" s="2146"/>
      <c r="X324" s="2146"/>
      <c r="Y324" s="2146"/>
      <c r="Z324" s="2146"/>
      <c r="AA324" s="2146"/>
      <c r="AB324" s="2146"/>
      <c r="AC324" s="2146"/>
      <c r="AD324" s="2146"/>
      <c r="AE324" s="2146"/>
      <c r="AF324" s="2147"/>
      <c r="AK324" s="148"/>
      <c r="AL324" s="246"/>
      <c r="AM324" s="148"/>
      <c r="AN324" s="148"/>
      <c r="AO324" s="148"/>
      <c r="AP324" s="148"/>
      <c r="AQ324" s="148"/>
      <c r="AR324" s="246"/>
      <c r="AS324" s="246"/>
      <c r="AT324" s="148"/>
      <c r="AU324" s="148"/>
      <c r="AV324" s="148"/>
      <c r="AW324" s="148"/>
      <c r="AX324" s="148"/>
      <c r="AY324" s="246"/>
      <c r="AZ324" s="246"/>
      <c r="BA324" s="148"/>
      <c r="BB324" s="148"/>
      <c r="BC324" s="148"/>
      <c r="BD324" s="148"/>
      <c r="BE324" s="148"/>
      <c r="BF324" s="246"/>
      <c r="BG324" s="246"/>
      <c r="BH324" s="148"/>
      <c r="BI324" s="148"/>
      <c r="BJ324" s="148"/>
      <c r="BK324" s="148"/>
      <c r="BL324" s="148"/>
      <c r="BM324" s="246"/>
      <c r="BN324" s="246"/>
      <c r="BO324" s="148"/>
      <c r="BP324" s="148"/>
    </row>
    <row r="325" spans="2:68" ht="15" customHeight="1">
      <c r="B325" s="2148"/>
      <c r="C325" s="2149"/>
      <c r="D325" s="2149"/>
      <c r="E325" s="2149"/>
      <c r="F325" s="2149"/>
      <c r="G325" s="2149"/>
      <c r="H325" s="2149"/>
      <c r="I325" s="2149"/>
      <c r="J325" s="2149"/>
      <c r="K325" s="2149"/>
      <c r="L325" s="2149"/>
      <c r="M325" s="2149"/>
      <c r="N325" s="2149"/>
      <c r="O325" s="2149"/>
      <c r="P325" s="2150"/>
      <c r="Q325" s="390"/>
      <c r="R325" s="2148"/>
      <c r="S325" s="2149"/>
      <c r="T325" s="2149"/>
      <c r="U325" s="2149"/>
      <c r="V325" s="2149"/>
      <c r="W325" s="2149"/>
      <c r="X325" s="2149"/>
      <c r="Y325" s="2149"/>
      <c r="Z325" s="2149"/>
      <c r="AA325" s="2149"/>
      <c r="AB325" s="2149"/>
      <c r="AC325" s="2149"/>
      <c r="AD325" s="2149"/>
      <c r="AE325" s="2149"/>
      <c r="AF325" s="2150"/>
      <c r="AK325" s="1065"/>
      <c r="AL325" s="1073"/>
      <c r="AM325" s="1065"/>
      <c r="AN325" s="1065"/>
      <c r="AO325" s="1065"/>
      <c r="AP325" s="1065"/>
      <c r="AQ325" s="1065"/>
      <c r="AR325" s="1073"/>
      <c r="AS325" s="1073"/>
      <c r="AT325" s="1065"/>
      <c r="AU325" s="1065"/>
      <c r="AV325" s="1065"/>
      <c r="AW325" s="1065"/>
      <c r="AX325" s="1065"/>
      <c r="AY325" s="1073"/>
      <c r="AZ325" s="1073"/>
      <c r="BA325" s="1065"/>
      <c r="BB325" s="1065"/>
      <c r="BC325" s="1065"/>
      <c r="BD325" s="1065"/>
      <c r="BE325" s="1065"/>
      <c r="BF325" s="1073"/>
      <c r="BG325" s="1073"/>
      <c r="BH325" s="1065"/>
      <c r="BI325" s="1065"/>
      <c r="BJ325" s="1065"/>
      <c r="BK325" s="1065"/>
      <c r="BL325" s="1065"/>
      <c r="BM325" s="1073"/>
      <c r="BN325" s="1073"/>
      <c r="BO325" s="1065"/>
      <c r="BP325" s="1065"/>
    </row>
    <row r="326" spans="2:68" ht="15" customHeight="1">
      <c r="B326" s="2148"/>
      <c r="C326" s="2149"/>
      <c r="D326" s="2149"/>
      <c r="E326" s="2149"/>
      <c r="F326" s="2149"/>
      <c r="G326" s="2149"/>
      <c r="H326" s="2149"/>
      <c r="I326" s="2149"/>
      <c r="J326" s="2149"/>
      <c r="K326" s="2149"/>
      <c r="L326" s="2149"/>
      <c r="M326" s="2149"/>
      <c r="N326" s="2149"/>
      <c r="O326" s="2149"/>
      <c r="P326" s="2150"/>
      <c r="Q326" s="390"/>
      <c r="R326" s="2148"/>
      <c r="S326" s="2149"/>
      <c r="T326" s="2149"/>
      <c r="U326" s="2149"/>
      <c r="V326" s="2149"/>
      <c r="W326" s="2149"/>
      <c r="X326" s="2149"/>
      <c r="Y326" s="2149"/>
      <c r="Z326" s="2149"/>
      <c r="AA326" s="2149"/>
      <c r="AB326" s="2149"/>
      <c r="AC326" s="2149"/>
      <c r="AD326" s="2149"/>
      <c r="AE326" s="2149"/>
      <c r="AF326" s="2150"/>
      <c r="AK326" s="1065"/>
      <c r="AL326" s="1073"/>
      <c r="AM326" s="1065"/>
      <c r="AN326" s="1065"/>
      <c r="AO326" s="1065"/>
      <c r="AP326" s="1065"/>
      <c r="AQ326" s="1065"/>
      <c r="AR326" s="1073"/>
      <c r="AS326" s="2108"/>
      <c r="AT326" s="2109"/>
      <c r="AU326" s="2109"/>
      <c r="AV326" s="2109"/>
      <c r="AW326" s="2109"/>
      <c r="AX326" s="2109"/>
      <c r="AY326" s="2109"/>
      <c r="AZ326" s="2109"/>
      <c r="BA326" s="2109"/>
      <c r="BB326" s="2109"/>
      <c r="BC326" s="2109"/>
      <c r="BD326" s="2109"/>
      <c r="BE326" s="2109"/>
      <c r="BF326" s="2109"/>
      <c r="BG326" s="2110"/>
      <c r="BH326" s="1065"/>
      <c r="BI326" s="1065"/>
      <c r="BJ326" s="1065"/>
      <c r="BK326" s="1065"/>
      <c r="BL326" s="1065"/>
      <c r="BM326" s="1073"/>
      <c r="BN326" s="1073"/>
      <c r="BO326" s="1065"/>
      <c r="BP326" s="1065"/>
    </row>
    <row r="327" spans="2:68" ht="15" customHeight="1">
      <c r="B327" s="2148"/>
      <c r="C327" s="2149"/>
      <c r="D327" s="2149"/>
      <c r="E327" s="2149"/>
      <c r="F327" s="2149"/>
      <c r="G327" s="2149"/>
      <c r="H327" s="2149"/>
      <c r="I327" s="2149"/>
      <c r="J327" s="2149"/>
      <c r="K327" s="2149"/>
      <c r="L327" s="2149"/>
      <c r="M327" s="2149"/>
      <c r="N327" s="2149"/>
      <c r="O327" s="2149"/>
      <c r="P327" s="2150"/>
      <c r="Q327" s="390"/>
      <c r="R327" s="2148"/>
      <c r="S327" s="2149"/>
      <c r="T327" s="2149"/>
      <c r="U327" s="2149"/>
      <c r="V327" s="2149"/>
      <c r="W327" s="2149"/>
      <c r="X327" s="2149"/>
      <c r="Y327" s="2149"/>
      <c r="Z327" s="2149"/>
      <c r="AA327" s="2149"/>
      <c r="AB327" s="2149"/>
      <c r="AC327" s="2149"/>
      <c r="AD327" s="2149"/>
      <c r="AE327" s="2149"/>
      <c r="AF327" s="2150"/>
      <c r="AK327" s="1065"/>
      <c r="AL327" s="1073"/>
      <c r="AM327" s="1065"/>
      <c r="AN327" s="1065"/>
      <c r="AO327" s="1065"/>
      <c r="AP327" s="1065"/>
      <c r="AQ327" s="1065"/>
      <c r="AR327" s="1073"/>
      <c r="AS327" s="2111"/>
      <c r="AT327" s="2112"/>
      <c r="AU327" s="2112"/>
      <c r="AV327" s="2112"/>
      <c r="AW327" s="2112"/>
      <c r="AX327" s="2112"/>
      <c r="AY327" s="2112"/>
      <c r="AZ327" s="2112"/>
      <c r="BA327" s="2112"/>
      <c r="BB327" s="2112"/>
      <c r="BC327" s="2112"/>
      <c r="BD327" s="2112"/>
      <c r="BE327" s="2112"/>
      <c r="BF327" s="2112"/>
      <c r="BG327" s="2113"/>
      <c r="BH327" s="1065"/>
      <c r="BI327" s="1065"/>
      <c r="BJ327" s="1065"/>
      <c r="BK327" s="1065"/>
      <c r="BL327" s="1065"/>
      <c r="BM327" s="1073"/>
      <c r="BN327" s="1073"/>
      <c r="BO327" s="1065"/>
      <c r="BP327" s="1065"/>
    </row>
    <row r="328" spans="2:68" ht="15" customHeight="1">
      <c r="B328" s="2148"/>
      <c r="C328" s="2149"/>
      <c r="D328" s="2149"/>
      <c r="E328" s="2149"/>
      <c r="F328" s="2149"/>
      <c r="G328" s="2149"/>
      <c r="H328" s="2149"/>
      <c r="I328" s="2149"/>
      <c r="J328" s="2149"/>
      <c r="K328" s="2149"/>
      <c r="L328" s="2149"/>
      <c r="M328" s="2149"/>
      <c r="N328" s="2149"/>
      <c r="O328" s="2149"/>
      <c r="P328" s="2150"/>
      <c r="Q328" s="390"/>
      <c r="R328" s="2148"/>
      <c r="S328" s="2149"/>
      <c r="T328" s="2149"/>
      <c r="U328" s="2149"/>
      <c r="V328" s="2149"/>
      <c r="W328" s="2149"/>
      <c r="X328" s="2149"/>
      <c r="Y328" s="2149"/>
      <c r="Z328" s="2149"/>
      <c r="AA328" s="2149"/>
      <c r="AB328" s="2149"/>
      <c r="AC328" s="2149"/>
      <c r="AD328" s="2149"/>
      <c r="AE328" s="2149"/>
      <c r="AF328" s="2150"/>
      <c r="AK328" s="1065"/>
      <c r="AL328" s="1073"/>
      <c r="AM328" s="1065"/>
      <c r="AN328" s="1065"/>
      <c r="AO328" s="1065"/>
      <c r="AP328" s="1065"/>
      <c r="AQ328" s="1065"/>
      <c r="AR328" s="1073"/>
      <c r="AS328" s="2114"/>
      <c r="AT328" s="2115"/>
      <c r="AU328" s="2115"/>
      <c r="AV328" s="2115"/>
      <c r="AW328" s="2115"/>
      <c r="AX328" s="2115"/>
      <c r="AY328" s="2115"/>
      <c r="AZ328" s="2115"/>
      <c r="BA328" s="2115"/>
      <c r="BB328" s="2115"/>
      <c r="BC328" s="2115"/>
      <c r="BD328" s="2115"/>
      <c r="BE328" s="2115"/>
      <c r="BF328" s="2115"/>
      <c r="BG328" s="2116"/>
      <c r="BH328" s="1065"/>
      <c r="BI328" s="1065"/>
      <c r="BJ328" s="1065"/>
      <c r="BK328" s="1065"/>
      <c r="BL328" s="1065"/>
      <c r="BM328" s="1073"/>
      <c r="BN328" s="1073"/>
      <c r="BO328" s="1065"/>
      <c r="BP328" s="1065"/>
    </row>
    <row r="329" spans="2:68" ht="15" customHeight="1">
      <c r="B329" s="2148"/>
      <c r="C329" s="2149"/>
      <c r="D329" s="2149"/>
      <c r="E329" s="2149"/>
      <c r="F329" s="2149"/>
      <c r="G329" s="2149"/>
      <c r="H329" s="2149"/>
      <c r="I329" s="2149"/>
      <c r="J329" s="2149"/>
      <c r="K329" s="2149"/>
      <c r="L329" s="2149"/>
      <c r="M329" s="2149"/>
      <c r="N329" s="2149"/>
      <c r="O329" s="2149"/>
      <c r="P329" s="2150"/>
      <c r="Q329" s="390"/>
      <c r="R329" s="2148"/>
      <c r="S329" s="2149"/>
      <c r="T329" s="2149"/>
      <c r="U329" s="2149"/>
      <c r="V329" s="2149"/>
      <c r="W329" s="2149"/>
      <c r="X329" s="2149"/>
      <c r="Y329" s="2149"/>
      <c r="Z329" s="2149"/>
      <c r="AA329" s="2149"/>
      <c r="AB329" s="2149"/>
      <c r="AC329" s="2149"/>
      <c r="AD329" s="2149"/>
      <c r="AE329" s="2149"/>
      <c r="AF329" s="2150"/>
    </row>
    <row r="330" spans="2:68" ht="15" customHeight="1">
      <c r="B330" s="2148"/>
      <c r="C330" s="2149"/>
      <c r="D330" s="2149"/>
      <c r="E330" s="2149"/>
      <c r="F330" s="2149"/>
      <c r="G330" s="2149"/>
      <c r="H330" s="2149"/>
      <c r="I330" s="2149"/>
      <c r="J330" s="2149"/>
      <c r="K330" s="2149"/>
      <c r="L330" s="2149"/>
      <c r="M330" s="2149"/>
      <c r="N330" s="2149"/>
      <c r="O330" s="2149"/>
      <c r="P330" s="2150"/>
      <c r="Q330" s="390"/>
      <c r="R330" s="2148"/>
      <c r="S330" s="2149"/>
      <c r="T330" s="2149"/>
      <c r="U330" s="2149"/>
      <c r="V330" s="2149"/>
      <c r="W330" s="2149"/>
      <c r="X330" s="2149"/>
      <c r="Y330" s="2149"/>
      <c r="Z330" s="2149"/>
      <c r="AA330" s="2149"/>
      <c r="AB330" s="2149"/>
      <c r="AC330" s="2149"/>
      <c r="AD330" s="2149"/>
      <c r="AE330" s="2149"/>
      <c r="AF330" s="2150"/>
    </row>
    <row r="331" spans="2:68" ht="15" customHeight="1">
      <c r="B331" s="2148"/>
      <c r="C331" s="2149"/>
      <c r="D331" s="2149"/>
      <c r="E331" s="2149"/>
      <c r="F331" s="2149"/>
      <c r="G331" s="2149"/>
      <c r="H331" s="2149"/>
      <c r="I331" s="2149"/>
      <c r="J331" s="2149"/>
      <c r="K331" s="2149"/>
      <c r="L331" s="2149"/>
      <c r="M331" s="2149"/>
      <c r="N331" s="2149"/>
      <c r="O331" s="2149"/>
      <c r="P331" s="2150"/>
      <c r="Q331" s="390"/>
      <c r="R331" s="2148"/>
      <c r="S331" s="2149"/>
      <c r="T331" s="2149"/>
      <c r="U331" s="2149"/>
      <c r="V331" s="2149"/>
      <c r="W331" s="2149"/>
      <c r="X331" s="2149"/>
      <c r="Y331" s="2149"/>
      <c r="Z331" s="2149"/>
      <c r="AA331" s="2149"/>
      <c r="AB331" s="2149"/>
      <c r="AC331" s="2149"/>
      <c r="AD331" s="2149"/>
      <c r="AE331" s="2149"/>
      <c r="AF331" s="2150"/>
    </row>
    <row r="332" spans="2:68" ht="15" customHeight="1">
      <c r="B332" s="2148"/>
      <c r="C332" s="2149"/>
      <c r="D332" s="2149"/>
      <c r="E332" s="2149"/>
      <c r="F332" s="2149"/>
      <c r="G332" s="2149"/>
      <c r="H332" s="2149"/>
      <c r="I332" s="2149"/>
      <c r="J332" s="2149"/>
      <c r="K332" s="2149"/>
      <c r="L332" s="2149"/>
      <c r="M332" s="2149"/>
      <c r="N332" s="2149"/>
      <c r="O332" s="2149"/>
      <c r="P332" s="2150"/>
      <c r="Q332" s="390"/>
      <c r="R332" s="2148"/>
      <c r="S332" s="2149"/>
      <c r="T332" s="2149"/>
      <c r="U332" s="2149"/>
      <c r="V332" s="2149"/>
      <c r="W332" s="2149"/>
      <c r="X332" s="2149"/>
      <c r="Y332" s="2149"/>
      <c r="Z332" s="2149"/>
      <c r="AA332" s="2149"/>
      <c r="AB332" s="2149"/>
      <c r="AC332" s="2149"/>
      <c r="AD332" s="2149"/>
      <c r="AE332" s="2149"/>
      <c r="AF332" s="2150"/>
    </row>
    <row r="333" spans="2:68" ht="15" customHeight="1">
      <c r="B333" s="2148"/>
      <c r="C333" s="2149"/>
      <c r="D333" s="2149"/>
      <c r="E333" s="2149"/>
      <c r="F333" s="2149"/>
      <c r="G333" s="2149"/>
      <c r="H333" s="2149"/>
      <c r="I333" s="2149"/>
      <c r="J333" s="2149"/>
      <c r="K333" s="2149"/>
      <c r="L333" s="2149"/>
      <c r="M333" s="2149"/>
      <c r="N333" s="2149"/>
      <c r="O333" s="2149"/>
      <c r="P333" s="2150"/>
      <c r="Q333" s="390"/>
      <c r="R333" s="2148"/>
      <c r="S333" s="2149"/>
      <c r="T333" s="2149"/>
      <c r="U333" s="2149"/>
      <c r="V333" s="2149"/>
      <c r="W333" s="2149"/>
      <c r="X333" s="2149"/>
      <c r="Y333" s="2149"/>
      <c r="Z333" s="2149"/>
      <c r="AA333" s="2149"/>
      <c r="AB333" s="2149"/>
      <c r="AC333" s="2149"/>
      <c r="AD333" s="2149"/>
      <c r="AE333" s="2149"/>
      <c r="AF333" s="2150"/>
    </row>
    <row r="334" spans="2:68" ht="15" customHeight="1">
      <c r="B334" s="2148"/>
      <c r="C334" s="2149"/>
      <c r="D334" s="2149"/>
      <c r="E334" s="2149"/>
      <c r="F334" s="2149"/>
      <c r="G334" s="2149"/>
      <c r="H334" s="2149"/>
      <c r="I334" s="2149"/>
      <c r="J334" s="2149"/>
      <c r="K334" s="2149"/>
      <c r="L334" s="2149"/>
      <c r="M334" s="2149"/>
      <c r="N334" s="2149"/>
      <c r="O334" s="2149"/>
      <c r="P334" s="2150"/>
      <c r="Q334" s="390"/>
      <c r="R334" s="2148"/>
      <c r="S334" s="2149"/>
      <c r="T334" s="2149"/>
      <c r="U334" s="2149"/>
      <c r="V334" s="2149"/>
      <c r="W334" s="2149"/>
      <c r="X334" s="2149"/>
      <c r="Y334" s="2149"/>
      <c r="Z334" s="2149"/>
      <c r="AA334" s="2149"/>
      <c r="AB334" s="2149"/>
      <c r="AC334" s="2149"/>
      <c r="AD334" s="2149"/>
      <c r="AE334" s="2149"/>
      <c r="AF334" s="2150"/>
    </row>
    <row r="335" spans="2:68" ht="15" customHeight="1">
      <c r="B335" s="2151"/>
      <c r="C335" s="2152"/>
      <c r="D335" s="2152"/>
      <c r="E335" s="2152"/>
      <c r="F335" s="2152"/>
      <c r="G335" s="2152"/>
      <c r="H335" s="2152"/>
      <c r="I335" s="2152"/>
      <c r="J335" s="2152"/>
      <c r="K335" s="2152"/>
      <c r="L335" s="2152"/>
      <c r="M335" s="2152"/>
      <c r="N335" s="2152"/>
      <c r="O335" s="2152"/>
      <c r="P335" s="2153"/>
      <c r="Q335" s="390"/>
      <c r="R335" s="2151"/>
      <c r="S335" s="2152"/>
      <c r="T335" s="2152"/>
      <c r="U335" s="2152"/>
      <c r="V335" s="2152"/>
      <c r="W335" s="2152"/>
      <c r="X335" s="2152"/>
      <c r="Y335" s="2152"/>
      <c r="Z335" s="2152"/>
      <c r="AA335" s="2152"/>
      <c r="AB335" s="2152"/>
      <c r="AC335" s="2152"/>
      <c r="AD335" s="2152"/>
      <c r="AE335" s="2152"/>
      <c r="AF335" s="2153"/>
    </row>
    <row r="336" spans="2:68" ht="15" customHeight="1">
      <c r="B336" s="451"/>
      <c r="C336" s="451"/>
      <c r="D336" s="451"/>
      <c r="E336" s="451"/>
      <c r="F336" s="451"/>
      <c r="G336" s="451"/>
      <c r="H336" s="451"/>
      <c r="I336" s="451"/>
      <c r="J336" s="451"/>
      <c r="K336" s="451"/>
      <c r="L336" s="451"/>
      <c r="M336" s="451"/>
      <c r="N336" s="451"/>
      <c r="O336" s="451"/>
      <c r="P336" s="451"/>
      <c r="Q336" s="451"/>
      <c r="R336" s="451"/>
      <c r="S336" s="451"/>
      <c r="T336" s="451"/>
      <c r="U336" s="451"/>
      <c r="V336" s="451"/>
      <c r="W336" s="451"/>
      <c r="X336" s="451"/>
      <c r="Y336" s="451"/>
      <c r="Z336" s="451"/>
      <c r="AA336" s="451"/>
      <c r="AB336" s="451"/>
      <c r="AC336" s="451"/>
      <c r="AD336" s="451"/>
      <c r="AE336" s="451"/>
      <c r="AF336" s="451"/>
    </row>
    <row r="337" spans="2:66" ht="15" customHeight="1">
      <c r="B337" s="2108" t="s">
        <v>875</v>
      </c>
      <c r="C337" s="2109"/>
      <c r="D337" s="2109"/>
      <c r="E337" s="2109"/>
      <c r="F337" s="2109"/>
      <c r="G337" s="2109"/>
      <c r="H337" s="2109"/>
      <c r="I337" s="2109"/>
      <c r="J337" s="2109"/>
      <c r="K337" s="2109"/>
      <c r="L337" s="2109"/>
      <c r="M337" s="2109"/>
      <c r="N337" s="2109"/>
      <c r="O337" s="2109"/>
      <c r="P337" s="2110"/>
      <c r="Q337" s="392"/>
      <c r="R337" s="2108" t="s">
        <v>959</v>
      </c>
      <c r="S337" s="2109"/>
      <c r="T337" s="2109"/>
      <c r="U337" s="2109"/>
      <c r="V337" s="2109"/>
      <c r="W337" s="2109"/>
      <c r="X337" s="2109"/>
      <c r="Y337" s="2109"/>
      <c r="Z337" s="2109"/>
      <c r="AA337" s="2109"/>
      <c r="AB337" s="2109"/>
      <c r="AC337" s="2109"/>
      <c r="AD337" s="2109"/>
      <c r="AE337" s="2109"/>
      <c r="AF337" s="2110"/>
    </row>
    <row r="338" spans="2:66" ht="15" customHeight="1">
      <c r="B338" s="2111"/>
      <c r="C338" s="2112"/>
      <c r="D338" s="2112"/>
      <c r="E338" s="2112"/>
      <c r="F338" s="2112"/>
      <c r="G338" s="2112"/>
      <c r="H338" s="2112"/>
      <c r="I338" s="2112"/>
      <c r="J338" s="2112"/>
      <c r="K338" s="2112"/>
      <c r="L338" s="2112"/>
      <c r="M338" s="2112"/>
      <c r="N338" s="2112"/>
      <c r="O338" s="2112"/>
      <c r="P338" s="2113"/>
      <c r="Q338" s="392"/>
      <c r="R338" s="2111"/>
      <c r="S338" s="2112"/>
      <c r="T338" s="2112"/>
      <c r="U338" s="2112"/>
      <c r="V338" s="2112"/>
      <c r="W338" s="2112"/>
      <c r="X338" s="2112"/>
      <c r="Y338" s="2112"/>
      <c r="Z338" s="2112"/>
      <c r="AA338" s="2112"/>
      <c r="AB338" s="2112"/>
      <c r="AC338" s="2112"/>
      <c r="AD338" s="2112"/>
      <c r="AE338" s="2112"/>
      <c r="AF338" s="2113"/>
    </row>
    <row r="339" spans="2:66" ht="15" customHeight="1">
      <c r="B339" s="2114"/>
      <c r="C339" s="2115"/>
      <c r="D339" s="2115"/>
      <c r="E339" s="2115"/>
      <c r="F339" s="2115"/>
      <c r="G339" s="2115"/>
      <c r="H339" s="2115"/>
      <c r="I339" s="2115"/>
      <c r="J339" s="2115"/>
      <c r="K339" s="2115"/>
      <c r="L339" s="2115"/>
      <c r="M339" s="2115"/>
      <c r="N339" s="2115"/>
      <c r="O339" s="2115"/>
      <c r="P339" s="2116"/>
      <c r="Q339" s="391"/>
      <c r="R339" s="2114"/>
      <c r="S339" s="2115"/>
      <c r="T339" s="2115"/>
      <c r="U339" s="2115"/>
      <c r="V339" s="2115"/>
      <c r="W339" s="2115"/>
      <c r="X339" s="2115"/>
      <c r="Y339" s="2115"/>
      <c r="Z339" s="2115"/>
      <c r="AA339" s="2115"/>
      <c r="AB339" s="2115"/>
      <c r="AC339" s="2115"/>
      <c r="AD339" s="2115"/>
      <c r="AE339" s="2115"/>
      <c r="AF339" s="2116"/>
    </row>
    <row r="340" spans="2:66" ht="15" customHeight="1">
      <c r="B340" s="206"/>
      <c r="C340" s="206"/>
      <c r="D340" s="206"/>
      <c r="E340" s="206"/>
      <c r="F340" s="206"/>
      <c r="G340" s="206"/>
      <c r="H340" s="206"/>
      <c r="I340" s="206"/>
      <c r="J340" s="206"/>
      <c r="K340" s="206"/>
      <c r="L340" s="206"/>
      <c r="M340" s="206"/>
      <c r="N340" s="206"/>
      <c r="O340" s="206"/>
      <c r="P340" s="206"/>
      <c r="Q340" s="391"/>
      <c r="R340" s="206"/>
      <c r="S340" s="206"/>
      <c r="T340" s="206"/>
      <c r="U340" s="206"/>
      <c r="V340" s="206"/>
      <c r="W340" s="206"/>
      <c r="X340" s="206"/>
      <c r="Y340" s="206"/>
      <c r="Z340" s="206"/>
      <c r="AA340" s="206"/>
      <c r="AB340" s="206"/>
      <c r="AC340" s="206"/>
      <c r="AD340" s="206"/>
      <c r="AE340" s="206"/>
      <c r="AF340" s="206"/>
    </row>
    <row r="341" spans="2:66" ht="17.25" customHeight="1">
      <c r="B341" s="206"/>
      <c r="C341" s="206"/>
      <c r="D341" s="206"/>
      <c r="E341" s="206"/>
      <c r="F341" s="206"/>
      <c r="G341" s="206"/>
      <c r="H341" s="206"/>
      <c r="I341" s="206"/>
      <c r="J341" s="206"/>
      <c r="K341" s="206"/>
      <c r="L341" s="206"/>
      <c r="M341" s="206"/>
      <c r="N341" s="206"/>
      <c r="O341" s="206"/>
      <c r="P341" s="206"/>
      <c r="Q341" s="391"/>
      <c r="R341" s="206"/>
      <c r="S341" s="206"/>
      <c r="T341" s="206"/>
      <c r="U341" s="206"/>
      <c r="V341" s="206"/>
      <c r="W341" s="206"/>
      <c r="X341" s="206"/>
      <c r="Y341" s="206"/>
      <c r="Z341" s="206"/>
      <c r="AA341" s="206"/>
      <c r="AB341" s="206"/>
      <c r="AC341" s="206"/>
      <c r="AD341" s="206"/>
      <c r="AE341" s="206"/>
      <c r="AF341" s="206"/>
    </row>
    <row r="342" spans="2:66" ht="15" customHeight="1" thickBot="1">
      <c r="B342" s="451"/>
      <c r="C342" s="451"/>
      <c r="D342" s="451"/>
      <c r="E342" s="451"/>
      <c r="F342" s="451"/>
      <c r="G342" s="451"/>
      <c r="H342" s="451"/>
      <c r="I342" s="451"/>
      <c r="J342" s="451"/>
      <c r="K342" s="451"/>
      <c r="L342" s="451"/>
      <c r="M342" s="451"/>
      <c r="N342" s="451"/>
      <c r="O342" s="451"/>
      <c r="P342" s="451"/>
      <c r="Q342" s="451"/>
      <c r="R342" s="451"/>
      <c r="S342" s="451"/>
      <c r="T342" s="451"/>
      <c r="U342" s="451"/>
      <c r="V342" s="451"/>
      <c r="W342" s="451"/>
      <c r="X342" s="451"/>
      <c r="Y342" s="451"/>
      <c r="Z342" s="451"/>
      <c r="AA342" s="451"/>
      <c r="AB342" s="451"/>
      <c r="AC342" s="451"/>
      <c r="AD342" s="451"/>
      <c r="AE342" s="451"/>
      <c r="AF342" s="451"/>
    </row>
    <row r="343" spans="2:66" ht="21" customHeight="1" thickTop="1">
      <c r="B343" s="2396" t="str">
        <f>$B$75</f>
        <v>Execução das Obras de Macrodrenagem da Avenida Amazonas e da Rua São Paulo</v>
      </c>
      <c r="C343" s="2396"/>
      <c r="D343" s="2396"/>
      <c r="E343" s="2396"/>
      <c r="F343" s="2396"/>
      <c r="G343" s="2396"/>
      <c r="H343" s="2396"/>
      <c r="I343" s="2396"/>
      <c r="J343" s="2396"/>
      <c r="K343" s="2396"/>
      <c r="L343" s="2396"/>
      <c r="M343" s="2396"/>
      <c r="N343" s="2396"/>
      <c r="O343" s="2396"/>
      <c r="P343" s="2396"/>
      <c r="Q343" s="2396"/>
      <c r="R343" s="2396"/>
      <c r="S343" s="2396"/>
      <c r="T343" s="2396"/>
      <c r="U343" s="2396"/>
      <c r="V343" s="2396"/>
      <c r="W343" s="2396"/>
      <c r="X343" s="2396"/>
      <c r="Y343" s="2396"/>
      <c r="Z343" s="2396"/>
      <c r="AA343" s="2396"/>
      <c r="AB343" s="2396"/>
      <c r="AC343" s="2219"/>
      <c r="AD343" s="2219"/>
      <c r="AE343" s="2219"/>
      <c r="AF343" s="2219"/>
    </row>
    <row r="344" spans="2:66" s="193" customFormat="1" ht="20.100000000000001" customHeight="1" thickBot="1">
      <c r="B344" s="210" t="str">
        <f>$B$1</f>
        <v>Consolidação de Elementos de Medição e Supervisão das Condições Trabalhistas</v>
      </c>
      <c r="C344" s="210"/>
      <c r="D344" s="210"/>
      <c r="E344" s="210"/>
      <c r="F344" s="210"/>
      <c r="G344" s="210"/>
      <c r="H344" s="210"/>
      <c r="I344" s="210"/>
      <c r="J344" s="210"/>
      <c r="K344" s="210"/>
      <c r="L344" s="210"/>
      <c r="M344" s="210"/>
      <c r="N344" s="210"/>
      <c r="O344" s="210"/>
      <c r="P344" s="210"/>
      <c r="Q344" s="210"/>
      <c r="R344" s="210"/>
      <c r="S344" s="210"/>
      <c r="T344" s="210"/>
      <c r="U344" s="210"/>
      <c r="V344" s="210"/>
      <c r="W344" s="210"/>
      <c r="X344" s="210"/>
      <c r="Y344" s="210"/>
      <c r="Z344" s="2380" t="str">
        <f>$AA$1</f>
        <v>CMRF 03/7222-08</v>
      </c>
      <c r="AA344" s="2380"/>
      <c r="AB344" s="2380"/>
      <c r="AC344" s="2380"/>
      <c r="AD344" s="2380"/>
      <c r="AE344" s="2380"/>
      <c r="AF344" s="2380"/>
      <c r="AL344" s="195"/>
      <c r="AR344" s="195"/>
      <c r="AS344" s="195"/>
      <c r="AY344" s="195"/>
      <c r="AZ344" s="195"/>
      <c r="BF344" s="195"/>
      <c r="BG344" s="195"/>
      <c r="BM344" s="195"/>
      <c r="BN344" s="195"/>
    </row>
    <row r="345" spans="2:66" ht="15" customHeight="1" thickTop="1">
      <c r="B345" s="451"/>
      <c r="C345" s="451"/>
      <c r="D345" s="451"/>
      <c r="E345" s="451"/>
      <c r="F345" s="451"/>
      <c r="G345" s="451"/>
      <c r="H345" s="451"/>
      <c r="I345" s="451"/>
      <c r="J345" s="451"/>
      <c r="K345" s="451"/>
      <c r="L345" s="451"/>
      <c r="M345" s="451"/>
      <c r="N345" s="451"/>
      <c r="O345" s="451"/>
      <c r="P345" s="451"/>
      <c r="Q345" s="451"/>
      <c r="R345" s="451"/>
      <c r="S345" s="451"/>
      <c r="T345" s="451"/>
      <c r="U345" s="451"/>
      <c r="V345" s="451"/>
      <c r="W345" s="451"/>
      <c r="X345" s="451"/>
      <c r="Y345" s="451"/>
      <c r="Z345" s="451"/>
      <c r="AA345" s="451"/>
      <c r="AB345" s="451"/>
      <c r="AC345" s="451"/>
      <c r="AD345" s="451"/>
      <c r="AE345" s="451"/>
      <c r="AF345" s="451"/>
    </row>
    <row r="346" spans="2:66" ht="15" customHeight="1">
      <c r="B346" s="2392" t="s">
        <v>415</v>
      </c>
      <c r="C346" s="2381"/>
      <c r="D346" s="2381"/>
      <c r="E346" s="2381"/>
      <c r="F346" s="2381"/>
      <c r="G346" s="2381"/>
      <c r="H346" s="2381"/>
      <c r="I346" s="2381"/>
      <c r="J346" s="2381"/>
      <c r="K346" s="2381"/>
      <c r="L346" s="2381"/>
      <c r="M346" s="2381"/>
      <c r="N346" s="2381"/>
      <c r="O346" s="2381"/>
      <c r="P346" s="2381"/>
      <c r="Q346" s="2381"/>
      <c r="R346" s="2381"/>
      <c r="S346" s="2381"/>
      <c r="T346" s="2381"/>
      <c r="U346" s="2381"/>
      <c r="V346" s="2381"/>
      <c r="W346" s="2381"/>
      <c r="X346" s="2381"/>
      <c r="Y346" s="2381"/>
      <c r="Z346" s="2381"/>
      <c r="AA346" s="2381"/>
      <c r="AB346" s="2381"/>
      <c r="AC346" s="2381"/>
      <c r="AD346" s="2381"/>
      <c r="AE346" s="2381"/>
      <c r="AF346" s="2393"/>
    </row>
    <row r="347" spans="2:66" ht="15" customHeight="1">
      <c r="B347" s="2394"/>
      <c r="C347" s="2382"/>
      <c r="D347" s="2382"/>
      <c r="E347" s="2382"/>
      <c r="F347" s="2382"/>
      <c r="G347" s="2382"/>
      <c r="H347" s="2382"/>
      <c r="I347" s="2382"/>
      <c r="J347" s="2382"/>
      <c r="K347" s="2382"/>
      <c r="L347" s="2382"/>
      <c r="M347" s="2382"/>
      <c r="N347" s="2382"/>
      <c r="O347" s="2382"/>
      <c r="P347" s="2382"/>
      <c r="Q347" s="2382"/>
      <c r="R347" s="2382"/>
      <c r="S347" s="2382"/>
      <c r="T347" s="2382"/>
      <c r="U347" s="2382"/>
      <c r="V347" s="2382"/>
      <c r="W347" s="2382"/>
      <c r="X347" s="2382"/>
      <c r="Y347" s="2382"/>
      <c r="Z347" s="2382"/>
      <c r="AA347" s="2382"/>
      <c r="AB347" s="2382"/>
      <c r="AC347" s="2382"/>
      <c r="AD347" s="2382"/>
      <c r="AE347" s="2382"/>
      <c r="AF347" s="2395"/>
    </row>
    <row r="348" spans="2:66" ht="15" customHeight="1">
      <c r="B348" s="207"/>
      <c r="C348" s="207"/>
      <c r="D348" s="207"/>
      <c r="E348" s="207"/>
      <c r="F348" s="207"/>
      <c r="G348" s="207"/>
      <c r="H348" s="207"/>
      <c r="I348" s="207"/>
      <c r="J348" s="207"/>
      <c r="K348" s="207"/>
      <c r="L348" s="207"/>
      <c r="M348" s="207"/>
      <c r="N348" s="207"/>
      <c r="O348" s="207"/>
      <c r="P348" s="207"/>
      <c r="Q348" s="207"/>
      <c r="R348" s="207"/>
      <c r="S348" s="207"/>
      <c r="T348" s="207"/>
      <c r="U348" s="207"/>
      <c r="V348" s="207"/>
      <c r="W348" s="207"/>
      <c r="X348" s="207"/>
      <c r="Y348" s="207"/>
      <c r="Z348" s="207"/>
      <c r="AA348" s="207"/>
      <c r="AB348" s="207"/>
      <c r="AC348" s="207"/>
      <c r="AD348" s="207"/>
      <c r="AE348" s="207"/>
      <c r="AF348" s="207"/>
    </row>
    <row r="349" spans="2:66" ht="15" customHeight="1">
      <c r="B349" s="207"/>
      <c r="C349" s="207"/>
      <c r="D349" s="2233" t="s">
        <v>541</v>
      </c>
      <c r="E349" s="2233"/>
      <c r="F349" s="2233"/>
      <c r="G349" s="2233"/>
      <c r="H349" s="2233"/>
      <c r="I349" s="2233"/>
      <c r="J349" s="2233"/>
      <c r="K349" s="2233"/>
      <c r="L349" s="2233"/>
      <c r="M349" s="2233"/>
      <c r="N349" s="2233"/>
      <c r="O349" s="2233"/>
      <c r="P349" s="2233"/>
      <c r="Q349" s="2233"/>
      <c r="R349" s="2233"/>
      <c r="S349" s="2233"/>
      <c r="T349" s="2233"/>
      <c r="U349" s="2233"/>
      <c r="V349" s="2233"/>
      <c r="W349" s="2233"/>
      <c r="X349" s="2233"/>
      <c r="Y349" s="2233"/>
      <c r="Z349" s="2233"/>
      <c r="AA349" s="2233"/>
      <c r="AB349" s="2233"/>
      <c r="AC349" s="2233"/>
      <c r="AD349" s="2233"/>
      <c r="AE349" s="207"/>
      <c r="AF349" s="207"/>
    </row>
    <row r="350" spans="2:66" ht="15" customHeight="1">
      <c r="B350" s="207"/>
      <c r="C350" s="207"/>
      <c r="D350" s="207"/>
      <c r="E350" s="207"/>
      <c r="F350" s="207"/>
      <c r="G350" s="207"/>
      <c r="H350" s="207"/>
      <c r="I350" s="207"/>
      <c r="J350" s="207"/>
      <c r="K350" s="207"/>
      <c r="L350" s="207"/>
      <c r="M350" s="207"/>
      <c r="N350" s="207"/>
      <c r="O350" s="207"/>
      <c r="P350" s="207"/>
      <c r="Q350" s="207"/>
      <c r="R350" s="207"/>
      <c r="S350" s="207"/>
      <c r="T350" s="207"/>
      <c r="U350" s="207"/>
      <c r="V350" s="207"/>
      <c r="W350" s="207"/>
      <c r="X350" s="207"/>
      <c r="Y350" s="207"/>
      <c r="Z350" s="207"/>
      <c r="AA350" s="207"/>
      <c r="AB350" s="207"/>
      <c r="AC350" s="207"/>
      <c r="AD350" s="207"/>
      <c r="AE350" s="207"/>
      <c r="AF350" s="207"/>
    </row>
    <row r="351" spans="2:66" ht="15" customHeight="1">
      <c r="B351" s="451"/>
      <c r="C351" s="451"/>
      <c r="D351" s="451"/>
      <c r="E351" s="451"/>
      <c r="F351" s="451"/>
      <c r="G351" s="451"/>
      <c r="H351" s="451"/>
      <c r="I351" s="451"/>
      <c r="J351" s="451"/>
      <c r="K351" s="451"/>
      <c r="L351" s="451"/>
      <c r="M351" s="451"/>
      <c r="N351" s="451"/>
      <c r="O351" s="451"/>
      <c r="P351" s="451"/>
      <c r="Q351" s="451"/>
      <c r="R351" s="451"/>
      <c r="S351" s="451"/>
      <c r="T351" s="451"/>
      <c r="U351" s="451"/>
      <c r="V351" s="451"/>
      <c r="W351" s="451"/>
      <c r="X351" s="451"/>
      <c r="Y351" s="451"/>
      <c r="Z351" s="451"/>
      <c r="AA351" s="451"/>
      <c r="AB351" s="451"/>
      <c r="AC351" s="451"/>
      <c r="AD351" s="451"/>
      <c r="AE351" s="451"/>
      <c r="AF351" s="451"/>
    </row>
    <row r="352" spans="2:66" ht="15" customHeight="1">
      <c r="B352" s="2145" t="s">
        <v>230</v>
      </c>
      <c r="C352" s="2146"/>
      <c r="D352" s="2146"/>
      <c r="E352" s="2146"/>
      <c r="F352" s="2146"/>
      <c r="G352" s="2146"/>
      <c r="H352" s="2146"/>
      <c r="I352" s="2146"/>
      <c r="J352" s="2146"/>
      <c r="K352" s="2146"/>
      <c r="L352" s="2146"/>
      <c r="M352" s="2146"/>
      <c r="N352" s="2146"/>
      <c r="O352" s="2146"/>
      <c r="P352" s="2147"/>
      <c r="Q352" s="390"/>
      <c r="R352" s="2145" t="s">
        <v>231</v>
      </c>
      <c r="S352" s="2146"/>
      <c r="T352" s="2146"/>
      <c r="U352" s="2146"/>
      <c r="V352" s="2146"/>
      <c r="W352" s="2146"/>
      <c r="X352" s="2146"/>
      <c r="Y352" s="2146"/>
      <c r="Z352" s="2146"/>
      <c r="AA352" s="2146"/>
      <c r="AB352" s="2146"/>
      <c r="AC352" s="2146"/>
      <c r="AD352" s="2146"/>
      <c r="AE352" s="2146"/>
      <c r="AF352" s="2147"/>
    </row>
    <row r="353" spans="2:68" ht="15" customHeight="1">
      <c r="B353" s="2148"/>
      <c r="C353" s="2149"/>
      <c r="D353" s="2149"/>
      <c r="E353" s="2149"/>
      <c r="F353" s="2149"/>
      <c r="G353" s="2149"/>
      <c r="H353" s="2149"/>
      <c r="I353" s="2149"/>
      <c r="J353" s="2149"/>
      <c r="K353" s="2149"/>
      <c r="L353" s="2149"/>
      <c r="M353" s="2149"/>
      <c r="N353" s="2149"/>
      <c r="O353" s="2149"/>
      <c r="P353" s="2150"/>
      <c r="Q353" s="390"/>
      <c r="R353" s="2148"/>
      <c r="S353" s="2149"/>
      <c r="T353" s="2149"/>
      <c r="U353" s="2149"/>
      <c r="V353" s="2149"/>
      <c r="W353" s="2149"/>
      <c r="X353" s="2149"/>
      <c r="Y353" s="2149"/>
      <c r="Z353" s="2149"/>
      <c r="AA353" s="2149"/>
      <c r="AB353" s="2149"/>
      <c r="AC353" s="2149"/>
      <c r="AD353" s="2149"/>
      <c r="AE353" s="2149"/>
      <c r="AF353" s="2150"/>
      <c r="AL353" s="1071"/>
      <c r="AM353" s="1068"/>
      <c r="AN353" s="1068"/>
      <c r="AO353" s="1068"/>
      <c r="AP353" s="1068"/>
      <c r="AQ353" s="1068"/>
      <c r="AR353" s="1071"/>
      <c r="AS353" s="1071"/>
      <c r="AT353" s="1068"/>
      <c r="AU353" s="1068"/>
      <c r="AV353" s="1068"/>
      <c r="AW353" s="1068"/>
      <c r="AX353" s="1068"/>
      <c r="AY353" s="1071"/>
      <c r="AZ353" s="1071"/>
      <c r="BA353" s="1068"/>
      <c r="BB353" s="1068"/>
      <c r="BC353" s="1068"/>
      <c r="BD353" s="1068"/>
      <c r="BE353" s="1068"/>
      <c r="BF353" s="1071"/>
      <c r="BG353" s="1071"/>
      <c r="BH353" s="1068"/>
      <c r="BI353" s="1068"/>
      <c r="BJ353" s="1068"/>
      <c r="BK353" s="1068"/>
      <c r="BL353" s="1068"/>
      <c r="BM353" s="1071"/>
      <c r="BN353" s="1071"/>
      <c r="BO353" s="1068"/>
      <c r="BP353" s="1068"/>
    </row>
    <row r="354" spans="2:68" ht="15" customHeight="1">
      <c r="B354" s="2148"/>
      <c r="C354" s="2149"/>
      <c r="D354" s="2149"/>
      <c r="E354" s="2149"/>
      <c r="F354" s="2149"/>
      <c r="G354" s="2149"/>
      <c r="H354" s="2149"/>
      <c r="I354" s="2149"/>
      <c r="J354" s="2149"/>
      <c r="K354" s="2149"/>
      <c r="L354" s="2149"/>
      <c r="M354" s="2149"/>
      <c r="N354" s="2149"/>
      <c r="O354" s="2149"/>
      <c r="P354" s="2150"/>
      <c r="Q354" s="390"/>
      <c r="R354" s="2148"/>
      <c r="S354" s="2149"/>
      <c r="T354" s="2149"/>
      <c r="U354" s="2149"/>
      <c r="V354" s="2149"/>
      <c r="W354" s="2149"/>
      <c r="X354" s="2149"/>
      <c r="Y354" s="2149"/>
      <c r="Z354" s="2149"/>
      <c r="AA354" s="2149"/>
      <c r="AB354" s="2149"/>
      <c r="AC354" s="2149"/>
      <c r="AD354" s="2149"/>
      <c r="AE354" s="2149"/>
      <c r="AF354" s="2150"/>
      <c r="AL354" s="1072"/>
      <c r="AM354" s="1069"/>
      <c r="AN354" s="1069"/>
      <c r="AO354" s="1069"/>
      <c r="AP354" s="1069"/>
      <c r="AQ354" s="1069"/>
      <c r="AR354" s="1072"/>
      <c r="AS354" s="1072"/>
      <c r="AT354" s="1069"/>
      <c r="AU354" s="1069"/>
      <c r="AV354" s="1069"/>
      <c r="AW354" s="1069"/>
      <c r="AX354" s="1069"/>
      <c r="AY354" s="1072"/>
      <c r="AZ354" s="1072"/>
      <c r="BA354" s="1069"/>
      <c r="BB354" s="1069"/>
      <c r="BC354" s="1069"/>
      <c r="BD354" s="1069"/>
      <c r="BE354" s="1069"/>
      <c r="BF354" s="1072"/>
      <c r="BG354" s="1072"/>
      <c r="BH354" s="1069"/>
      <c r="BI354" s="1069"/>
      <c r="BJ354" s="1069"/>
      <c r="BK354" s="1069"/>
      <c r="BL354" s="1069"/>
      <c r="BM354" s="1072"/>
      <c r="BN354" s="1072"/>
      <c r="BO354" s="1069"/>
      <c r="BP354" s="1069"/>
    </row>
    <row r="355" spans="2:68" ht="15" customHeight="1">
      <c r="B355" s="2148"/>
      <c r="C355" s="2149"/>
      <c r="D355" s="2149"/>
      <c r="E355" s="2149"/>
      <c r="F355" s="2149"/>
      <c r="G355" s="2149"/>
      <c r="H355" s="2149"/>
      <c r="I355" s="2149"/>
      <c r="J355" s="2149"/>
      <c r="K355" s="2149"/>
      <c r="L355" s="2149"/>
      <c r="M355" s="2149"/>
      <c r="N355" s="2149"/>
      <c r="O355" s="2149"/>
      <c r="P355" s="2150"/>
      <c r="Q355" s="390"/>
      <c r="R355" s="2148"/>
      <c r="S355" s="2149"/>
      <c r="T355" s="2149"/>
      <c r="U355" s="2149"/>
      <c r="V355" s="2149"/>
      <c r="W355" s="2149"/>
      <c r="X355" s="2149"/>
      <c r="Y355" s="2149"/>
      <c r="Z355" s="2149"/>
      <c r="AA355" s="2149"/>
      <c r="AB355" s="2149"/>
      <c r="AC355" s="2149"/>
      <c r="AD355" s="2149"/>
      <c r="AE355" s="2149"/>
      <c r="AF355" s="2150"/>
      <c r="AL355" s="1072"/>
      <c r="AM355" s="1069"/>
      <c r="AN355" s="1069"/>
      <c r="AO355" s="1069"/>
      <c r="AP355" s="1069"/>
      <c r="AQ355" s="1069"/>
      <c r="AR355" s="1072"/>
      <c r="AS355" s="1072"/>
      <c r="AT355" s="1069"/>
      <c r="AU355" s="1069"/>
      <c r="AV355" s="1069"/>
      <c r="AW355" s="1069"/>
      <c r="AX355" s="1069"/>
      <c r="AY355" s="1072"/>
      <c r="AZ355" s="1072"/>
      <c r="BA355" s="1069"/>
      <c r="BB355" s="1069"/>
      <c r="BC355" s="1069"/>
      <c r="BD355" s="1069"/>
      <c r="BE355" s="1069"/>
      <c r="BF355" s="1072"/>
      <c r="BG355" s="1072"/>
      <c r="BH355" s="1069"/>
      <c r="BI355" s="1069"/>
      <c r="BJ355" s="1069"/>
      <c r="BK355" s="1069"/>
      <c r="BL355" s="1069"/>
      <c r="BM355" s="1072"/>
      <c r="BN355" s="1072"/>
      <c r="BO355" s="1069"/>
      <c r="BP355" s="1069"/>
    </row>
    <row r="356" spans="2:68" ht="15" customHeight="1">
      <c r="B356" s="2148"/>
      <c r="C356" s="2149"/>
      <c r="D356" s="2149"/>
      <c r="E356" s="2149"/>
      <c r="F356" s="2149"/>
      <c r="G356" s="2149"/>
      <c r="H356" s="2149"/>
      <c r="I356" s="2149"/>
      <c r="J356" s="2149"/>
      <c r="K356" s="2149"/>
      <c r="L356" s="2149"/>
      <c r="M356" s="2149"/>
      <c r="N356" s="2149"/>
      <c r="O356" s="2149"/>
      <c r="P356" s="2150"/>
      <c r="Q356" s="390"/>
      <c r="R356" s="2148"/>
      <c r="S356" s="2149"/>
      <c r="T356" s="2149"/>
      <c r="U356" s="2149"/>
      <c r="V356" s="2149"/>
      <c r="W356" s="2149"/>
      <c r="X356" s="2149"/>
      <c r="Y356" s="2149"/>
      <c r="Z356" s="2149"/>
      <c r="AA356" s="2149"/>
      <c r="AB356" s="2149"/>
      <c r="AC356" s="2149"/>
      <c r="AD356" s="2149"/>
      <c r="AE356" s="2149"/>
      <c r="AF356" s="2150"/>
      <c r="AL356" s="1071"/>
      <c r="AM356" s="1068"/>
      <c r="AN356" s="1068"/>
      <c r="AO356" s="1068"/>
      <c r="AP356" s="1068"/>
      <c r="AQ356" s="1068"/>
      <c r="AR356" s="1071"/>
      <c r="AS356" s="1071"/>
      <c r="AT356" s="1068"/>
      <c r="AU356" s="1068"/>
      <c r="AV356" s="1068"/>
      <c r="AW356" s="1068"/>
      <c r="AX356" s="1068"/>
      <c r="AY356" s="1071"/>
      <c r="AZ356" s="1071"/>
      <c r="BA356" s="1068"/>
      <c r="BB356" s="1068"/>
      <c r="BC356" s="1068"/>
      <c r="BD356" s="1068"/>
      <c r="BE356" s="1068"/>
      <c r="BF356" s="1071"/>
      <c r="BG356" s="1071"/>
      <c r="BH356" s="1068"/>
      <c r="BI356" s="1068"/>
      <c r="BJ356" s="1068"/>
      <c r="BK356" s="1068"/>
      <c r="BL356" s="1068"/>
      <c r="BM356" s="1071"/>
      <c r="BN356" s="1071"/>
      <c r="BO356" s="1068"/>
      <c r="BP356" s="1068"/>
    </row>
    <row r="357" spans="2:68" ht="15" customHeight="1">
      <c r="B357" s="2148"/>
      <c r="C357" s="2149"/>
      <c r="D357" s="2149"/>
      <c r="E357" s="2149"/>
      <c r="F357" s="2149"/>
      <c r="G357" s="2149"/>
      <c r="H357" s="2149"/>
      <c r="I357" s="2149"/>
      <c r="J357" s="2149"/>
      <c r="K357" s="2149"/>
      <c r="L357" s="2149"/>
      <c r="M357" s="2149"/>
      <c r="N357" s="2149"/>
      <c r="O357" s="2149"/>
      <c r="P357" s="2150"/>
      <c r="Q357" s="390"/>
      <c r="R357" s="2148"/>
      <c r="S357" s="2149"/>
      <c r="T357" s="2149"/>
      <c r="U357" s="2149"/>
      <c r="V357" s="2149"/>
      <c r="W357" s="2149"/>
      <c r="X357" s="2149"/>
      <c r="Y357" s="2149"/>
      <c r="Z357" s="2149"/>
      <c r="AA357" s="2149"/>
      <c r="AB357" s="2149"/>
      <c r="AC357" s="2149"/>
      <c r="AD357" s="2149"/>
      <c r="AE357" s="2149"/>
      <c r="AF357" s="2150"/>
      <c r="AL357" s="1072"/>
      <c r="AM357" s="1069"/>
      <c r="AN357" s="1069"/>
      <c r="AO357" s="1069"/>
      <c r="AP357" s="1069"/>
      <c r="AQ357" s="1069"/>
      <c r="AR357" s="1072"/>
      <c r="AS357" s="1072"/>
      <c r="AT357" s="1069"/>
      <c r="AU357" s="1069"/>
      <c r="AV357" s="1069"/>
      <c r="AW357" s="1069"/>
      <c r="AX357" s="1069"/>
      <c r="AY357" s="1072"/>
      <c r="AZ357" s="1072"/>
      <c r="BA357" s="1069"/>
      <c r="BB357" s="1069"/>
      <c r="BC357" s="1069"/>
      <c r="BD357" s="1069"/>
      <c r="BE357" s="1069"/>
      <c r="BF357" s="1072"/>
      <c r="BG357" s="1072"/>
      <c r="BH357" s="1069"/>
      <c r="BI357" s="1069"/>
      <c r="BJ357" s="1069"/>
      <c r="BK357" s="1069"/>
      <c r="BL357" s="1069"/>
      <c r="BM357" s="1072"/>
      <c r="BN357" s="1072"/>
      <c r="BO357" s="1069"/>
      <c r="BP357" s="1069"/>
    </row>
    <row r="358" spans="2:68" ht="15" customHeight="1">
      <c r="B358" s="2148"/>
      <c r="C358" s="2149"/>
      <c r="D358" s="2149"/>
      <c r="E358" s="2149"/>
      <c r="F358" s="2149"/>
      <c r="G358" s="2149"/>
      <c r="H358" s="2149"/>
      <c r="I358" s="2149"/>
      <c r="J358" s="2149"/>
      <c r="K358" s="2149"/>
      <c r="L358" s="2149"/>
      <c r="M358" s="2149"/>
      <c r="N358" s="2149"/>
      <c r="O358" s="2149"/>
      <c r="P358" s="2150"/>
      <c r="Q358" s="390"/>
      <c r="R358" s="2148"/>
      <c r="S358" s="2149"/>
      <c r="T358" s="2149"/>
      <c r="U358" s="2149"/>
      <c r="V358" s="2149"/>
      <c r="W358" s="2149"/>
      <c r="X358" s="2149"/>
      <c r="Y358" s="2149"/>
      <c r="Z358" s="2149"/>
      <c r="AA358" s="2149"/>
      <c r="AB358" s="2149"/>
      <c r="AC358" s="2149"/>
      <c r="AD358" s="2149"/>
      <c r="AE358" s="2149"/>
      <c r="AF358" s="2150"/>
      <c r="AL358" s="1072"/>
      <c r="AM358" s="1069"/>
      <c r="AN358" s="1069"/>
      <c r="AO358" s="1069"/>
      <c r="AP358" s="1069"/>
      <c r="AQ358" s="1069"/>
      <c r="AR358" s="1072"/>
      <c r="AS358" s="1072"/>
      <c r="AT358" s="1069"/>
      <c r="AU358" s="1069"/>
      <c r="AV358" s="1069"/>
      <c r="AW358" s="1069"/>
      <c r="AX358" s="1069"/>
      <c r="AY358" s="1072"/>
      <c r="AZ358" s="1072"/>
      <c r="BA358" s="1069"/>
      <c r="BB358" s="1069"/>
      <c r="BC358" s="1069"/>
      <c r="BD358" s="1069"/>
      <c r="BE358" s="1069"/>
      <c r="BF358" s="1072"/>
      <c r="BG358" s="1072"/>
      <c r="BH358" s="1069"/>
      <c r="BI358" s="1069"/>
      <c r="BJ358" s="1069"/>
      <c r="BK358" s="1069"/>
      <c r="BL358" s="1069"/>
      <c r="BM358" s="1072"/>
      <c r="BN358" s="1072"/>
      <c r="BO358" s="1069"/>
      <c r="BP358" s="1069"/>
    </row>
    <row r="359" spans="2:68" ht="15" customHeight="1">
      <c r="B359" s="2148"/>
      <c r="C359" s="2149"/>
      <c r="D359" s="2149"/>
      <c r="E359" s="2149"/>
      <c r="F359" s="2149"/>
      <c r="G359" s="2149"/>
      <c r="H359" s="2149"/>
      <c r="I359" s="2149"/>
      <c r="J359" s="2149"/>
      <c r="K359" s="2149"/>
      <c r="L359" s="2149"/>
      <c r="M359" s="2149"/>
      <c r="N359" s="2149"/>
      <c r="O359" s="2149"/>
      <c r="P359" s="2150"/>
      <c r="Q359" s="390"/>
      <c r="R359" s="2148"/>
      <c r="S359" s="2149"/>
      <c r="T359" s="2149"/>
      <c r="U359" s="2149"/>
      <c r="V359" s="2149"/>
      <c r="W359" s="2149"/>
      <c r="X359" s="2149"/>
      <c r="Y359" s="2149"/>
      <c r="Z359" s="2149"/>
      <c r="AA359" s="2149"/>
      <c r="AB359" s="2149"/>
      <c r="AC359" s="2149"/>
      <c r="AD359" s="2149"/>
      <c r="AE359" s="2149"/>
      <c r="AF359" s="2150"/>
      <c r="AL359" s="1072"/>
      <c r="AM359" s="1069"/>
      <c r="AN359" s="1069"/>
      <c r="AO359" s="1069"/>
      <c r="AP359" s="1069"/>
      <c r="AQ359" s="1069"/>
      <c r="AR359" s="1072"/>
      <c r="AS359" s="1072"/>
      <c r="AT359" s="1069"/>
      <c r="AU359" s="1069"/>
      <c r="AV359" s="1069"/>
      <c r="AW359" s="1069"/>
      <c r="AX359" s="1069"/>
      <c r="AY359" s="1072"/>
      <c r="AZ359" s="1072"/>
      <c r="BA359" s="1069"/>
      <c r="BB359" s="1069"/>
      <c r="BC359" s="1069"/>
      <c r="BD359" s="1069"/>
      <c r="BE359" s="1069"/>
      <c r="BF359" s="1072"/>
      <c r="BG359" s="1072"/>
      <c r="BH359" s="1069"/>
      <c r="BI359" s="1069"/>
      <c r="BJ359" s="1069"/>
      <c r="BK359" s="1069"/>
      <c r="BL359" s="1069"/>
      <c r="BM359" s="1072"/>
      <c r="BN359" s="1072"/>
      <c r="BO359" s="1069"/>
      <c r="BP359" s="1069"/>
    </row>
    <row r="360" spans="2:68" ht="15" customHeight="1">
      <c r="B360" s="2148"/>
      <c r="C360" s="2149"/>
      <c r="D360" s="2149"/>
      <c r="E360" s="2149"/>
      <c r="F360" s="2149"/>
      <c r="G360" s="2149"/>
      <c r="H360" s="2149"/>
      <c r="I360" s="2149"/>
      <c r="J360" s="2149"/>
      <c r="K360" s="2149"/>
      <c r="L360" s="2149"/>
      <c r="M360" s="2149"/>
      <c r="N360" s="2149"/>
      <c r="O360" s="2149"/>
      <c r="P360" s="2150"/>
      <c r="Q360" s="390"/>
      <c r="R360" s="2148"/>
      <c r="S360" s="2149"/>
      <c r="T360" s="2149"/>
      <c r="U360" s="2149"/>
      <c r="V360" s="2149"/>
      <c r="W360" s="2149"/>
      <c r="X360" s="2149"/>
      <c r="Y360" s="2149"/>
      <c r="Z360" s="2149"/>
      <c r="AA360" s="2149"/>
      <c r="AB360" s="2149"/>
      <c r="AC360" s="2149"/>
      <c r="AD360" s="2149"/>
      <c r="AE360" s="2149"/>
      <c r="AF360" s="2150"/>
      <c r="AL360" s="1072"/>
      <c r="AM360" s="1069"/>
      <c r="AN360" s="1069"/>
      <c r="AO360" s="1069"/>
      <c r="AP360" s="1069"/>
      <c r="AQ360" s="1069"/>
      <c r="AR360" s="1072"/>
      <c r="AS360" s="1072"/>
      <c r="AT360" s="1069"/>
      <c r="AU360" s="1069"/>
      <c r="AV360" s="1069"/>
      <c r="AW360" s="1069"/>
      <c r="AX360" s="1069"/>
      <c r="AY360" s="1072"/>
      <c r="AZ360" s="1072"/>
      <c r="BA360" s="1069"/>
      <c r="BB360" s="1069"/>
      <c r="BC360" s="1069"/>
      <c r="BD360" s="1069"/>
      <c r="BE360" s="1069"/>
      <c r="BF360" s="1072"/>
      <c r="BG360" s="1072"/>
      <c r="BH360" s="1069"/>
      <c r="BI360" s="1069"/>
      <c r="BJ360" s="1069"/>
      <c r="BK360" s="1069"/>
      <c r="BL360" s="1069"/>
      <c r="BM360" s="1072"/>
      <c r="BN360" s="1072"/>
      <c r="BO360" s="1069"/>
      <c r="BP360" s="1069"/>
    </row>
    <row r="361" spans="2:68" ht="15" customHeight="1">
      <c r="B361" s="2148"/>
      <c r="C361" s="2149"/>
      <c r="D361" s="2149"/>
      <c r="E361" s="2149"/>
      <c r="F361" s="2149"/>
      <c r="G361" s="2149"/>
      <c r="H361" s="2149"/>
      <c r="I361" s="2149"/>
      <c r="J361" s="2149"/>
      <c r="K361" s="2149"/>
      <c r="L361" s="2149"/>
      <c r="M361" s="2149"/>
      <c r="N361" s="2149"/>
      <c r="O361" s="2149"/>
      <c r="P361" s="2150"/>
      <c r="Q361" s="390"/>
      <c r="R361" s="2148"/>
      <c r="S361" s="2149"/>
      <c r="T361" s="2149"/>
      <c r="U361" s="2149"/>
      <c r="V361" s="2149"/>
      <c r="W361" s="2149"/>
      <c r="X361" s="2149"/>
      <c r="Y361" s="2149"/>
      <c r="Z361" s="2149"/>
      <c r="AA361" s="2149"/>
      <c r="AB361" s="2149"/>
      <c r="AC361" s="2149"/>
      <c r="AD361" s="2149"/>
      <c r="AE361" s="2149"/>
      <c r="AF361" s="2150"/>
      <c r="AL361" s="1072"/>
      <c r="AM361" s="1069"/>
      <c r="AN361" s="1069"/>
      <c r="AO361" s="1069"/>
      <c r="AP361" s="1069"/>
      <c r="AQ361" s="1069"/>
      <c r="AR361" s="1072"/>
      <c r="AS361" s="1072"/>
      <c r="AT361" s="1069"/>
      <c r="AU361" s="1069"/>
      <c r="AV361" s="1069"/>
      <c r="AW361" s="1069"/>
      <c r="AX361" s="1069"/>
      <c r="AY361" s="1072"/>
      <c r="AZ361" s="1072"/>
      <c r="BA361" s="1069"/>
      <c r="BB361" s="1069"/>
      <c r="BC361" s="1069"/>
      <c r="BD361" s="1069"/>
      <c r="BE361" s="1069"/>
      <c r="BF361" s="1072"/>
      <c r="BG361" s="1072"/>
      <c r="BH361" s="1069"/>
      <c r="BI361" s="1069"/>
      <c r="BJ361" s="1069"/>
      <c r="BK361" s="1069"/>
      <c r="BL361" s="1069"/>
      <c r="BM361" s="1072"/>
      <c r="BN361" s="1072"/>
      <c r="BO361" s="1069"/>
      <c r="BP361" s="1069"/>
    </row>
    <row r="362" spans="2:68" ht="15" customHeight="1">
      <c r="B362" s="2148"/>
      <c r="C362" s="2149"/>
      <c r="D362" s="2149"/>
      <c r="E362" s="2149"/>
      <c r="F362" s="2149"/>
      <c r="G362" s="2149"/>
      <c r="H362" s="2149"/>
      <c r="I362" s="2149"/>
      <c r="J362" s="2149"/>
      <c r="K362" s="2149"/>
      <c r="L362" s="2149"/>
      <c r="M362" s="2149"/>
      <c r="N362" s="2149"/>
      <c r="O362" s="2149"/>
      <c r="P362" s="2150"/>
      <c r="Q362" s="390"/>
      <c r="R362" s="2148"/>
      <c r="S362" s="2149"/>
      <c r="T362" s="2149"/>
      <c r="U362" s="2149"/>
      <c r="V362" s="2149"/>
      <c r="W362" s="2149"/>
      <c r="X362" s="2149"/>
      <c r="Y362" s="2149"/>
      <c r="Z362" s="2149"/>
      <c r="AA362" s="2149"/>
      <c r="AB362" s="2149"/>
      <c r="AC362" s="2149"/>
      <c r="AD362" s="2149"/>
      <c r="AE362" s="2149"/>
      <c r="AF362" s="2150"/>
      <c r="AL362" s="1071"/>
      <c r="AM362" s="1068"/>
      <c r="AN362" s="1068"/>
      <c r="AO362" s="1068"/>
      <c r="AP362" s="1068"/>
      <c r="AQ362" s="1068"/>
      <c r="AR362" s="1071"/>
      <c r="AS362" s="1071"/>
      <c r="AT362" s="1068"/>
      <c r="AU362" s="1068"/>
      <c r="AV362" s="1068"/>
      <c r="AW362" s="1068"/>
      <c r="AX362" s="1068"/>
      <c r="AY362" s="1071"/>
      <c r="AZ362" s="1071"/>
      <c r="BA362" s="1068"/>
      <c r="BB362" s="1068"/>
      <c r="BC362" s="1068"/>
      <c r="BD362" s="1068"/>
      <c r="BE362" s="1068"/>
      <c r="BF362" s="1071"/>
      <c r="BG362" s="1071"/>
      <c r="BH362" s="1068"/>
      <c r="BI362" s="1068"/>
      <c r="BJ362" s="1068"/>
      <c r="BK362" s="1068"/>
      <c r="BL362" s="1068"/>
      <c r="BM362" s="1071"/>
      <c r="BN362" s="1071"/>
      <c r="BO362" s="1068"/>
      <c r="BP362" s="1068"/>
    </row>
    <row r="363" spans="2:68" ht="15" customHeight="1">
      <c r="B363" s="2151"/>
      <c r="C363" s="2152"/>
      <c r="D363" s="2152"/>
      <c r="E363" s="2152"/>
      <c r="F363" s="2152"/>
      <c r="G363" s="2152"/>
      <c r="H363" s="2152"/>
      <c r="I363" s="2152"/>
      <c r="J363" s="2152"/>
      <c r="K363" s="2152"/>
      <c r="L363" s="2152"/>
      <c r="M363" s="2152"/>
      <c r="N363" s="2152"/>
      <c r="O363" s="2152"/>
      <c r="P363" s="2153"/>
      <c r="Q363" s="390"/>
      <c r="R363" s="2151"/>
      <c r="S363" s="2152"/>
      <c r="T363" s="2152"/>
      <c r="U363" s="2152"/>
      <c r="V363" s="2152"/>
      <c r="W363" s="2152"/>
      <c r="X363" s="2152"/>
      <c r="Y363" s="2152"/>
      <c r="Z363" s="2152"/>
      <c r="AA363" s="2152"/>
      <c r="AB363" s="2152"/>
      <c r="AC363" s="2152"/>
      <c r="AD363" s="2152"/>
      <c r="AE363" s="2152"/>
      <c r="AF363" s="2153"/>
      <c r="AL363" s="1072"/>
      <c r="AM363" s="1069"/>
      <c r="AN363" s="1069"/>
      <c r="AO363" s="1069"/>
      <c r="AP363" s="1069"/>
      <c r="AQ363" s="1069"/>
      <c r="AR363" s="1072"/>
      <c r="AS363" s="1072"/>
      <c r="AT363" s="1069"/>
      <c r="AU363" s="1069"/>
      <c r="AV363" s="1069"/>
      <c r="AW363" s="1069"/>
      <c r="AX363" s="1069"/>
      <c r="AY363" s="1072"/>
      <c r="AZ363" s="1072"/>
      <c r="BA363" s="1069"/>
      <c r="BB363" s="1069"/>
      <c r="BC363" s="1069"/>
      <c r="BD363" s="1069"/>
      <c r="BE363" s="1069"/>
      <c r="BF363" s="1072"/>
      <c r="BG363" s="1072"/>
      <c r="BH363" s="1069"/>
      <c r="BI363" s="1069"/>
      <c r="BJ363" s="1069"/>
      <c r="BK363" s="1069"/>
      <c r="BL363" s="1069"/>
      <c r="BM363" s="1072"/>
      <c r="BN363" s="1072"/>
      <c r="BO363" s="1069"/>
      <c r="BP363" s="1069"/>
    </row>
    <row r="364" spans="2:68" ht="15" customHeight="1">
      <c r="B364" s="451"/>
      <c r="C364" s="451"/>
      <c r="D364" s="451"/>
      <c r="E364" s="451"/>
      <c r="F364" s="451"/>
      <c r="G364" s="451"/>
      <c r="H364" s="451"/>
      <c r="I364" s="451"/>
      <c r="J364" s="451"/>
      <c r="K364" s="451"/>
      <c r="L364" s="451"/>
      <c r="M364" s="451"/>
      <c r="N364" s="451"/>
      <c r="O364" s="451"/>
      <c r="P364" s="451"/>
      <c r="Q364" s="451"/>
      <c r="R364" s="451"/>
      <c r="S364" s="451"/>
      <c r="T364" s="451"/>
      <c r="U364" s="451"/>
      <c r="V364" s="451"/>
      <c r="W364" s="451"/>
      <c r="X364" s="451"/>
      <c r="Y364" s="451"/>
      <c r="Z364" s="451"/>
      <c r="AA364" s="451"/>
      <c r="AB364" s="451"/>
      <c r="AC364" s="451"/>
      <c r="AD364" s="451"/>
      <c r="AE364" s="451"/>
      <c r="AF364" s="451"/>
      <c r="AL364" s="1072"/>
      <c r="AM364" s="1069"/>
      <c r="AN364" s="1069"/>
      <c r="AO364" s="1069"/>
      <c r="AP364" s="1069"/>
      <c r="AQ364" s="1069"/>
      <c r="AR364" s="1072"/>
      <c r="AS364" s="1072"/>
      <c r="AT364" s="1069"/>
      <c r="AU364" s="1069"/>
      <c r="AV364" s="1069"/>
      <c r="AW364" s="1069"/>
      <c r="AX364" s="1069"/>
      <c r="AY364" s="1072"/>
      <c r="AZ364" s="1072"/>
      <c r="BA364" s="1069"/>
      <c r="BB364" s="1069"/>
      <c r="BC364" s="1069"/>
      <c r="BD364" s="1069"/>
      <c r="BE364" s="1069"/>
      <c r="BF364" s="1072"/>
      <c r="BG364" s="1072"/>
      <c r="BH364" s="1069"/>
      <c r="BI364" s="1069"/>
      <c r="BJ364" s="1069"/>
      <c r="BK364" s="1069"/>
      <c r="BL364" s="1069"/>
      <c r="BM364" s="1072"/>
      <c r="BN364" s="1072"/>
      <c r="BO364" s="1069"/>
      <c r="BP364" s="1069"/>
    </row>
    <row r="365" spans="2:68" ht="15" customHeight="1">
      <c r="B365" s="2108" t="s">
        <v>553</v>
      </c>
      <c r="C365" s="2109"/>
      <c r="D365" s="2109"/>
      <c r="E365" s="2109"/>
      <c r="F365" s="2109"/>
      <c r="G365" s="2109"/>
      <c r="H365" s="2109"/>
      <c r="I365" s="2109"/>
      <c r="J365" s="2109"/>
      <c r="K365" s="2109"/>
      <c r="L365" s="2109"/>
      <c r="M365" s="2109"/>
      <c r="N365" s="2109"/>
      <c r="O365" s="2109"/>
      <c r="P365" s="2110"/>
      <c r="Q365" s="392"/>
      <c r="R365" s="2108" t="s">
        <v>485</v>
      </c>
      <c r="S365" s="2109"/>
      <c r="T365" s="2109"/>
      <c r="U365" s="2109"/>
      <c r="V365" s="2109"/>
      <c r="W365" s="2109"/>
      <c r="X365" s="2109"/>
      <c r="Y365" s="2109"/>
      <c r="Z365" s="2109"/>
      <c r="AA365" s="2109"/>
      <c r="AB365" s="2109"/>
      <c r="AC365" s="2109"/>
      <c r="AD365" s="2109"/>
      <c r="AE365" s="2109"/>
      <c r="AF365" s="2110"/>
      <c r="AL365" s="1072"/>
      <c r="AM365" s="1069"/>
      <c r="AN365" s="1069"/>
      <c r="AO365" s="1069"/>
      <c r="AP365" s="1069"/>
      <c r="AQ365" s="1069"/>
      <c r="AR365" s="1072"/>
      <c r="AS365" s="1072"/>
      <c r="AT365" s="1069"/>
      <c r="AU365" s="1069"/>
      <c r="AV365" s="1069"/>
      <c r="AW365" s="1069"/>
      <c r="AX365" s="1069"/>
      <c r="AY365" s="1072"/>
      <c r="AZ365" s="1072"/>
      <c r="BA365" s="1069"/>
      <c r="BB365" s="1069"/>
      <c r="BC365" s="1069"/>
      <c r="BD365" s="1069"/>
      <c r="BE365" s="1069"/>
      <c r="BF365" s="1072"/>
      <c r="BG365" s="1072"/>
      <c r="BH365" s="1069"/>
      <c r="BI365" s="1069"/>
      <c r="BJ365" s="1069"/>
      <c r="BK365" s="1069"/>
      <c r="BL365" s="1069"/>
      <c r="BM365" s="1072"/>
      <c r="BN365" s="1072"/>
      <c r="BO365" s="1069"/>
      <c r="BP365" s="1069"/>
    </row>
    <row r="366" spans="2:68" ht="15" customHeight="1">
      <c r="B366" s="2111"/>
      <c r="C366" s="2112"/>
      <c r="D366" s="2112"/>
      <c r="E366" s="2112"/>
      <c r="F366" s="2112"/>
      <c r="G366" s="2112"/>
      <c r="H366" s="2112"/>
      <c r="I366" s="2112"/>
      <c r="J366" s="2112"/>
      <c r="K366" s="2112"/>
      <c r="L366" s="2112"/>
      <c r="M366" s="2112"/>
      <c r="N366" s="2112"/>
      <c r="O366" s="2112"/>
      <c r="P366" s="2113"/>
      <c r="Q366" s="392"/>
      <c r="R366" s="2111"/>
      <c r="S366" s="2112"/>
      <c r="T366" s="2112"/>
      <c r="U366" s="2112"/>
      <c r="V366" s="2112"/>
      <c r="W366" s="2112"/>
      <c r="X366" s="2112"/>
      <c r="Y366" s="2112"/>
      <c r="Z366" s="2112"/>
      <c r="AA366" s="2112"/>
      <c r="AB366" s="2112"/>
      <c r="AC366" s="2112"/>
      <c r="AD366" s="2112"/>
      <c r="AE366" s="2112"/>
      <c r="AF366" s="2113"/>
    </row>
    <row r="367" spans="2:68" ht="15" customHeight="1">
      <c r="B367" s="2114"/>
      <c r="C367" s="2115"/>
      <c r="D367" s="2115"/>
      <c r="E367" s="2115"/>
      <c r="F367" s="2115"/>
      <c r="G367" s="2115"/>
      <c r="H367" s="2115"/>
      <c r="I367" s="2115"/>
      <c r="J367" s="2115"/>
      <c r="K367" s="2115"/>
      <c r="L367" s="2115"/>
      <c r="M367" s="2115"/>
      <c r="N367" s="2115"/>
      <c r="O367" s="2115"/>
      <c r="P367" s="2116"/>
      <c r="Q367" s="391"/>
      <c r="R367" s="2114"/>
      <c r="S367" s="2115"/>
      <c r="T367" s="2115"/>
      <c r="U367" s="2115"/>
      <c r="V367" s="2115"/>
      <c r="W367" s="2115"/>
      <c r="X367" s="2115"/>
      <c r="Y367" s="2115"/>
      <c r="Z367" s="2115"/>
      <c r="AA367" s="2115"/>
      <c r="AB367" s="2115"/>
      <c r="AC367" s="2115"/>
      <c r="AD367" s="2115"/>
      <c r="AE367" s="2115"/>
      <c r="AF367" s="2116"/>
    </row>
    <row r="368" spans="2:68" ht="15" customHeight="1">
      <c r="B368" s="206"/>
      <c r="C368" s="206"/>
      <c r="D368" s="206"/>
      <c r="E368" s="206"/>
      <c r="F368" s="206"/>
      <c r="G368" s="206"/>
      <c r="H368" s="206"/>
      <c r="I368" s="206"/>
      <c r="J368" s="206"/>
      <c r="K368" s="206"/>
      <c r="L368" s="206"/>
      <c r="M368" s="206"/>
      <c r="N368" s="206"/>
      <c r="O368" s="206"/>
      <c r="P368" s="206"/>
      <c r="Q368" s="391"/>
      <c r="R368" s="206"/>
      <c r="S368" s="206"/>
      <c r="T368" s="206"/>
      <c r="U368" s="206"/>
      <c r="V368" s="206"/>
      <c r="W368" s="206"/>
      <c r="X368" s="206"/>
      <c r="Y368" s="206"/>
      <c r="Z368" s="206"/>
      <c r="AA368" s="206"/>
      <c r="AB368" s="206"/>
      <c r="AC368" s="206"/>
      <c r="AD368" s="206"/>
      <c r="AE368" s="206"/>
      <c r="AF368" s="206"/>
    </row>
    <row r="369" spans="2:37" ht="15" customHeight="1">
      <c r="B369" s="206"/>
      <c r="C369" s="206"/>
      <c r="D369" s="206"/>
      <c r="E369" s="206"/>
      <c r="F369" s="206"/>
      <c r="G369" s="206"/>
      <c r="H369" s="206"/>
      <c r="I369" s="206"/>
      <c r="J369" s="206"/>
      <c r="K369" s="206"/>
      <c r="L369" s="206"/>
      <c r="M369" s="206"/>
      <c r="N369" s="206"/>
      <c r="O369" s="206"/>
      <c r="P369" s="206"/>
      <c r="Q369" s="391"/>
      <c r="R369" s="206"/>
      <c r="S369" s="206"/>
      <c r="T369" s="206"/>
      <c r="U369" s="206"/>
      <c r="V369" s="206"/>
      <c r="W369" s="206"/>
      <c r="X369" s="206"/>
      <c r="Y369" s="206"/>
      <c r="Z369" s="206"/>
      <c r="AA369" s="206"/>
      <c r="AB369" s="206"/>
      <c r="AC369" s="206"/>
      <c r="AD369" s="206"/>
      <c r="AE369" s="206"/>
      <c r="AF369" s="206"/>
    </row>
    <row r="370" spans="2:37" ht="15" customHeight="1">
      <c r="B370" s="451"/>
      <c r="C370" s="451"/>
      <c r="D370" s="451"/>
      <c r="E370" s="451"/>
      <c r="F370" s="451"/>
      <c r="G370" s="451"/>
      <c r="H370" s="451"/>
      <c r="I370" s="451"/>
      <c r="J370" s="451"/>
      <c r="K370" s="451"/>
      <c r="L370" s="451"/>
      <c r="M370" s="451"/>
      <c r="N370" s="451"/>
      <c r="O370" s="451"/>
      <c r="P370" s="451"/>
      <c r="Q370" s="451"/>
      <c r="R370" s="451"/>
      <c r="S370" s="451"/>
      <c r="T370" s="451"/>
      <c r="U370" s="451"/>
      <c r="V370" s="451"/>
      <c r="W370" s="451"/>
      <c r="X370" s="451"/>
      <c r="Y370" s="451"/>
      <c r="Z370" s="451"/>
      <c r="AA370" s="451"/>
      <c r="AB370" s="451"/>
      <c r="AC370" s="451"/>
      <c r="AD370" s="451"/>
      <c r="AE370" s="451"/>
      <c r="AF370" s="451"/>
    </row>
    <row r="371" spans="2:37" ht="15" customHeight="1">
      <c r="B371" s="2145" t="s">
        <v>230</v>
      </c>
      <c r="C371" s="2146"/>
      <c r="D371" s="2146"/>
      <c r="E371" s="2146"/>
      <c r="F371" s="2146"/>
      <c r="G371" s="2146"/>
      <c r="H371" s="2146"/>
      <c r="I371" s="2146"/>
      <c r="J371" s="2146"/>
      <c r="K371" s="2146"/>
      <c r="L371" s="2146"/>
      <c r="M371" s="2146"/>
      <c r="N371" s="2146"/>
      <c r="O371" s="2146"/>
      <c r="P371" s="2147"/>
      <c r="Q371" s="390"/>
      <c r="R371" s="2145" t="s">
        <v>231</v>
      </c>
      <c r="S371" s="2146"/>
      <c r="T371" s="2146"/>
      <c r="U371" s="2146"/>
      <c r="V371" s="2146"/>
      <c r="W371" s="2146"/>
      <c r="X371" s="2146"/>
      <c r="Y371" s="2146"/>
      <c r="Z371" s="2146"/>
      <c r="AA371" s="2146"/>
      <c r="AB371" s="2146"/>
      <c r="AC371" s="2146"/>
      <c r="AD371" s="2146"/>
      <c r="AE371" s="2146"/>
      <c r="AF371" s="2147"/>
      <c r="AK371"/>
    </row>
    <row r="372" spans="2:37" ht="15" customHeight="1">
      <c r="B372" s="2148"/>
      <c r="C372" s="2149"/>
      <c r="D372" s="2149"/>
      <c r="E372" s="2149"/>
      <c r="F372" s="2149"/>
      <c r="G372" s="2149"/>
      <c r="H372" s="2149"/>
      <c r="I372" s="2149"/>
      <c r="J372" s="2149"/>
      <c r="K372" s="2149"/>
      <c r="L372" s="2149"/>
      <c r="M372" s="2149"/>
      <c r="N372" s="2149"/>
      <c r="O372" s="2149"/>
      <c r="P372" s="2150"/>
      <c r="Q372" s="390"/>
      <c r="R372" s="2148"/>
      <c r="S372" s="2149"/>
      <c r="T372" s="2149"/>
      <c r="U372" s="2149"/>
      <c r="V372" s="2149"/>
      <c r="W372" s="2149"/>
      <c r="X372" s="2149"/>
      <c r="Y372" s="2149"/>
      <c r="Z372" s="2149"/>
      <c r="AA372" s="2149"/>
      <c r="AB372" s="2149"/>
      <c r="AC372" s="2149"/>
      <c r="AD372" s="2149"/>
      <c r="AE372" s="2149"/>
      <c r="AF372" s="2150"/>
    </row>
    <row r="373" spans="2:37" ht="15" customHeight="1">
      <c r="B373" s="2148"/>
      <c r="C373" s="2149"/>
      <c r="D373" s="2149"/>
      <c r="E373" s="2149"/>
      <c r="F373" s="2149"/>
      <c r="G373" s="2149"/>
      <c r="H373" s="2149"/>
      <c r="I373" s="2149"/>
      <c r="J373" s="2149"/>
      <c r="K373" s="2149"/>
      <c r="L373" s="2149"/>
      <c r="M373" s="2149"/>
      <c r="N373" s="2149"/>
      <c r="O373" s="2149"/>
      <c r="P373" s="2150"/>
      <c r="Q373" s="390"/>
      <c r="R373" s="2148"/>
      <c r="S373" s="2149"/>
      <c r="T373" s="2149"/>
      <c r="U373" s="2149"/>
      <c r="V373" s="2149"/>
      <c r="W373" s="2149"/>
      <c r="X373" s="2149"/>
      <c r="Y373" s="2149"/>
      <c r="Z373" s="2149"/>
      <c r="AA373" s="2149"/>
      <c r="AB373" s="2149"/>
      <c r="AC373" s="2149"/>
      <c r="AD373" s="2149"/>
      <c r="AE373" s="2149"/>
      <c r="AF373" s="2150"/>
    </row>
    <row r="374" spans="2:37" ht="15" customHeight="1">
      <c r="B374" s="2148"/>
      <c r="C374" s="2149"/>
      <c r="D374" s="2149"/>
      <c r="E374" s="2149"/>
      <c r="F374" s="2149"/>
      <c r="G374" s="2149"/>
      <c r="H374" s="2149"/>
      <c r="I374" s="2149"/>
      <c r="J374" s="2149"/>
      <c r="K374" s="2149"/>
      <c r="L374" s="2149"/>
      <c r="M374" s="2149"/>
      <c r="N374" s="2149"/>
      <c r="O374" s="2149"/>
      <c r="P374" s="2150"/>
      <c r="Q374" s="390"/>
      <c r="R374" s="2148"/>
      <c r="S374" s="2149"/>
      <c r="T374" s="2149"/>
      <c r="U374" s="2149"/>
      <c r="V374" s="2149"/>
      <c r="W374" s="2149"/>
      <c r="X374" s="2149"/>
      <c r="Y374" s="2149"/>
      <c r="Z374" s="2149"/>
      <c r="AA374" s="2149"/>
      <c r="AB374" s="2149"/>
      <c r="AC374" s="2149"/>
      <c r="AD374" s="2149"/>
      <c r="AE374" s="2149"/>
      <c r="AF374" s="2150"/>
    </row>
    <row r="375" spans="2:37" ht="15" customHeight="1">
      <c r="B375" s="2148"/>
      <c r="C375" s="2149"/>
      <c r="D375" s="2149"/>
      <c r="E375" s="2149"/>
      <c r="F375" s="2149"/>
      <c r="G375" s="2149"/>
      <c r="H375" s="2149"/>
      <c r="I375" s="2149"/>
      <c r="J375" s="2149"/>
      <c r="K375" s="2149"/>
      <c r="L375" s="2149"/>
      <c r="M375" s="2149"/>
      <c r="N375" s="2149"/>
      <c r="O375" s="2149"/>
      <c r="P375" s="2150"/>
      <c r="Q375" s="390"/>
      <c r="R375" s="2148"/>
      <c r="S375" s="2149"/>
      <c r="T375" s="2149"/>
      <c r="U375" s="2149"/>
      <c r="V375" s="2149"/>
      <c r="W375" s="2149"/>
      <c r="X375" s="2149"/>
      <c r="Y375" s="2149"/>
      <c r="Z375" s="2149"/>
      <c r="AA375" s="2149"/>
      <c r="AB375" s="2149"/>
      <c r="AC375" s="2149"/>
      <c r="AD375" s="2149"/>
      <c r="AE375" s="2149"/>
      <c r="AF375" s="2150"/>
    </row>
    <row r="376" spans="2:37" ht="15" customHeight="1">
      <c r="B376" s="2148"/>
      <c r="C376" s="2149"/>
      <c r="D376" s="2149"/>
      <c r="E376" s="2149"/>
      <c r="F376" s="2149"/>
      <c r="G376" s="2149"/>
      <c r="H376" s="2149"/>
      <c r="I376" s="2149"/>
      <c r="J376" s="2149"/>
      <c r="K376" s="2149"/>
      <c r="L376" s="2149"/>
      <c r="M376" s="2149"/>
      <c r="N376" s="2149"/>
      <c r="O376" s="2149"/>
      <c r="P376" s="2150"/>
      <c r="Q376" s="390"/>
      <c r="R376" s="2148"/>
      <c r="S376" s="2149"/>
      <c r="T376" s="2149"/>
      <c r="U376" s="2149"/>
      <c r="V376" s="2149"/>
      <c r="W376" s="2149"/>
      <c r="X376" s="2149"/>
      <c r="Y376" s="2149"/>
      <c r="Z376" s="2149"/>
      <c r="AA376" s="2149"/>
      <c r="AB376" s="2149"/>
      <c r="AC376" s="2149"/>
      <c r="AD376" s="2149"/>
      <c r="AE376" s="2149"/>
      <c r="AF376" s="2150"/>
    </row>
    <row r="377" spans="2:37" ht="15" customHeight="1">
      <c r="B377" s="2148"/>
      <c r="C377" s="2149"/>
      <c r="D377" s="2149"/>
      <c r="E377" s="2149"/>
      <c r="F377" s="2149"/>
      <c r="G377" s="2149"/>
      <c r="H377" s="2149"/>
      <c r="I377" s="2149"/>
      <c r="J377" s="2149"/>
      <c r="K377" s="2149"/>
      <c r="L377" s="2149"/>
      <c r="M377" s="2149"/>
      <c r="N377" s="2149"/>
      <c r="O377" s="2149"/>
      <c r="P377" s="2150"/>
      <c r="Q377" s="390"/>
      <c r="R377" s="2148"/>
      <c r="S377" s="2149"/>
      <c r="T377" s="2149"/>
      <c r="U377" s="2149"/>
      <c r="V377" s="2149"/>
      <c r="W377" s="2149"/>
      <c r="X377" s="2149"/>
      <c r="Y377" s="2149"/>
      <c r="Z377" s="2149"/>
      <c r="AA377" s="2149"/>
      <c r="AB377" s="2149"/>
      <c r="AC377" s="2149"/>
      <c r="AD377" s="2149"/>
      <c r="AE377" s="2149"/>
      <c r="AF377" s="2150"/>
      <c r="AK377"/>
    </row>
    <row r="378" spans="2:37" ht="15" customHeight="1">
      <c r="B378" s="2148"/>
      <c r="C378" s="2149"/>
      <c r="D378" s="2149"/>
      <c r="E378" s="2149"/>
      <c r="F378" s="2149"/>
      <c r="G378" s="2149"/>
      <c r="H378" s="2149"/>
      <c r="I378" s="2149"/>
      <c r="J378" s="2149"/>
      <c r="K378" s="2149"/>
      <c r="L378" s="2149"/>
      <c r="M378" s="2149"/>
      <c r="N378" s="2149"/>
      <c r="O378" s="2149"/>
      <c r="P378" s="2150"/>
      <c r="Q378" s="390"/>
      <c r="R378" s="2148"/>
      <c r="S378" s="2149"/>
      <c r="T378" s="2149"/>
      <c r="U378" s="2149"/>
      <c r="V378" s="2149"/>
      <c r="W378" s="2149"/>
      <c r="X378" s="2149"/>
      <c r="Y378" s="2149"/>
      <c r="Z378" s="2149"/>
      <c r="AA378" s="2149"/>
      <c r="AB378" s="2149"/>
      <c r="AC378" s="2149"/>
      <c r="AD378" s="2149"/>
      <c r="AE378" s="2149"/>
      <c r="AF378" s="2150"/>
    </row>
    <row r="379" spans="2:37" ht="15" customHeight="1">
      <c r="B379" s="2148"/>
      <c r="C379" s="2149"/>
      <c r="D379" s="2149"/>
      <c r="E379" s="2149"/>
      <c r="F379" s="2149"/>
      <c r="G379" s="2149"/>
      <c r="H379" s="2149"/>
      <c r="I379" s="2149"/>
      <c r="J379" s="2149"/>
      <c r="K379" s="2149"/>
      <c r="L379" s="2149"/>
      <c r="M379" s="2149"/>
      <c r="N379" s="2149"/>
      <c r="O379" s="2149"/>
      <c r="P379" s="2150"/>
      <c r="Q379" s="390"/>
      <c r="R379" s="2148"/>
      <c r="S379" s="2149"/>
      <c r="T379" s="2149"/>
      <c r="U379" s="2149"/>
      <c r="V379" s="2149"/>
      <c r="W379" s="2149"/>
      <c r="X379" s="2149"/>
      <c r="Y379" s="2149"/>
      <c r="Z379" s="2149"/>
      <c r="AA379" s="2149"/>
      <c r="AB379" s="2149"/>
      <c r="AC379" s="2149"/>
      <c r="AD379" s="2149"/>
      <c r="AE379" s="2149"/>
      <c r="AF379" s="2150"/>
    </row>
    <row r="380" spans="2:37" ht="15" customHeight="1">
      <c r="B380" s="2148"/>
      <c r="C380" s="2149"/>
      <c r="D380" s="2149"/>
      <c r="E380" s="2149"/>
      <c r="F380" s="2149"/>
      <c r="G380" s="2149"/>
      <c r="H380" s="2149"/>
      <c r="I380" s="2149"/>
      <c r="J380" s="2149"/>
      <c r="K380" s="2149"/>
      <c r="L380" s="2149"/>
      <c r="M380" s="2149"/>
      <c r="N380" s="2149"/>
      <c r="O380" s="2149"/>
      <c r="P380" s="2150"/>
      <c r="Q380" s="390"/>
      <c r="R380" s="2148"/>
      <c r="S380" s="2149"/>
      <c r="T380" s="2149"/>
      <c r="U380" s="2149"/>
      <c r="V380" s="2149"/>
      <c r="W380" s="2149"/>
      <c r="X380" s="2149"/>
      <c r="Y380" s="2149"/>
      <c r="Z380" s="2149"/>
      <c r="AA380" s="2149"/>
      <c r="AB380" s="2149"/>
      <c r="AC380" s="2149"/>
      <c r="AD380" s="2149"/>
      <c r="AE380" s="2149"/>
      <c r="AF380" s="2150"/>
    </row>
    <row r="381" spans="2:37" ht="15" customHeight="1">
      <c r="B381" s="2148"/>
      <c r="C381" s="2149"/>
      <c r="D381" s="2149"/>
      <c r="E381" s="2149"/>
      <c r="F381" s="2149"/>
      <c r="G381" s="2149"/>
      <c r="H381" s="2149"/>
      <c r="I381" s="2149"/>
      <c r="J381" s="2149"/>
      <c r="K381" s="2149"/>
      <c r="L381" s="2149"/>
      <c r="M381" s="2149"/>
      <c r="N381" s="2149"/>
      <c r="O381" s="2149"/>
      <c r="P381" s="2150"/>
      <c r="Q381" s="390"/>
      <c r="R381" s="2148"/>
      <c r="S381" s="2149"/>
      <c r="T381" s="2149"/>
      <c r="U381" s="2149"/>
      <c r="V381" s="2149"/>
      <c r="W381" s="2149"/>
      <c r="X381" s="2149"/>
      <c r="Y381" s="2149"/>
      <c r="Z381" s="2149"/>
      <c r="AA381" s="2149"/>
      <c r="AB381" s="2149"/>
      <c r="AC381" s="2149"/>
      <c r="AD381" s="2149"/>
      <c r="AE381" s="2149"/>
      <c r="AF381" s="2150"/>
    </row>
    <row r="382" spans="2:37" ht="15" customHeight="1">
      <c r="B382" s="2151"/>
      <c r="C382" s="2152"/>
      <c r="D382" s="2152"/>
      <c r="E382" s="2152"/>
      <c r="F382" s="2152"/>
      <c r="G382" s="2152"/>
      <c r="H382" s="2152"/>
      <c r="I382" s="2152"/>
      <c r="J382" s="2152"/>
      <c r="K382" s="2152"/>
      <c r="L382" s="2152"/>
      <c r="M382" s="2152"/>
      <c r="N382" s="2152"/>
      <c r="O382" s="2152"/>
      <c r="P382" s="2153"/>
      <c r="Q382" s="390"/>
      <c r="R382" s="2151"/>
      <c r="S382" s="2152"/>
      <c r="T382" s="2152"/>
      <c r="U382" s="2152"/>
      <c r="V382" s="2152"/>
      <c r="W382" s="2152"/>
      <c r="X382" s="2152"/>
      <c r="Y382" s="2152"/>
      <c r="Z382" s="2152"/>
      <c r="AA382" s="2152"/>
      <c r="AB382" s="2152"/>
      <c r="AC382" s="2152"/>
      <c r="AD382" s="2152"/>
      <c r="AE382" s="2152"/>
      <c r="AF382" s="2153"/>
    </row>
    <row r="383" spans="2:37" ht="15" customHeight="1">
      <c r="B383" s="451"/>
      <c r="C383" s="451"/>
      <c r="D383" s="451"/>
      <c r="E383" s="451"/>
      <c r="F383" s="451"/>
      <c r="G383" s="451"/>
      <c r="H383" s="451"/>
      <c r="I383" s="451"/>
      <c r="J383" s="451"/>
      <c r="K383" s="451"/>
      <c r="L383" s="451"/>
      <c r="M383" s="451"/>
      <c r="N383" s="451"/>
      <c r="O383" s="451"/>
      <c r="P383" s="451"/>
      <c r="Q383" s="451"/>
      <c r="R383" s="451"/>
      <c r="S383" s="451"/>
      <c r="T383" s="451"/>
      <c r="U383" s="451"/>
      <c r="V383" s="451"/>
      <c r="W383" s="451"/>
      <c r="X383" s="451"/>
      <c r="Y383" s="451"/>
      <c r="Z383" s="451"/>
      <c r="AA383" s="451"/>
      <c r="AB383" s="451"/>
      <c r="AC383" s="451"/>
      <c r="AD383" s="451"/>
      <c r="AE383" s="451"/>
      <c r="AF383" s="451"/>
    </row>
    <row r="384" spans="2:37" ht="15" customHeight="1">
      <c r="B384" s="2108" t="s">
        <v>486</v>
      </c>
      <c r="C384" s="2109"/>
      <c r="D384" s="2109"/>
      <c r="E384" s="2109"/>
      <c r="F384" s="2109"/>
      <c r="G384" s="2109"/>
      <c r="H384" s="2109"/>
      <c r="I384" s="2109"/>
      <c r="J384" s="2109"/>
      <c r="K384" s="2109"/>
      <c r="L384" s="2109"/>
      <c r="M384" s="2109"/>
      <c r="N384" s="2109"/>
      <c r="O384" s="2109"/>
      <c r="P384" s="2110"/>
      <c r="Q384" s="392"/>
      <c r="R384" s="2108" t="s">
        <v>487</v>
      </c>
      <c r="S384" s="2109"/>
      <c r="T384" s="2109"/>
      <c r="U384" s="2109"/>
      <c r="V384" s="2109"/>
      <c r="W384" s="2109"/>
      <c r="X384" s="2109"/>
      <c r="Y384" s="2109"/>
      <c r="Z384" s="2109"/>
      <c r="AA384" s="2109"/>
      <c r="AB384" s="2109"/>
      <c r="AC384" s="2109"/>
      <c r="AD384" s="2109"/>
      <c r="AE384" s="2109"/>
      <c r="AF384" s="2110"/>
    </row>
    <row r="385" spans="2:32" ht="15" customHeight="1">
      <c r="B385" s="2111"/>
      <c r="C385" s="2112"/>
      <c r="D385" s="2112"/>
      <c r="E385" s="2112"/>
      <c r="F385" s="2112"/>
      <c r="G385" s="2112"/>
      <c r="H385" s="2112"/>
      <c r="I385" s="2112"/>
      <c r="J385" s="2112"/>
      <c r="K385" s="2112"/>
      <c r="L385" s="2112"/>
      <c r="M385" s="2112"/>
      <c r="N385" s="2112"/>
      <c r="O385" s="2112"/>
      <c r="P385" s="2113"/>
      <c r="Q385" s="392"/>
      <c r="R385" s="2111"/>
      <c r="S385" s="2112"/>
      <c r="T385" s="2112"/>
      <c r="U385" s="2112"/>
      <c r="V385" s="2112"/>
      <c r="W385" s="2112"/>
      <c r="X385" s="2112"/>
      <c r="Y385" s="2112"/>
      <c r="Z385" s="2112"/>
      <c r="AA385" s="2112"/>
      <c r="AB385" s="2112"/>
      <c r="AC385" s="2112"/>
      <c r="AD385" s="2112"/>
      <c r="AE385" s="2112"/>
      <c r="AF385" s="2113"/>
    </row>
    <row r="386" spans="2:32" ht="15" customHeight="1">
      <c r="B386" s="2114"/>
      <c r="C386" s="2115"/>
      <c r="D386" s="2115"/>
      <c r="E386" s="2115"/>
      <c r="F386" s="2115"/>
      <c r="G386" s="2115"/>
      <c r="H386" s="2115"/>
      <c r="I386" s="2115"/>
      <c r="J386" s="2115"/>
      <c r="K386" s="2115"/>
      <c r="L386" s="2115"/>
      <c r="M386" s="2115"/>
      <c r="N386" s="2115"/>
      <c r="O386" s="2115"/>
      <c r="P386" s="2116"/>
      <c r="Q386" s="391"/>
      <c r="R386" s="2114"/>
      <c r="S386" s="2115"/>
      <c r="T386" s="2115"/>
      <c r="U386" s="2115"/>
      <c r="V386" s="2115"/>
      <c r="W386" s="2115"/>
      <c r="X386" s="2115"/>
      <c r="Y386" s="2115"/>
      <c r="Z386" s="2115"/>
      <c r="AA386" s="2115"/>
      <c r="AB386" s="2115"/>
      <c r="AC386" s="2115"/>
      <c r="AD386" s="2115"/>
      <c r="AE386" s="2115"/>
      <c r="AF386" s="2116"/>
    </row>
    <row r="387" spans="2:32" ht="15" customHeight="1">
      <c r="B387" s="206"/>
      <c r="C387" s="206"/>
      <c r="D387" s="206"/>
      <c r="E387" s="206"/>
      <c r="F387" s="206"/>
      <c r="G387" s="206"/>
      <c r="H387" s="206"/>
      <c r="I387" s="206"/>
      <c r="J387" s="206"/>
      <c r="K387" s="206"/>
      <c r="L387" s="206"/>
      <c r="M387" s="206"/>
      <c r="N387" s="206"/>
      <c r="O387" s="206"/>
      <c r="P387" s="206"/>
      <c r="Q387" s="391"/>
      <c r="R387" s="206"/>
      <c r="S387" s="206"/>
      <c r="T387" s="206"/>
      <c r="U387" s="206"/>
      <c r="V387" s="206"/>
      <c r="W387" s="206"/>
      <c r="X387" s="206"/>
      <c r="Y387" s="206"/>
      <c r="Z387" s="206"/>
      <c r="AA387" s="206"/>
      <c r="AB387" s="206"/>
      <c r="AC387" s="206"/>
      <c r="AD387" s="206"/>
      <c r="AE387" s="206"/>
      <c r="AF387" s="206"/>
    </row>
    <row r="388" spans="2:32" ht="15" customHeight="1">
      <c r="B388" s="206"/>
      <c r="C388" s="206"/>
      <c r="D388" s="206"/>
      <c r="E388" s="206"/>
      <c r="F388" s="206"/>
      <c r="G388" s="206"/>
      <c r="H388" s="206"/>
      <c r="I388" s="206"/>
      <c r="J388" s="206"/>
      <c r="K388" s="206"/>
      <c r="L388" s="206"/>
      <c r="M388" s="206"/>
      <c r="N388" s="206"/>
      <c r="O388" s="206"/>
      <c r="P388" s="206"/>
      <c r="Q388" s="391"/>
      <c r="R388" s="206"/>
      <c r="S388" s="206"/>
      <c r="T388" s="206"/>
      <c r="U388" s="206"/>
      <c r="V388" s="206"/>
      <c r="W388" s="206"/>
      <c r="X388" s="206"/>
      <c r="Y388" s="206"/>
      <c r="Z388" s="206"/>
      <c r="AA388" s="206"/>
      <c r="AB388" s="206"/>
      <c r="AC388" s="206"/>
      <c r="AD388" s="206"/>
      <c r="AE388" s="206"/>
      <c r="AF388" s="206"/>
    </row>
    <row r="389" spans="2:32" ht="15" customHeight="1">
      <c r="B389" s="451"/>
      <c r="C389" s="451"/>
      <c r="D389" s="451"/>
      <c r="E389" s="451"/>
      <c r="F389" s="451"/>
      <c r="G389" s="451"/>
      <c r="H389" s="451"/>
      <c r="I389" s="451"/>
      <c r="J389" s="451"/>
      <c r="K389" s="451"/>
      <c r="L389" s="451"/>
      <c r="M389" s="451"/>
      <c r="N389" s="451"/>
      <c r="O389" s="451"/>
      <c r="P389" s="451"/>
      <c r="Q389" s="451"/>
      <c r="R389" s="451"/>
      <c r="S389" s="451"/>
      <c r="T389" s="451"/>
      <c r="U389" s="451"/>
      <c r="V389" s="451"/>
      <c r="W389" s="451"/>
      <c r="X389" s="451"/>
      <c r="Y389" s="451"/>
      <c r="Z389" s="451"/>
      <c r="AA389" s="451"/>
      <c r="AB389" s="451"/>
      <c r="AC389" s="451"/>
      <c r="AD389" s="451"/>
      <c r="AE389" s="451"/>
      <c r="AF389" s="451"/>
    </row>
    <row r="390" spans="2:32" ht="15" customHeight="1">
      <c r="B390" s="2145" t="s">
        <v>231</v>
      </c>
      <c r="C390" s="2146"/>
      <c r="D390" s="2146"/>
      <c r="E390" s="2146"/>
      <c r="F390" s="2146"/>
      <c r="G390" s="2146"/>
      <c r="H390" s="2146"/>
      <c r="I390" s="2146"/>
      <c r="J390" s="2146"/>
      <c r="K390" s="2146"/>
      <c r="L390" s="2146"/>
      <c r="M390" s="2146"/>
      <c r="N390" s="2146"/>
      <c r="O390" s="2146"/>
      <c r="P390" s="2147"/>
      <c r="Q390" s="390"/>
      <c r="R390" s="2145" t="s">
        <v>231</v>
      </c>
      <c r="S390" s="2146"/>
      <c r="T390" s="2146"/>
      <c r="U390" s="2146"/>
      <c r="V390" s="2146"/>
      <c r="W390" s="2146"/>
      <c r="X390" s="2146"/>
      <c r="Y390" s="2146"/>
      <c r="Z390" s="2146"/>
      <c r="AA390" s="2146"/>
      <c r="AB390" s="2146"/>
      <c r="AC390" s="2146"/>
      <c r="AD390" s="2146"/>
      <c r="AE390" s="2146"/>
      <c r="AF390" s="2147"/>
    </row>
    <row r="391" spans="2:32" ht="15" customHeight="1">
      <c r="B391" s="2148"/>
      <c r="C391" s="2149"/>
      <c r="D391" s="2149"/>
      <c r="E391" s="2149"/>
      <c r="F391" s="2149"/>
      <c r="G391" s="2149"/>
      <c r="H391" s="2149"/>
      <c r="I391" s="2149"/>
      <c r="J391" s="2149"/>
      <c r="K391" s="2149"/>
      <c r="L391" s="2149"/>
      <c r="M391" s="2149"/>
      <c r="N391" s="2149"/>
      <c r="O391" s="2149"/>
      <c r="P391" s="2150"/>
      <c r="Q391" s="390"/>
      <c r="R391" s="2148"/>
      <c r="S391" s="2149"/>
      <c r="T391" s="2149"/>
      <c r="U391" s="2149"/>
      <c r="V391" s="2149"/>
      <c r="W391" s="2149"/>
      <c r="X391" s="2149"/>
      <c r="Y391" s="2149"/>
      <c r="Z391" s="2149"/>
      <c r="AA391" s="2149"/>
      <c r="AB391" s="2149"/>
      <c r="AC391" s="2149"/>
      <c r="AD391" s="2149"/>
      <c r="AE391" s="2149"/>
      <c r="AF391" s="2150"/>
    </row>
    <row r="392" spans="2:32" ht="15" customHeight="1">
      <c r="B392" s="2148"/>
      <c r="C392" s="2149"/>
      <c r="D392" s="2149"/>
      <c r="E392" s="2149"/>
      <c r="F392" s="2149"/>
      <c r="G392" s="2149"/>
      <c r="H392" s="2149"/>
      <c r="I392" s="2149"/>
      <c r="J392" s="2149"/>
      <c r="K392" s="2149"/>
      <c r="L392" s="2149"/>
      <c r="M392" s="2149"/>
      <c r="N392" s="2149"/>
      <c r="O392" s="2149"/>
      <c r="P392" s="2150"/>
      <c r="Q392" s="390"/>
      <c r="R392" s="2148"/>
      <c r="S392" s="2149"/>
      <c r="T392" s="2149"/>
      <c r="U392" s="2149"/>
      <c r="V392" s="2149"/>
      <c r="W392" s="2149"/>
      <c r="X392" s="2149"/>
      <c r="Y392" s="2149"/>
      <c r="Z392" s="2149"/>
      <c r="AA392" s="2149"/>
      <c r="AB392" s="2149"/>
      <c r="AC392" s="2149"/>
      <c r="AD392" s="2149"/>
      <c r="AE392" s="2149"/>
      <c r="AF392" s="2150"/>
    </row>
    <row r="393" spans="2:32" ht="15" customHeight="1">
      <c r="B393" s="2148"/>
      <c r="C393" s="2149"/>
      <c r="D393" s="2149"/>
      <c r="E393" s="2149"/>
      <c r="F393" s="2149"/>
      <c r="G393" s="2149"/>
      <c r="H393" s="2149"/>
      <c r="I393" s="2149"/>
      <c r="J393" s="2149"/>
      <c r="K393" s="2149"/>
      <c r="L393" s="2149"/>
      <c r="M393" s="2149"/>
      <c r="N393" s="2149"/>
      <c r="O393" s="2149"/>
      <c r="P393" s="2150"/>
      <c r="Q393" s="390"/>
      <c r="R393" s="2148"/>
      <c r="S393" s="2149"/>
      <c r="T393" s="2149"/>
      <c r="U393" s="2149"/>
      <c r="V393" s="2149"/>
      <c r="W393" s="2149"/>
      <c r="X393" s="2149"/>
      <c r="Y393" s="2149"/>
      <c r="Z393" s="2149"/>
      <c r="AA393" s="2149"/>
      <c r="AB393" s="2149"/>
      <c r="AC393" s="2149"/>
      <c r="AD393" s="2149"/>
      <c r="AE393" s="2149"/>
      <c r="AF393" s="2150"/>
    </row>
    <row r="394" spans="2:32" ht="15" customHeight="1">
      <c r="B394" s="2148"/>
      <c r="C394" s="2149"/>
      <c r="D394" s="2149"/>
      <c r="E394" s="2149"/>
      <c r="F394" s="2149"/>
      <c r="G394" s="2149"/>
      <c r="H394" s="2149"/>
      <c r="I394" s="2149"/>
      <c r="J394" s="2149"/>
      <c r="K394" s="2149"/>
      <c r="L394" s="2149"/>
      <c r="M394" s="2149"/>
      <c r="N394" s="2149"/>
      <c r="O394" s="2149"/>
      <c r="P394" s="2150"/>
      <c r="Q394" s="390"/>
      <c r="R394" s="2148"/>
      <c r="S394" s="2149"/>
      <c r="T394" s="2149"/>
      <c r="U394" s="2149"/>
      <c r="V394" s="2149"/>
      <c r="W394" s="2149"/>
      <c r="X394" s="2149"/>
      <c r="Y394" s="2149"/>
      <c r="Z394" s="2149"/>
      <c r="AA394" s="2149"/>
      <c r="AB394" s="2149"/>
      <c r="AC394" s="2149"/>
      <c r="AD394" s="2149"/>
      <c r="AE394" s="2149"/>
      <c r="AF394" s="2150"/>
    </row>
    <row r="395" spans="2:32" ht="15" customHeight="1">
      <c r="B395" s="2148"/>
      <c r="C395" s="2149"/>
      <c r="D395" s="2149"/>
      <c r="E395" s="2149"/>
      <c r="F395" s="2149"/>
      <c r="G395" s="2149"/>
      <c r="H395" s="2149"/>
      <c r="I395" s="2149"/>
      <c r="J395" s="2149"/>
      <c r="K395" s="2149"/>
      <c r="L395" s="2149"/>
      <c r="M395" s="2149"/>
      <c r="N395" s="2149"/>
      <c r="O395" s="2149"/>
      <c r="P395" s="2150"/>
      <c r="Q395" s="390"/>
      <c r="R395" s="2148"/>
      <c r="S395" s="2149"/>
      <c r="T395" s="2149"/>
      <c r="U395" s="2149"/>
      <c r="V395" s="2149"/>
      <c r="W395" s="2149"/>
      <c r="X395" s="2149"/>
      <c r="Y395" s="2149"/>
      <c r="Z395" s="2149"/>
      <c r="AA395" s="2149"/>
      <c r="AB395" s="2149"/>
      <c r="AC395" s="2149"/>
      <c r="AD395" s="2149"/>
      <c r="AE395" s="2149"/>
      <c r="AF395" s="2150"/>
    </row>
    <row r="396" spans="2:32" ht="15" customHeight="1">
      <c r="B396" s="2148"/>
      <c r="C396" s="2149"/>
      <c r="D396" s="2149"/>
      <c r="E396" s="2149"/>
      <c r="F396" s="2149"/>
      <c r="G396" s="2149"/>
      <c r="H396" s="2149"/>
      <c r="I396" s="2149"/>
      <c r="J396" s="2149"/>
      <c r="K396" s="2149"/>
      <c r="L396" s="2149"/>
      <c r="M396" s="2149"/>
      <c r="N396" s="2149"/>
      <c r="O396" s="2149"/>
      <c r="P396" s="2150"/>
      <c r="Q396" s="390"/>
      <c r="R396" s="2148"/>
      <c r="S396" s="2149"/>
      <c r="T396" s="2149"/>
      <c r="U396" s="2149"/>
      <c r="V396" s="2149"/>
      <c r="W396" s="2149"/>
      <c r="X396" s="2149"/>
      <c r="Y396" s="2149"/>
      <c r="Z396" s="2149"/>
      <c r="AA396" s="2149"/>
      <c r="AB396" s="2149"/>
      <c r="AC396" s="2149"/>
      <c r="AD396" s="2149"/>
      <c r="AE396" s="2149"/>
      <c r="AF396" s="2150"/>
    </row>
    <row r="397" spans="2:32" ht="15" customHeight="1">
      <c r="B397" s="2148"/>
      <c r="C397" s="2149"/>
      <c r="D397" s="2149"/>
      <c r="E397" s="2149"/>
      <c r="F397" s="2149"/>
      <c r="G397" s="2149"/>
      <c r="H397" s="2149"/>
      <c r="I397" s="2149"/>
      <c r="J397" s="2149"/>
      <c r="K397" s="2149"/>
      <c r="L397" s="2149"/>
      <c r="M397" s="2149"/>
      <c r="N397" s="2149"/>
      <c r="O397" s="2149"/>
      <c r="P397" s="2150"/>
      <c r="Q397" s="390"/>
      <c r="R397" s="2148"/>
      <c r="S397" s="2149"/>
      <c r="T397" s="2149"/>
      <c r="U397" s="2149"/>
      <c r="V397" s="2149"/>
      <c r="W397" s="2149"/>
      <c r="X397" s="2149"/>
      <c r="Y397" s="2149"/>
      <c r="Z397" s="2149"/>
      <c r="AA397" s="2149"/>
      <c r="AB397" s="2149"/>
      <c r="AC397" s="2149"/>
      <c r="AD397" s="2149"/>
      <c r="AE397" s="2149"/>
      <c r="AF397" s="2150"/>
    </row>
    <row r="398" spans="2:32" ht="15" customHeight="1">
      <c r="B398" s="2148"/>
      <c r="C398" s="2149"/>
      <c r="D398" s="2149"/>
      <c r="E398" s="2149"/>
      <c r="F398" s="2149"/>
      <c r="G398" s="2149"/>
      <c r="H398" s="2149"/>
      <c r="I398" s="2149"/>
      <c r="J398" s="2149"/>
      <c r="K398" s="2149"/>
      <c r="L398" s="2149"/>
      <c r="M398" s="2149"/>
      <c r="N398" s="2149"/>
      <c r="O398" s="2149"/>
      <c r="P398" s="2150"/>
      <c r="Q398" s="390"/>
      <c r="R398" s="2148"/>
      <c r="S398" s="2149"/>
      <c r="T398" s="2149"/>
      <c r="U398" s="2149"/>
      <c r="V398" s="2149"/>
      <c r="W398" s="2149"/>
      <c r="X398" s="2149"/>
      <c r="Y398" s="2149"/>
      <c r="Z398" s="2149"/>
      <c r="AA398" s="2149"/>
      <c r="AB398" s="2149"/>
      <c r="AC398" s="2149"/>
      <c r="AD398" s="2149"/>
      <c r="AE398" s="2149"/>
      <c r="AF398" s="2150"/>
    </row>
    <row r="399" spans="2:32" ht="15" customHeight="1">
      <c r="B399" s="2148"/>
      <c r="C399" s="2149"/>
      <c r="D399" s="2149"/>
      <c r="E399" s="2149"/>
      <c r="F399" s="2149"/>
      <c r="G399" s="2149"/>
      <c r="H399" s="2149"/>
      <c r="I399" s="2149"/>
      <c r="J399" s="2149"/>
      <c r="K399" s="2149"/>
      <c r="L399" s="2149"/>
      <c r="M399" s="2149"/>
      <c r="N399" s="2149"/>
      <c r="O399" s="2149"/>
      <c r="P399" s="2150"/>
      <c r="Q399" s="390"/>
      <c r="R399" s="2148"/>
      <c r="S399" s="2149"/>
      <c r="T399" s="2149"/>
      <c r="U399" s="2149"/>
      <c r="V399" s="2149"/>
      <c r="W399" s="2149"/>
      <c r="X399" s="2149"/>
      <c r="Y399" s="2149"/>
      <c r="Z399" s="2149"/>
      <c r="AA399" s="2149"/>
      <c r="AB399" s="2149"/>
      <c r="AC399" s="2149"/>
      <c r="AD399" s="2149"/>
      <c r="AE399" s="2149"/>
      <c r="AF399" s="2150"/>
    </row>
    <row r="400" spans="2:32" ht="15" customHeight="1">
      <c r="B400" s="2148"/>
      <c r="C400" s="2149"/>
      <c r="D400" s="2149"/>
      <c r="E400" s="2149"/>
      <c r="F400" s="2149"/>
      <c r="G400" s="2149"/>
      <c r="H400" s="2149"/>
      <c r="I400" s="2149"/>
      <c r="J400" s="2149"/>
      <c r="K400" s="2149"/>
      <c r="L400" s="2149"/>
      <c r="M400" s="2149"/>
      <c r="N400" s="2149"/>
      <c r="O400" s="2149"/>
      <c r="P400" s="2150"/>
      <c r="Q400" s="390"/>
      <c r="R400" s="2148"/>
      <c r="S400" s="2149"/>
      <c r="T400" s="2149"/>
      <c r="U400" s="2149"/>
      <c r="V400" s="2149"/>
      <c r="W400" s="2149"/>
      <c r="X400" s="2149"/>
      <c r="Y400" s="2149"/>
      <c r="Z400" s="2149"/>
      <c r="AA400" s="2149"/>
      <c r="AB400" s="2149"/>
      <c r="AC400" s="2149"/>
      <c r="AD400" s="2149"/>
      <c r="AE400" s="2149"/>
      <c r="AF400" s="2150"/>
    </row>
    <row r="401" spans="2:68" ht="15" customHeight="1">
      <c r="B401" s="2151"/>
      <c r="C401" s="2152"/>
      <c r="D401" s="2152"/>
      <c r="E401" s="2152"/>
      <c r="F401" s="2152"/>
      <c r="G401" s="2152"/>
      <c r="H401" s="2152"/>
      <c r="I401" s="2152"/>
      <c r="J401" s="2152"/>
      <c r="K401" s="2152"/>
      <c r="L401" s="2152"/>
      <c r="M401" s="2152"/>
      <c r="N401" s="2152"/>
      <c r="O401" s="2152"/>
      <c r="P401" s="2153"/>
      <c r="Q401" s="390"/>
      <c r="R401" s="2151"/>
      <c r="S401" s="2152"/>
      <c r="T401" s="2152"/>
      <c r="U401" s="2152"/>
      <c r="V401" s="2152"/>
      <c r="W401" s="2152"/>
      <c r="X401" s="2152"/>
      <c r="Y401" s="2152"/>
      <c r="Z401" s="2152"/>
      <c r="AA401" s="2152"/>
      <c r="AB401" s="2152"/>
      <c r="AC401" s="2152"/>
      <c r="AD401" s="2152"/>
      <c r="AE401" s="2152"/>
      <c r="AF401" s="2153"/>
    </row>
    <row r="402" spans="2:68" ht="15" customHeight="1">
      <c r="B402" s="451"/>
      <c r="C402" s="451"/>
      <c r="D402" s="451"/>
      <c r="E402" s="451"/>
      <c r="F402" s="451"/>
      <c r="G402" s="451"/>
      <c r="H402" s="451"/>
      <c r="I402" s="451"/>
      <c r="J402" s="451"/>
      <c r="K402" s="451"/>
      <c r="L402" s="451"/>
      <c r="M402" s="451"/>
      <c r="N402" s="451"/>
      <c r="O402" s="451"/>
      <c r="P402" s="451"/>
      <c r="Q402" s="451"/>
      <c r="R402" s="451"/>
      <c r="S402" s="451"/>
      <c r="T402" s="451"/>
      <c r="U402" s="451"/>
      <c r="V402" s="451"/>
      <c r="W402" s="451"/>
      <c r="X402" s="451"/>
      <c r="Y402" s="451"/>
      <c r="Z402" s="451"/>
      <c r="AA402" s="451"/>
      <c r="AB402" s="451"/>
      <c r="AC402" s="451"/>
      <c r="AD402" s="451"/>
      <c r="AE402" s="451"/>
      <c r="AF402" s="451"/>
    </row>
    <row r="403" spans="2:68" ht="15" customHeight="1">
      <c r="B403" s="2383" t="s">
        <v>488</v>
      </c>
      <c r="C403" s="2384"/>
      <c r="D403" s="2384"/>
      <c r="E403" s="2384"/>
      <c r="F403" s="2384"/>
      <c r="G403" s="2384"/>
      <c r="H403" s="2384"/>
      <c r="I403" s="2384"/>
      <c r="J403" s="2384"/>
      <c r="K403" s="2384"/>
      <c r="L403" s="2384"/>
      <c r="M403" s="2384"/>
      <c r="N403" s="2384"/>
      <c r="O403" s="2384"/>
      <c r="P403" s="2385"/>
      <c r="Q403" s="392"/>
      <c r="R403" s="2383" t="s">
        <v>488</v>
      </c>
      <c r="S403" s="2384"/>
      <c r="T403" s="2384"/>
      <c r="U403" s="2384"/>
      <c r="V403" s="2384"/>
      <c r="W403" s="2384"/>
      <c r="X403" s="2384"/>
      <c r="Y403" s="2384"/>
      <c r="Z403" s="2384"/>
      <c r="AA403" s="2384"/>
      <c r="AB403" s="2384"/>
      <c r="AC403" s="2384"/>
      <c r="AD403" s="2384"/>
      <c r="AE403" s="2384"/>
      <c r="AF403" s="2385"/>
    </row>
    <row r="404" spans="2:68" ht="15" customHeight="1">
      <c r="B404" s="2386"/>
      <c r="C404" s="2387"/>
      <c r="D404" s="2387"/>
      <c r="E404" s="2387"/>
      <c r="F404" s="2387"/>
      <c r="G404" s="2387"/>
      <c r="H404" s="2387"/>
      <c r="I404" s="2387"/>
      <c r="J404" s="2387"/>
      <c r="K404" s="2387"/>
      <c r="L404" s="2387"/>
      <c r="M404" s="2387"/>
      <c r="N404" s="2387"/>
      <c r="O404" s="2387"/>
      <c r="P404" s="2388"/>
      <c r="Q404" s="392"/>
      <c r="R404" s="2386"/>
      <c r="S404" s="2387"/>
      <c r="T404" s="2387"/>
      <c r="U404" s="2387"/>
      <c r="V404" s="2387"/>
      <c r="W404" s="2387"/>
      <c r="X404" s="2387"/>
      <c r="Y404" s="2387"/>
      <c r="Z404" s="2387"/>
      <c r="AA404" s="2387"/>
      <c r="AB404" s="2387"/>
      <c r="AC404" s="2387"/>
      <c r="AD404" s="2387"/>
      <c r="AE404" s="2387"/>
      <c r="AF404" s="2388"/>
    </row>
    <row r="405" spans="2:68" ht="15" customHeight="1">
      <c r="B405" s="2389"/>
      <c r="C405" s="2390"/>
      <c r="D405" s="2390"/>
      <c r="E405" s="2390"/>
      <c r="F405" s="2390"/>
      <c r="G405" s="2390"/>
      <c r="H405" s="2390"/>
      <c r="I405" s="2390"/>
      <c r="J405" s="2390"/>
      <c r="K405" s="2390"/>
      <c r="L405" s="2390"/>
      <c r="M405" s="2390"/>
      <c r="N405" s="2390"/>
      <c r="O405" s="2390"/>
      <c r="P405" s="2391"/>
      <c r="Q405" s="391"/>
      <c r="R405" s="2389"/>
      <c r="S405" s="2390"/>
      <c r="T405" s="2390"/>
      <c r="U405" s="2390"/>
      <c r="V405" s="2390"/>
      <c r="W405" s="2390"/>
      <c r="X405" s="2390"/>
      <c r="Y405" s="2390"/>
      <c r="Z405" s="2390"/>
      <c r="AA405" s="2390"/>
      <c r="AB405" s="2390"/>
      <c r="AC405" s="2390"/>
      <c r="AD405" s="2390"/>
      <c r="AE405" s="2390"/>
      <c r="AF405" s="2391"/>
    </row>
    <row r="406" spans="2:68" ht="15" customHeight="1">
      <c r="B406" s="206"/>
      <c r="C406" s="206"/>
      <c r="D406" s="206"/>
      <c r="E406" s="206"/>
      <c r="F406" s="206"/>
      <c r="G406" s="206"/>
      <c r="H406" s="206"/>
      <c r="I406" s="206"/>
      <c r="J406" s="206"/>
      <c r="K406" s="206"/>
      <c r="L406" s="206"/>
      <c r="M406" s="206"/>
      <c r="N406" s="206"/>
      <c r="O406" s="206"/>
      <c r="P406" s="206"/>
      <c r="Q406" s="391"/>
      <c r="R406" s="206"/>
      <c r="S406" s="206"/>
      <c r="T406" s="206"/>
      <c r="U406" s="206"/>
      <c r="V406" s="206"/>
      <c r="W406" s="206"/>
      <c r="X406" s="206"/>
      <c r="Y406" s="206"/>
      <c r="Z406" s="206"/>
      <c r="AA406" s="206"/>
      <c r="AB406" s="206"/>
      <c r="AC406" s="206"/>
      <c r="AD406" s="206"/>
      <c r="AE406" s="206"/>
      <c r="AF406" s="206"/>
    </row>
    <row r="407" spans="2:68" ht="15" customHeight="1">
      <c r="B407" s="206"/>
      <c r="C407" s="206"/>
      <c r="D407" s="206"/>
      <c r="E407" s="206"/>
      <c r="F407" s="206"/>
      <c r="G407" s="206"/>
      <c r="H407" s="206"/>
      <c r="I407" s="206"/>
      <c r="J407" s="206"/>
      <c r="K407" s="206"/>
      <c r="L407" s="206"/>
      <c r="M407" s="206"/>
      <c r="N407" s="206"/>
      <c r="O407" s="206"/>
      <c r="P407" s="206"/>
      <c r="Q407" s="391"/>
      <c r="R407" s="206"/>
      <c r="S407" s="206"/>
      <c r="T407" s="206"/>
      <c r="U407" s="206"/>
      <c r="V407" s="206"/>
      <c r="W407" s="206"/>
      <c r="X407" s="206"/>
      <c r="Y407" s="206"/>
      <c r="Z407" s="206"/>
      <c r="AA407" s="206"/>
      <c r="AB407" s="206"/>
      <c r="AC407" s="206"/>
      <c r="AD407" s="206"/>
      <c r="AE407" s="206"/>
      <c r="AF407" s="206"/>
    </row>
    <row r="408" spans="2:68" ht="15" customHeight="1" thickBot="1">
      <c r="B408" s="451"/>
      <c r="C408" s="451"/>
      <c r="D408" s="451"/>
      <c r="E408" s="451"/>
      <c r="F408" s="451"/>
      <c r="G408" s="451"/>
      <c r="H408" s="451"/>
      <c r="I408" s="451"/>
      <c r="J408" s="451"/>
      <c r="K408" s="451"/>
      <c r="L408" s="451"/>
      <c r="M408" s="451"/>
      <c r="N408" s="451"/>
      <c r="O408" s="451"/>
      <c r="P408" s="451"/>
      <c r="Q408" s="451"/>
      <c r="R408" s="451"/>
      <c r="S408" s="451"/>
      <c r="T408" s="451"/>
      <c r="U408" s="451"/>
      <c r="V408" s="451"/>
      <c r="W408" s="451"/>
      <c r="X408" s="451"/>
      <c r="Y408" s="451"/>
      <c r="Z408" s="451"/>
      <c r="AA408" s="451"/>
      <c r="AB408" s="451"/>
      <c r="AC408" s="393"/>
      <c r="AD408" s="451"/>
      <c r="AE408" s="451"/>
      <c r="AF408" s="451"/>
    </row>
    <row r="409" spans="2:68" s="3" customFormat="1" ht="24.95" customHeight="1" thickTop="1">
      <c r="B409" s="2397" t="str">
        <f>$B$75</f>
        <v>Execução das Obras de Macrodrenagem da Avenida Amazonas e da Rua São Paulo</v>
      </c>
      <c r="C409" s="2397"/>
      <c r="D409" s="2397"/>
      <c r="E409" s="2397"/>
      <c r="F409" s="2397"/>
      <c r="G409" s="2397"/>
      <c r="H409" s="2397"/>
      <c r="I409" s="2397"/>
      <c r="J409" s="2397"/>
      <c r="K409" s="2397"/>
      <c r="L409" s="2397"/>
      <c r="M409" s="2397"/>
      <c r="N409" s="2397"/>
      <c r="O409" s="2397"/>
      <c r="P409" s="2397"/>
      <c r="Q409" s="2397"/>
      <c r="R409" s="2397"/>
      <c r="S409" s="2397"/>
      <c r="T409" s="2397"/>
      <c r="U409" s="2397"/>
      <c r="V409" s="2397"/>
      <c r="W409" s="2397"/>
      <c r="X409" s="2397"/>
      <c r="Y409" s="2397"/>
      <c r="Z409" s="2397"/>
      <c r="AA409" s="2397"/>
      <c r="AB409" s="2397"/>
      <c r="AC409" s="2397"/>
      <c r="AD409" s="2397"/>
      <c r="AE409" s="2397"/>
      <c r="AF409" s="2397"/>
      <c r="AL409" s="2"/>
      <c r="AM409" s="1"/>
      <c r="AN409" s="1"/>
      <c r="AO409" s="1"/>
      <c r="AP409" s="1"/>
      <c r="AQ409" s="1"/>
      <c r="AR409" s="2"/>
      <c r="AS409" s="2"/>
      <c r="AT409" s="1"/>
      <c r="AU409" s="1"/>
      <c r="AV409" s="1"/>
      <c r="AW409" s="1"/>
      <c r="AX409" s="1"/>
      <c r="AY409" s="2"/>
      <c r="AZ409" s="2"/>
      <c r="BA409" s="1"/>
      <c r="BB409" s="1"/>
      <c r="BC409" s="1"/>
      <c r="BD409" s="1"/>
      <c r="BE409" s="1"/>
      <c r="BF409" s="2"/>
      <c r="BG409" s="2"/>
      <c r="BH409" s="1"/>
      <c r="BI409" s="1"/>
      <c r="BJ409" s="1"/>
      <c r="BK409" s="1"/>
      <c r="BL409" s="1"/>
      <c r="BM409" s="2"/>
      <c r="BN409" s="2"/>
      <c r="BO409" s="1"/>
      <c r="BP409" s="1"/>
    </row>
    <row r="410" spans="2:68" s="193" customFormat="1" ht="20.100000000000001" customHeight="1" thickBot="1">
      <c r="B410" s="2379" t="str">
        <f>$B$1</f>
        <v>Consolidação de Elementos de Medição e Supervisão das Condições Trabalhistas</v>
      </c>
      <c r="C410" s="2379"/>
      <c r="D410" s="2379"/>
      <c r="E410" s="2379"/>
      <c r="F410" s="2379"/>
      <c r="G410" s="2379"/>
      <c r="H410" s="2379"/>
      <c r="I410" s="2379"/>
      <c r="J410" s="2379"/>
      <c r="K410" s="2379"/>
      <c r="L410" s="2379"/>
      <c r="M410" s="2379"/>
      <c r="N410" s="2379"/>
      <c r="O410" s="2379"/>
      <c r="P410" s="2379"/>
      <c r="Q410" s="2379"/>
      <c r="R410" s="2379"/>
      <c r="S410" s="2379"/>
      <c r="T410" s="2379"/>
      <c r="U410" s="2379"/>
      <c r="V410" s="2379"/>
      <c r="W410" s="2379"/>
      <c r="X410" s="2379"/>
      <c r="Y410" s="210"/>
      <c r="Z410" s="2380" t="str">
        <f>$AA$1</f>
        <v>CMRF 03/7222-08</v>
      </c>
      <c r="AA410" s="2380"/>
      <c r="AB410" s="2380"/>
      <c r="AC410" s="2380"/>
      <c r="AD410" s="2380"/>
      <c r="AE410" s="2380"/>
      <c r="AF410" s="2380"/>
      <c r="AL410" s="195"/>
      <c r="AR410" s="195"/>
      <c r="AS410" s="195"/>
      <c r="AY410" s="195"/>
      <c r="AZ410" s="195"/>
      <c r="BF410" s="195"/>
      <c r="BG410" s="195"/>
      <c r="BM410" s="195"/>
      <c r="BN410" s="195"/>
    </row>
    <row r="411" spans="2:68" ht="15" customHeight="1" thickTop="1">
      <c r="B411" s="451"/>
      <c r="C411" s="451"/>
      <c r="D411" s="451"/>
      <c r="E411" s="451"/>
      <c r="F411" s="451"/>
      <c r="G411" s="451"/>
      <c r="H411" s="451"/>
      <c r="I411" s="451"/>
      <c r="J411" s="451"/>
      <c r="K411" s="451"/>
      <c r="L411" s="451"/>
      <c r="M411" s="451"/>
      <c r="N411" s="451"/>
      <c r="O411" s="451"/>
      <c r="P411" s="451"/>
      <c r="Q411" s="451"/>
      <c r="R411" s="451"/>
      <c r="S411" s="451"/>
      <c r="T411" s="451"/>
      <c r="U411" s="451"/>
      <c r="V411" s="451"/>
      <c r="W411" s="451"/>
      <c r="X411" s="451"/>
      <c r="Y411" s="451"/>
      <c r="Z411" s="451"/>
      <c r="AA411" s="451"/>
      <c r="AB411" s="451"/>
      <c r="AC411" s="451"/>
      <c r="AD411" s="451"/>
      <c r="AE411" s="451"/>
      <c r="AF411" s="451"/>
    </row>
    <row r="412" spans="2:68" ht="15" customHeight="1">
      <c r="B412" s="2381" t="s">
        <v>415</v>
      </c>
      <c r="C412" s="2381"/>
      <c r="D412" s="2381"/>
      <c r="E412" s="2381"/>
      <c r="F412" s="2381"/>
      <c r="G412" s="2381"/>
      <c r="H412" s="2381"/>
      <c r="I412" s="2381"/>
      <c r="J412" s="2381"/>
      <c r="K412" s="2381"/>
      <c r="L412" s="2381"/>
      <c r="M412" s="2381"/>
      <c r="N412" s="2381"/>
      <c r="O412" s="2381"/>
      <c r="P412" s="2381"/>
      <c r="Q412" s="2381"/>
      <c r="R412" s="2381"/>
      <c r="S412" s="2381"/>
      <c r="T412" s="2381"/>
      <c r="U412" s="2381"/>
      <c r="V412" s="2381"/>
      <c r="W412" s="2381"/>
      <c r="X412" s="2381"/>
      <c r="Y412" s="2381"/>
      <c r="Z412" s="2381"/>
      <c r="AA412" s="2381"/>
      <c r="AB412" s="2381"/>
      <c r="AC412" s="2381"/>
      <c r="AD412" s="2381"/>
      <c r="AE412" s="2381"/>
      <c r="AF412" s="2381"/>
    </row>
    <row r="413" spans="2:68" ht="15" customHeight="1">
      <c r="B413" s="2382"/>
      <c r="C413" s="2382"/>
      <c r="D413" s="2382"/>
      <c r="E413" s="2382"/>
      <c r="F413" s="2382"/>
      <c r="G413" s="2382"/>
      <c r="H413" s="2382"/>
      <c r="I413" s="2382"/>
      <c r="J413" s="2382"/>
      <c r="K413" s="2382"/>
      <c r="L413" s="2382"/>
      <c r="M413" s="2382"/>
      <c r="N413" s="2382"/>
      <c r="O413" s="2382"/>
      <c r="P413" s="2382"/>
      <c r="Q413" s="2382"/>
      <c r="R413" s="2382"/>
      <c r="S413" s="2382"/>
      <c r="T413" s="2382"/>
      <c r="U413" s="2382"/>
      <c r="V413" s="2382"/>
      <c r="W413" s="2382"/>
      <c r="X413" s="2382"/>
      <c r="Y413" s="2382"/>
      <c r="Z413" s="2382"/>
      <c r="AA413" s="2382"/>
      <c r="AB413" s="2382"/>
      <c r="AC413" s="2382"/>
      <c r="AD413" s="2382"/>
      <c r="AE413" s="2382"/>
      <c r="AF413" s="2382"/>
    </row>
    <row r="414" spans="2:68" ht="15" customHeight="1">
      <c r="B414" s="207"/>
      <c r="C414" s="207"/>
      <c r="D414" s="207"/>
      <c r="E414" s="207"/>
      <c r="F414" s="207"/>
      <c r="G414" s="207"/>
      <c r="H414" s="207"/>
      <c r="I414" s="207"/>
      <c r="J414" s="207"/>
      <c r="K414" s="207"/>
      <c r="L414" s="207"/>
      <c r="M414" s="207"/>
      <c r="N414" s="207"/>
      <c r="O414" s="207"/>
      <c r="P414" s="207"/>
      <c r="Q414" s="207"/>
      <c r="R414" s="207"/>
      <c r="S414" s="207"/>
      <c r="T414" s="207"/>
      <c r="U414" s="207"/>
      <c r="V414" s="207"/>
      <c r="W414" s="207"/>
      <c r="X414" s="207"/>
      <c r="Y414" s="207"/>
      <c r="Z414" s="207"/>
      <c r="AA414" s="207"/>
      <c r="AB414" s="207"/>
      <c r="AC414" s="207"/>
      <c r="AD414" s="207"/>
      <c r="AE414" s="207"/>
      <c r="AF414" s="207"/>
    </row>
    <row r="415" spans="2:68" ht="15" customHeight="1">
      <c r="B415" s="207"/>
      <c r="C415" s="207"/>
      <c r="D415" s="2233" t="s">
        <v>462</v>
      </c>
      <c r="E415" s="2233"/>
      <c r="F415" s="2233"/>
      <c r="G415" s="2233"/>
      <c r="H415" s="2233"/>
      <c r="I415" s="2233"/>
      <c r="J415" s="2233"/>
      <c r="K415" s="2233"/>
      <c r="L415" s="2233"/>
      <c r="M415" s="2233"/>
      <c r="N415" s="2233"/>
      <c r="O415" s="2233"/>
      <c r="P415" s="2233"/>
      <c r="Q415" s="2233"/>
      <c r="R415" s="2233"/>
      <c r="S415" s="2233"/>
      <c r="T415" s="2233"/>
      <c r="U415" s="2233"/>
      <c r="V415" s="2233"/>
      <c r="W415" s="2233"/>
      <c r="X415" s="2233"/>
      <c r="Y415" s="2233"/>
      <c r="Z415" s="2233"/>
      <c r="AA415" s="2233"/>
      <c r="AB415" s="2233"/>
      <c r="AC415" s="2233"/>
      <c r="AD415" s="2233"/>
      <c r="AE415" s="207"/>
      <c r="AF415" s="207"/>
    </row>
    <row r="416" spans="2:68" ht="15" customHeight="1">
      <c r="B416" s="207"/>
      <c r="C416" s="207"/>
      <c r="D416" s="207"/>
      <c r="E416" s="207"/>
      <c r="F416" s="207"/>
      <c r="G416" s="207"/>
      <c r="H416" s="207"/>
      <c r="I416" s="207"/>
      <c r="J416" s="207"/>
      <c r="K416" s="207"/>
      <c r="L416" s="207"/>
      <c r="M416" s="207"/>
      <c r="N416" s="207"/>
      <c r="O416" s="207"/>
      <c r="P416" s="207"/>
      <c r="Q416" s="207"/>
      <c r="R416" s="207"/>
      <c r="S416" s="207"/>
      <c r="T416" s="207"/>
      <c r="U416" s="207"/>
      <c r="V416" s="207"/>
      <c r="W416" s="207"/>
      <c r="X416" s="207"/>
      <c r="Y416" s="207"/>
      <c r="Z416" s="207"/>
      <c r="AA416" s="207"/>
      <c r="AB416" s="207"/>
      <c r="AC416" s="207"/>
      <c r="AD416" s="207"/>
      <c r="AE416" s="207"/>
      <c r="AF416" s="207"/>
    </row>
    <row r="417" spans="2:68" ht="15" customHeight="1">
      <c r="B417" s="451"/>
      <c r="C417" s="451"/>
      <c r="D417" s="451"/>
      <c r="E417" s="451"/>
      <c r="F417" s="451"/>
      <c r="G417" s="451"/>
      <c r="H417" s="451"/>
      <c r="I417" s="451"/>
      <c r="J417" s="451"/>
      <c r="K417" s="451"/>
      <c r="L417" s="451"/>
      <c r="M417" s="451"/>
      <c r="N417" s="451"/>
      <c r="O417" s="451"/>
      <c r="P417" s="451"/>
      <c r="Q417" s="451"/>
      <c r="R417" s="451"/>
      <c r="S417" s="451"/>
      <c r="T417" s="451"/>
      <c r="U417" s="451"/>
      <c r="V417" s="451"/>
      <c r="W417" s="451"/>
      <c r="X417" s="451"/>
      <c r="Y417" s="451"/>
      <c r="Z417" s="451"/>
      <c r="AA417" s="451"/>
      <c r="AB417" s="451"/>
      <c r="AC417" s="451"/>
      <c r="AD417" s="451"/>
      <c r="AE417" s="451"/>
      <c r="AF417" s="451"/>
    </row>
    <row r="418" spans="2:68" ht="15" customHeight="1">
      <c r="B418" s="2145"/>
      <c r="C418" s="2146"/>
      <c r="D418" s="2146"/>
      <c r="E418" s="2146"/>
      <c r="F418" s="2146"/>
      <c r="G418" s="2146"/>
      <c r="H418" s="2146"/>
      <c r="I418" s="2146"/>
      <c r="J418" s="2146"/>
      <c r="K418" s="2146"/>
      <c r="L418" s="2146"/>
      <c r="M418" s="2146"/>
      <c r="N418" s="2146"/>
      <c r="O418" s="2146"/>
      <c r="P418" s="2147"/>
      <c r="Q418" s="390"/>
      <c r="R418" s="2145"/>
      <c r="S418" s="2146"/>
      <c r="T418" s="2146"/>
      <c r="U418" s="2146"/>
      <c r="V418" s="2146"/>
      <c r="W418" s="2146"/>
      <c r="X418" s="2146"/>
      <c r="Y418" s="2146"/>
      <c r="Z418" s="2146"/>
      <c r="AA418" s="2146"/>
      <c r="AB418" s="2146"/>
      <c r="AC418" s="2146"/>
      <c r="AD418" s="2146"/>
      <c r="AE418" s="2146"/>
      <c r="AF418" s="2147"/>
    </row>
    <row r="419" spans="2:68" ht="15" customHeight="1">
      <c r="B419" s="2148"/>
      <c r="C419" s="2149"/>
      <c r="D419" s="2149"/>
      <c r="E419" s="2149"/>
      <c r="F419" s="2149"/>
      <c r="G419" s="2149"/>
      <c r="H419" s="2149"/>
      <c r="I419" s="2149"/>
      <c r="J419" s="2149"/>
      <c r="K419" s="2149"/>
      <c r="L419" s="2149"/>
      <c r="M419" s="2149"/>
      <c r="N419" s="2149"/>
      <c r="O419" s="2149"/>
      <c r="P419" s="2150"/>
      <c r="Q419" s="390"/>
      <c r="R419" s="2148"/>
      <c r="S419" s="2149"/>
      <c r="T419" s="2149"/>
      <c r="U419" s="2149"/>
      <c r="V419" s="2149"/>
      <c r="W419" s="2149"/>
      <c r="X419" s="2149"/>
      <c r="Y419" s="2149"/>
      <c r="Z419" s="2149"/>
      <c r="AA419" s="2149"/>
      <c r="AB419" s="2149"/>
      <c r="AC419" s="2149"/>
      <c r="AD419" s="2149"/>
      <c r="AE419" s="2149"/>
      <c r="AF419" s="2150"/>
      <c r="AL419" s="1071"/>
      <c r="AM419" s="1068"/>
      <c r="AN419" s="1068"/>
      <c r="AO419" s="1068"/>
      <c r="AP419" s="1068"/>
      <c r="AQ419" s="1068"/>
      <c r="AR419" s="1071"/>
      <c r="AS419" s="1071"/>
      <c r="AT419" s="1068"/>
      <c r="AU419" s="1068"/>
      <c r="AV419" s="1068"/>
      <c r="AW419" s="1068"/>
      <c r="AX419" s="1068"/>
      <c r="AY419" s="1071"/>
      <c r="AZ419" s="1071"/>
      <c r="BA419" s="1068"/>
      <c r="BB419" s="1068"/>
      <c r="BC419" s="1068"/>
      <c r="BD419" s="1068"/>
      <c r="BE419" s="1068"/>
      <c r="BF419" s="1071"/>
      <c r="BG419" s="1071"/>
      <c r="BH419" s="1068"/>
      <c r="BI419" s="1068"/>
      <c r="BJ419" s="1068"/>
      <c r="BK419" s="1068"/>
      <c r="BL419" s="1068"/>
      <c r="BM419" s="1071"/>
      <c r="BN419" s="1071"/>
      <c r="BO419" s="1068"/>
      <c r="BP419" s="1068"/>
    </row>
    <row r="420" spans="2:68" ht="15" customHeight="1">
      <c r="B420" s="2148"/>
      <c r="C420" s="2149"/>
      <c r="D420" s="2149"/>
      <c r="E420" s="2149"/>
      <c r="F420" s="2149"/>
      <c r="G420" s="2149"/>
      <c r="H420" s="2149"/>
      <c r="I420" s="2149"/>
      <c r="J420" s="2149"/>
      <c r="K420" s="2149"/>
      <c r="L420" s="2149"/>
      <c r="M420" s="2149"/>
      <c r="N420" s="2149"/>
      <c r="O420" s="2149"/>
      <c r="P420" s="2150"/>
      <c r="Q420" s="390"/>
      <c r="R420" s="2148"/>
      <c r="S420" s="2149"/>
      <c r="T420" s="2149"/>
      <c r="U420" s="2149"/>
      <c r="V420" s="2149"/>
      <c r="W420" s="2149"/>
      <c r="X420" s="2149"/>
      <c r="Y420" s="2149"/>
      <c r="Z420" s="2149"/>
      <c r="AA420" s="2149"/>
      <c r="AB420" s="2149"/>
      <c r="AC420" s="2149"/>
      <c r="AD420" s="2149"/>
      <c r="AE420" s="2149"/>
      <c r="AF420" s="2150"/>
      <c r="AL420" s="1072"/>
      <c r="AM420" s="1069"/>
      <c r="AN420" s="1069"/>
      <c r="AO420" s="1069"/>
      <c r="AP420" s="1069"/>
      <c r="AQ420" s="1069"/>
      <c r="AR420" s="1072"/>
      <c r="AS420" s="1072"/>
      <c r="AT420" s="1069"/>
      <c r="AU420" s="1069"/>
      <c r="AV420" s="1069"/>
      <c r="AW420" s="1069"/>
      <c r="AX420" s="1069"/>
      <c r="AY420" s="1072"/>
      <c r="AZ420" s="1072"/>
      <c r="BA420" s="1069"/>
      <c r="BB420" s="1069"/>
      <c r="BC420" s="1069"/>
      <c r="BD420" s="1069"/>
      <c r="BE420" s="1069"/>
      <c r="BF420" s="1072"/>
      <c r="BG420" s="1072"/>
      <c r="BH420" s="1069"/>
      <c r="BI420" s="1069"/>
      <c r="BJ420" s="1069"/>
      <c r="BK420" s="1069"/>
      <c r="BL420" s="1069"/>
      <c r="BM420" s="1072"/>
      <c r="BN420" s="1072"/>
      <c r="BO420" s="1069"/>
      <c r="BP420" s="1069"/>
    </row>
    <row r="421" spans="2:68" ht="15" customHeight="1">
      <c r="B421" s="2148"/>
      <c r="C421" s="2149"/>
      <c r="D421" s="2149"/>
      <c r="E421" s="2149"/>
      <c r="F421" s="2149"/>
      <c r="G421" s="2149"/>
      <c r="H421" s="2149"/>
      <c r="I421" s="2149"/>
      <c r="J421" s="2149"/>
      <c r="K421" s="2149"/>
      <c r="L421" s="2149"/>
      <c r="M421" s="2149"/>
      <c r="N421" s="2149"/>
      <c r="O421" s="2149"/>
      <c r="P421" s="2150"/>
      <c r="Q421" s="390"/>
      <c r="R421" s="2148"/>
      <c r="S421" s="2149"/>
      <c r="T421" s="2149"/>
      <c r="U421" s="2149"/>
      <c r="V421" s="2149"/>
      <c r="W421" s="2149"/>
      <c r="X421" s="2149"/>
      <c r="Y421" s="2149"/>
      <c r="Z421" s="2149"/>
      <c r="AA421" s="2149"/>
      <c r="AB421" s="2149"/>
      <c r="AC421" s="2149"/>
      <c r="AD421" s="2149"/>
      <c r="AE421" s="2149"/>
      <c r="AF421" s="2150"/>
      <c r="AL421" s="1072"/>
      <c r="AM421" s="1069"/>
      <c r="AN421" s="1069"/>
      <c r="AO421" s="1069"/>
      <c r="AP421" s="1069"/>
      <c r="AQ421" s="1069"/>
      <c r="AR421" s="1072"/>
      <c r="AS421" s="1072"/>
      <c r="AT421" s="1069"/>
      <c r="AU421" s="1069"/>
      <c r="AV421" s="1069"/>
      <c r="AW421" s="1069"/>
      <c r="AX421" s="1069"/>
      <c r="AY421" s="1072"/>
      <c r="AZ421" s="1072"/>
      <c r="BA421" s="1069"/>
      <c r="BB421" s="1069"/>
      <c r="BC421" s="1069"/>
      <c r="BD421" s="1069"/>
      <c r="BE421" s="1069"/>
      <c r="BF421" s="1072"/>
      <c r="BG421" s="1072"/>
      <c r="BH421" s="1069"/>
      <c r="BI421" s="1069"/>
      <c r="BJ421" s="1069"/>
      <c r="BK421" s="1069"/>
      <c r="BL421" s="1069"/>
      <c r="BM421" s="1072"/>
      <c r="BN421" s="1072"/>
      <c r="BO421" s="1069"/>
      <c r="BP421" s="1069"/>
    </row>
    <row r="422" spans="2:68" ht="15" customHeight="1">
      <c r="B422" s="2148"/>
      <c r="C422" s="2149"/>
      <c r="D422" s="2149"/>
      <c r="E422" s="2149"/>
      <c r="F422" s="2149"/>
      <c r="G422" s="2149"/>
      <c r="H422" s="2149"/>
      <c r="I422" s="2149"/>
      <c r="J422" s="2149"/>
      <c r="K422" s="2149"/>
      <c r="L422" s="2149"/>
      <c r="M422" s="2149"/>
      <c r="N422" s="2149"/>
      <c r="O422" s="2149"/>
      <c r="P422" s="2150"/>
      <c r="Q422" s="390"/>
      <c r="R422" s="2148"/>
      <c r="S422" s="2149"/>
      <c r="T422" s="2149"/>
      <c r="U422" s="2149"/>
      <c r="V422" s="2149"/>
      <c r="W422" s="2149"/>
      <c r="X422" s="2149"/>
      <c r="Y422" s="2149"/>
      <c r="Z422" s="2149"/>
      <c r="AA422" s="2149"/>
      <c r="AB422" s="2149"/>
      <c r="AC422" s="2149"/>
      <c r="AD422" s="2149"/>
      <c r="AE422" s="2149"/>
      <c r="AF422" s="2150"/>
      <c r="AL422" s="1071"/>
      <c r="AM422" s="1068"/>
      <c r="AN422" s="1068"/>
      <c r="AO422" s="1068"/>
      <c r="AP422" s="1068"/>
      <c r="AQ422" s="1068"/>
      <c r="AR422" s="1071"/>
      <c r="AS422" s="1071"/>
      <c r="AT422" s="1068"/>
      <c r="AU422" s="1068"/>
      <c r="AV422" s="1068"/>
      <c r="AW422" s="1068"/>
      <c r="AX422" s="1068"/>
      <c r="AY422" s="1071"/>
      <c r="AZ422" s="1071"/>
      <c r="BA422" s="1068"/>
      <c r="BB422" s="1068"/>
      <c r="BC422" s="1068"/>
      <c r="BD422" s="1068"/>
      <c r="BE422" s="1068"/>
      <c r="BF422" s="1071"/>
      <c r="BG422" s="1071"/>
      <c r="BH422" s="1068"/>
      <c r="BI422" s="1068"/>
      <c r="BJ422" s="1068"/>
      <c r="BK422" s="1068"/>
      <c r="BL422" s="1068"/>
      <c r="BM422" s="1071"/>
      <c r="BN422" s="1071"/>
      <c r="BO422" s="1068"/>
      <c r="BP422" s="1068"/>
    </row>
    <row r="423" spans="2:68" ht="15" customHeight="1">
      <c r="B423" s="2148"/>
      <c r="C423" s="2149"/>
      <c r="D423" s="2149"/>
      <c r="E423" s="2149"/>
      <c r="F423" s="2149"/>
      <c r="G423" s="2149"/>
      <c r="H423" s="2149"/>
      <c r="I423" s="2149"/>
      <c r="J423" s="2149"/>
      <c r="K423" s="2149"/>
      <c r="L423" s="2149"/>
      <c r="M423" s="2149"/>
      <c r="N423" s="2149"/>
      <c r="O423" s="2149"/>
      <c r="P423" s="2150"/>
      <c r="Q423" s="390"/>
      <c r="R423" s="2148"/>
      <c r="S423" s="2149"/>
      <c r="T423" s="2149"/>
      <c r="U423" s="2149"/>
      <c r="V423" s="2149"/>
      <c r="W423" s="2149"/>
      <c r="X423" s="2149"/>
      <c r="Y423" s="2149"/>
      <c r="Z423" s="2149"/>
      <c r="AA423" s="2149"/>
      <c r="AB423" s="2149"/>
      <c r="AC423" s="2149"/>
      <c r="AD423" s="2149"/>
      <c r="AE423" s="2149"/>
      <c r="AF423" s="2150"/>
      <c r="AL423" s="1072"/>
      <c r="AM423" s="1069"/>
      <c r="AN423" s="1069"/>
      <c r="AO423" s="1069"/>
      <c r="AP423" s="1069"/>
      <c r="AQ423" s="1069"/>
      <c r="AR423" s="1072"/>
      <c r="AS423" s="1072"/>
      <c r="AT423" s="1069"/>
      <c r="AU423" s="1069"/>
      <c r="AV423" s="1069"/>
      <c r="AW423" s="1069"/>
      <c r="AX423" s="1069"/>
      <c r="AY423" s="1072"/>
      <c r="AZ423" s="1072"/>
      <c r="BA423" s="1069"/>
      <c r="BB423" s="1069"/>
      <c r="BC423" s="1069"/>
      <c r="BD423" s="1069"/>
      <c r="BE423" s="1069"/>
      <c r="BF423" s="1072"/>
      <c r="BG423" s="1072"/>
      <c r="BH423" s="1069"/>
      <c r="BI423" s="1069"/>
      <c r="BJ423" s="1069"/>
      <c r="BK423" s="1069"/>
      <c r="BL423" s="1069"/>
      <c r="BM423" s="1072"/>
      <c r="BN423" s="1072"/>
      <c r="BO423" s="1069"/>
      <c r="BP423" s="1069"/>
    </row>
    <row r="424" spans="2:68" ht="15" customHeight="1">
      <c r="B424" s="2148"/>
      <c r="C424" s="2149"/>
      <c r="D424" s="2149"/>
      <c r="E424" s="2149"/>
      <c r="F424" s="2149"/>
      <c r="G424" s="2149"/>
      <c r="H424" s="2149"/>
      <c r="I424" s="2149"/>
      <c r="J424" s="2149"/>
      <c r="K424" s="2149"/>
      <c r="L424" s="2149"/>
      <c r="M424" s="2149"/>
      <c r="N424" s="2149"/>
      <c r="O424" s="2149"/>
      <c r="P424" s="2150"/>
      <c r="Q424" s="390"/>
      <c r="R424" s="2148"/>
      <c r="S424" s="2149"/>
      <c r="T424" s="2149"/>
      <c r="U424" s="2149"/>
      <c r="V424" s="2149"/>
      <c r="W424" s="2149"/>
      <c r="X424" s="2149"/>
      <c r="Y424" s="2149"/>
      <c r="Z424" s="2149"/>
      <c r="AA424" s="2149"/>
      <c r="AB424" s="2149"/>
      <c r="AC424" s="2149"/>
      <c r="AD424" s="2149"/>
      <c r="AE424" s="2149"/>
      <c r="AF424" s="2150"/>
      <c r="AL424" s="1072"/>
      <c r="AM424" s="1069"/>
      <c r="AN424" s="1069"/>
      <c r="AO424" s="1069"/>
      <c r="AP424" s="1069"/>
      <c r="AQ424" s="1069"/>
      <c r="AR424" s="1072"/>
      <c r="AS424" s="1072"/>
      <c r="AT424" s="1069"/>
      <c r="AU424" s="1069"/>
      <c r="AV424" s="1069"/>
      <c r="AW424" s="1069"/>
      <c r="AX424" s="1069"/>
      <c r="AY424" s="1072"/>
      <c r="AZ424" s="1072"/>
      <c r="BA424" s="1069"/>
      <c r="BB424" s="1069"/>
      <c r="BC424" s="1069"/>
      <c r="BD424" s="1069"/>
      <c r="BE424" s="1069"/>
      <c r="BF424" s="1072"/>
      <c r="BG424" s="1072"/>
      <c r="BH424" s="1069"/>
      <c r="BI424" s="1069"/>
      <c r="BJ424" s="1069"/>
      <c r="BK424" s="1069"/>
      <c r="BL424" s="1069"/>
      <c r="BM424" s="1072"/>
      <c r="BN424" s="1072"/>
      <c r="BO424" s="1069"/>
      <c r="BP424" s="1069"/>
    </row>
    <row r="425" spans="2:68" ht="15" customHeight="1">
      <c r="B425" s="2148"/>
      <c r="C425" s="2149"/>
      <c r="D425" s="2149"/>
      <c r="E425" s="2149"/>
      <c r="F425" s="2149"/>
      <c r="G425" s="2149"/>
      <c r="H425" s="2149"/>
      <c r="I425" s="2149"/>
      <c r="J425" s="2149"/>
      <c r="K425" s="2149"/>
      <c r="L425" s="2149"/>
      <c r="M425" s="2149"/>
      <c r="N425" s="2149"/>
      <c r="O425" s="2149"/>
      <c r="P425" s="2150"/>
      <c r="Q425" s="390"/>
      <c r="R425" s="2148"/>
      <c r="S425" s="2149"/>
      <c r="T425" s="2149"/>
      <c r="U425" s="2149"/>
      <c r="V425" s="2149"/>
      <c r="W425" s="2149"/>
      <c r="X425" s="2149"/>
      <c r="Y425" s="2149"/>
      <c r="Z425" s="2149"/>
      <c r="AA425" s="2149"/>
      <c r="AB425" s="2149"/>
      <c r="AC425" s="2149"/>
      <c r="AD425" s="2149"/>
      <c r="AE425" s="2149"/>
      <c r="AF425" s="2150"/>
      <c r="AL425" s="1072"/>
      <c r="AM425" s="1069"/>
      <c r="AN425" s="1069"/>
      <c r="AO425" s="1069"/>
      <c r="AP425" s="1069"/>
      <c r="AQ425" s="1069"/>
      <c r="AR425" s="1072"/>
      <c r="AS425" s="1072"/>
      <c r="AT425" s="1069"/>
      <c r="AU425" s="1069"/>
      <c r="AV425" s="1069"/>
      <c r="AW425" s="1069"/>
      <c r="AX425" s="1069"/>
      <c r="AY425" s="1072"/>
      <c r="AZ425" s="1072"/>
      <c r="BA425" s="1069"/>
      <c r="BB425" s="1069"/>
      <c r="BC425" s="1069"/>
      <c r="BD425" s="1069"/>
      <c r="BE425" s="1069"/>
      <c r="BF425" s="1072"/>
      <c r="BG425" s="1072"/>
      <c r="BH425" s="1069"/>
      <c r="BI425" s="1069"/>
      <c r="BJ425" s="1069"/>
      <c r="BK425" s="1069"/>
      <c r="BL425" s="1069"/>
      <c r="BM425" s="1072"/>
      <c r="BN425" s="1072"/>
      <c r="BO425" s="1069"/>
      <c r="BP425" s="1069"/>
    </row>
    <row r="426" spans="2:68" ht="15" customHeight="1">
      <c r="B426" s="2148"/>
      <c r="C426" s="2149"/>
      <c r="D426" s="2149"/>
      <c r="E426" s="2149"/>
      <c r="F426" s="2149"/>
      <c r="G426" s="2149"/>
      <c r="H426" s="2149"/>
      <c r="I426" s="2149"/>
      <c r="J426" s="2149"/>
      <c r="K426" s="2149"/>
      <c r="L426" s="2149"/>
      <c r="M426" s="2149"/>
      <c r="N426" s="2149"/>
      <c r="O426" s="2149"/>
      <c r="P426" s="2150"/>
      <c r="Q426" s="390"/>
      <c r="R426" s="2148"/>
      <c r="S426" s="2149"/>
      <c r="T426" s="2149"/>
      <c r="U426" s="2149"/>
      <c r="V426" s="2149"/>
      <c r="W426" s="2149"/>
      <c r="X426" s="2149"/>
      <c r="Y426" s="2149"/>
      <c r="Z426" s="2149"/>
      <c r="AA426" s="2149"/>
      <c r="AB426" s="2149"/>
      <c r="AC426" s="2149"/>
      <c r="AD426" s="2149"/>
      <c r="AE426" s="2149"/>
      <c r="AF426" s="2150"/>
      <c r="AL426" s="1072"/>
      <c r="AM426" s="1069"/>
      <c r="AN426" s="1069"/>
      <c r="AO426" s="1069"/>
      <c r="AP426" s="1069"/>
      <c r="AQ426" s="1069"/>
      <c r="AR426" s="1072"/>
      <c r="AS426" s="1072"/>
      <c r="AT426" s="1069"/>
      <c r="AU426" s="1069"/>
      <c r="AV426" s="1069"/>
      <c r="AW426" s="1069"/>
      <c r="AX426" s="1069"/>
      <c r="AY426" s="1072"/>
      <c r="AZ426" s="1072"/>
      <c r="BA426" s="1069"/>
      <c r="BB426" s="1069"/>
      <c r="BC426" s="1069"/>
      <c r="BD426" s="1069"/>
      <c r="BE426" s="1069"/>
      <c r="BF426" s="1072"/>
      <c r="BG426" s="1072"/>
      <c r="BH426" s="1069"/>
      <c r="BI426" s="1069"/>
      <c r="BJ426" s="1069"/>
      <c r="BK426" s="1069"/>
      <c r="BL426" s="1069"/>
      <c r="BM426" s="1072"/>
      <c r="BN426" s="1072"/>
      <c r="BO426" s="1069"/>
      <c r="BP426" s="1069"/>
    </row>
    <row r="427" spans="2:68" ht="15" customHeight="1">
      <c r="B427" s="2148"/>
      <c r="C427" s="2149"/>
      <c r="D427" s="2149"/>
      <c r="E427" s="2149"/>
      <c r="F427" s="2149"/>
      <c r="G427" s="2149"/>
      <c r="H427" s="2149"/>
      <c r="I427" s="2149"/>
      <c r="J427" s="2149"/>
      <c r="K427" s="2149"/>
      <c r="L427" s="2149"/>
      <c r="M427" s="2149"/>
      <c r="N427" s="2149"/>
      <c r="O427" s="2149"/>
      <c r="P427" s="2150"/>
      <c r="Q427" s="390"/>
      <c r="R427" s="2148"/>
      <c r="S427" s="2149"/>
      <c r="T427" s="2149"/>
      <c r="U427" s="2149"/>
      <c r="V427" s="2149"/>
      <c r="W427" s="2149"/>
      <c r="X427" s="2149"/>
      <c r="Y427" s="2149"/>
      <c r="Z427" s="2149"/>
      <c r="AA427" s="2149"/>
      <c r="AB427" s="2149"/>
      <c r="AC427" s="2149"/>
      <c r="AD427" s="2149"/>
      <c r="AE427" s="2149"/>
      <c r="AF427" s="2150"/>
      <c r="AL427" s="1072"/>
      <c r="AM427" s="1069"/>
      <c r="AN427" s="1069"/>
      <c r="AO427" s="1069"/>
      <c r="AP427" s="1069"/>
      <c r="AQ427" s="1069"/>
      <c r="AR427" s="1072"/>
      <c r="AS427" s="1072"/>
      <c r="AT427" s="1069"/>
      <c r="AU427" s="1069"/>
      <c r="AV427" s="1069"/>
      <c r="AW427" s="1069"/>
      <c r="AX427" s="1069"/>
      <c r="AY427" s="1072"/>
      <c r="AZ427" s="1072"/>
      <c r="BA427" s="1069"/>
      <c r="BB427" s="1069"/>
      <c r="BC427" s="1069"/>
      <c r="BD427" s="1069"/>
      <c r="BE427" s="1069"/>
      <c r="BF427" s="1072"/>
      <c r="BG427" s="1072"/>
      <c r="BH427" s="1069"/>
      <c r="BI427" s="1069"/>
      <c r="BJ427" s="1069"/>
      <c r="BK427" s="1069"/>
      <c r="BL427" s="1069"/>
      <c r="BM427" s="1072"/>
      <c r="BN427" s="1072"/>
      <c r="BO427" s="1069"/>
      <c r="BP427" s="1069"/>
    </row>
    <row r="428" spans="2:68" ht="15" customHeight="1">
      <c r="B428" s="2148"/>
      <c r="C428" s="2149"/>
      <c r="D428" s="2149"/>
      <c r="E428" s="2149"/>
      <c r="F428" s="2149"/>
      <c r="G428" s="2149"/>
      <c r="H428" s="2149"/>
      <c r="I428" s="2149"/>
      <c r="J428" s="2149"/>
      <c r="K428" s="2149"/>
      <c r="L428" s="2149"/>
      <c r="M428" s="2149"/>
      <c r="N428" s="2149"/>
      <c r="O428" s="2149"/>
      <c r="P428" s="2150"/>
      <c r="Q428" s="390"/>
      <c r="R428" s="2148"/>
      <c r="S428" s="2149"/>
      <c r="T428" s="2149"/>
      <c r="U428" s="2149"/>
      <c r="V428" s="2149"/>
      <c r="W428" s="2149"/>
      <c r="X428" s="2149"/>
      <c r="Y428" s="2149"/>
      <c r="Z428" s="2149"/>
      <c r="AA428" s="2149"/>
      <c r="AB428" s="2149"/>
      <c r="AC428" s="2149"/>
      <c r="AD428" s="2149"/>
      <c r="AE428" s="2149"/>
      <c r="AF428" s="2150"/>
      <c r="AL428" s="1071"/>
      <c r="AM428" s="1068"/>
      <c r="AN428" s="1068"/>
      <c r="AO428" s="1068"/>
      <c r="AP428" s="1068"/>
      <c r="AQ428" s="1068"/>
      <c r="AR428" s="1071"/>
      <c r="AS428" s="1071"/>
      <c r="AT428" s="1068"/>
      <c r="AU428" s="1068"/>
      <c r="AV428" s="1068"/>
      <c r="AW428" s="1068"/>
      <c r="AX428" s="1068"/>
      <c r="AY428" s="1071"/>
      <c r="AZ428" s="1071"/>
      <c r="BA428" s="1068"/>
      <c r="BB428" s="1068"/>
      <c r="BC428" s="1068"/>
      <c r="BD428" s="1068"/>
      <c r="BE428" s="1068"/>
      <c r="BF428" s="1071"/>
      <c r="BG428" s="1071"/>
      <c r="BH428" s="1068"/>
      <c r="BI428" s="1068"/>
      <c r="BJ428" s="1068"/>
      <c r="BK428" s="1068"/>
      <c r="BL428" s="1068"/>
      <c r="BM428" s="1071"/>
      <c r="BN428" s="1071"/>
      <c r="BO428" s="1068"/>
      <c r="BP428" s="1068"/>
    </row>
    <row r="429" spans="2:68" ht="15" customHeight="1">
      <c r="B429" s="2151"/>
      <c r="C429" s="2152"/>
      <c r="D429" s="2152"/>
      <c r="E429" s="2152"/>
      <c r="F429" s="2152"/>
      <c r="G429" s="2152"/>
      <c r="H429" s="2152"/>
      <c r="I429" s="2152"/>
      <c r="J429" s="2152"/>
      <c r="K429" s="2152"/>
      <c r="L429" s="2152"/>
      <c r="M429" s="2152"/>
      <c r="N429" s="2152"/>
      <c r="O429" s="2152"/>
      <c r="P429" s="2153"/>
      <c r="Q429" s="390"/>
      <c r="R429" s="2151"/>
      <c r="S429" s="2152"/>
      <c r="T429" s="2152"/>
      <c r="U429" s="2152"/>
      <c r="V429" s="2152"/>
      <c r="W429" s="2152"/>
      <c r="X429" s="2152"/>
      <c r="Y429" s="2152"/>
      <c r="Z429" s="2152"/>
      <c r="AA429" s="2152"/>
      <c r="AB429" s="2152"/>
      <c r="AC429" s="2152"/>
      <c r="AD429" s="2152"/>
      <c r="AE429" s="2152"/>
      <c r="AF429" s="2153"/>
      <c r="AL429" s="1072"/>
      <c r="AM429" s="1069"/>
      <c r="AN429" s="1069"/>
      <c r="AO429" s="1069"/>
      <c r="AP429" s="1069"/>
      <c r="AQ429" s="1069"/>
      <c r="AR429" s="1072"/>
      <c r="AS429" s="1072"/>
      <c r="AT429" s="1069"/>
      <c r="AU429" s="1069"/>
      <c r="AV429" s="1069"/>
      <c r="AW429" s="1069"/>
      <c r="AX429" s="1069"/>
      <c r="AY429" s="1072"/>
      <c r="AZ429" s="1072"/>
      <c r="BA429" s="1069"/>
      <c r="BB429" s="1069"/>
      <c r="BC429" s="1069"/>
      <c r="BD429" s="1069"/>
      <c r="BE429" s="1069"/>
      <c r="BF429" s="1072"/>
      <c r="BG429" s="1072"/>
      <c r="BH429" s="1069"/>
      <c r="BI429" s="1069"/>
      <c r="BJ429" s="1069"/>
      <c r="BK429" s="1069"/>
      <c r="BL429" s="1069"/>
      <c r="BM429" s="1072"/>
      <c r="BN429" s="1072"/>
      <c r="BO429" s="1069"/>
      <c r="BP429" s="1069"/>
    </row>
    <row r="430" spans="2:68" ht="15" customHeight="1">
      <c r="B430" s="451"/>
      <c r="C430" s="451"/>
      <c r="D430" s="451"/>
      <c r="E430" s="451"/>
      <c r="F430" s="451"/>
      <c r="G430" s="451"/>
      <c r="H430" s="451"/>
      <c r="I430" s="451"/>
      <c r="J430" s="451"/>
      <c r="K430" s="451"/>
      <c r="L430" s="451"/>
      <c r="M430" s="451"/>
      <c r="N430" s="451"/>
      <c r="O430" s="451"/>
      <c r="P430" s="451"/>
      <c r="Q430" s="451"/>
      <c r="R430" s="451"/>
      <c r="S430" s="451"/>
      <c r="T430" s="451"/>
      <c r="U430" s="451"/>
      <c r="V430" s="451"/>
      <c r="W430" s="451"/>
      <c r="X430" s="451"/>
      <c r="Y430" s="451"/>
      <c r="Z430" s="451"/>
      <c r="AA430" s="451"/>
      <c r="AB430" s="451"/>
      <c r="AC430" s="451"/>
      <c r="AD430" s="451"/>
      <c r="AE430" s="451"/>
      <c r="AF430" s="451"/>
      <c r="AL430" s="1072"/>
      <c r="AM430" s="1069"/>
      <c r="AN430" s="1069"/>
      <c r="AO430" s="1069"/>
      <c r="AP430" s="1069"/>
      <c r="AQ430" s="1069"/>
      <c r="AR430" s="1072"/>
      <c r="AS430" s="1072"/>
      <c r="AT430" s="1069"/>
      <c r="AU430" s="1069"/>
      <c r="AV430" s="1069"/>
      <c r="AW430" s="1069"/>
      <c r="AX430" s="1069"/>
      <c r="AY430" s="1072"/>
      <c r="AZ430" s="1072"/>
      <c r="BA430" s="1069"/>
      <c r="BB430" s="1069"/>
      <c r="BC430" s="1069"/>
      <c r="BD430" s="1069"/>
      <c r="BE430" s="1069"/>
      <c r="BF430" s="1072"/>
      <c r="BG430" s="1072"/>
      <c r="BH430" s="1069"/>
      <c r="BI430" s="1069"/>
      <c r="BJ430" s="1069"/>
      <c r="BK430" s="1069"/>
      <c r="BL430" s="1069"/>
      <c r="BM430" s="1072"/>
      <c r="BN430" s="1072"/>
      <c r="BO430" s="1069"/>
      <c r="BP430" s="1069"/>
    </row>
    <row r="431" spans="2:68" ht="15" customHeight="1">
      <c r="B431" s="2108" t="s">
        <v>463</v>
      </c>
      <c r="C431" s="2109"/>
      <c r="D431" s="2109"/>
      <c r="E431" s="2109"/>
      <c r="F431" s="2109"/>
      <c r="G431" s="2109"/>
      <c r="H431" s="2109"/>
      <c r="I431" s="2109"/>
      <c r="J431" s="2109"/>
      <c r="K431" s="2109"/>
      <c r="L431" s="2109"/>
      <c r="M431" s="2109"/>
      <c r="N431" s="2109"/>
      <c r="O431" s="2109"/>
      <c r="P431" s="2110"/>
      <c r="Q431" s="392"/>
      <c r="R431" s="2108" t="s">
        <v>464</v>
      </c>
      <c r="S431" s="2109"/>
      <c r="T431" s="2109"/>
      <c r="U431" s="2109"/>
      <c r="V431" s="2109"/>
      <c r="W431" s="2109"/>
      <c r="X431" s="2109"/>
      <c r="Y431" s="2109"/>
      <c r="Z431" s="2109"/>
      <c r="AA431" s="2109"/>
      <c r="AB431" s="2109"/>
      <c r="AC431" s="2109"/>
      <c r="AD431" s="2109"/>
      <c r="AE431" s="2109"/>
      <c r="AF431" s="2110"/>
      <c r="AL431" s="1072"/>
      <c r="AM431" s="1069"/>
      <c r="AN431" s="1069"/>
      <c r="AO431" s="1069"/>
      <c r="AP431" s="1069"/>
      <c r="AQ431" s="1069"/>
      <c r="AR431" s="1072"/>
      <c r="AS431" s="1072"/>
      <c r="AT431" s="1069"/>
      <c r="AU431" s="1069"/>
      <c r="AV431" s="1069"/>
      <c r="AW431" s="1069"/>
      <c r="AX431" s="1069"/>
      <c r="AY431" s="1072"/>
      <c r="AZ431" s="1072"/>
      <c r="BA431" s="1069"/>
      <c r="BB431" s="1069"/>
      <c r="BC431" s="1069"/>
      <c r="BD431" s="1069"/>
      <c r="BE431" s="1069"/>
      <c r="BF431" s="1072"/>
      <c r="BG431" s="1072"/>
      <c r="BH431" s="1069"/>
      <c r="BI431" s="1069"/>
      <c r="BJ431" s="1069"/>
      <c r="BK431" s="1069"/>
      <c r="BL431" s="1069"/>
      <c r="BM431" s="1072"/>
      <c r="BN431" s="1072"/>
      <c r="BO431" s="1069"/>
      <c r="BP431" s="1069"/>
    </row>
    <row r="432" spans="2:68" ht="15" customHeight="1">
      <c r="B432" s="2111"/>
      <c r="C432" s="2112"/>
      <c r="D432" s="2112"/>
      <c r="E432" s="2112"/>
      <c r="F432" s="2112"/>
      <c r="G432" s="2112"/>
      <c r="H432" s="2112"/>
      <c r="I432" s="2112"/>
      <c r="J432" s="2112"/>
      <c r="K432" s="2112"/>
      <c r="L432" s="2112"/>
      <c r="M432" s="2112"/>
      <c r="N432" s="2112"/>
      <c r="O432" s="2112"/>
      <c r="P432" s="2113"/>
      <c r="Q432" s="392"/>
      <c r="R432" s="2111"/>
      <c r="S432" s="2112"/>
      <c r="T432" s="2112"/>
      <c r="U432" s="2112"/>
      <c r="V432" s="2112"/>
      <c r="W432" s="2112"/>
      <c r="X432" s="2112"/>
      <c r="Y432" s="2112"/>
      <c r="Z432" s="2112"/>
      <c r="AA432" s="2112"/>
      <c r="AB432" s="2112"/>
      <c r="AC432" s="2112"/>
      <c r="AD432" s="2112"/>
      <c r="AE432" s="2112"/>
      <c r="AF432" s="2113"/>
    </row>
    <row r="433" spans="2:37" ht="15" customHeight="1">
      <c r="B433" s="2114"/>
      <c r="C433" s="2115"/>
      <c r="D433" s="2115"/>
      <c r="E433" s="2115"/>
      <c r="F433" s="2115"/>
      <c r="G433" s="2115"/>
      <c r="H433" s="2115"/>
      <c r="I433" s="2115"/>
      <c r="J433" s="2115"/>
      <c r="K433" s="2115"/>
      <c r="L433" s="2115"/>
      <c r="M433" s="2115"/>
      <c r="N433" s="2115"/>
      <c r="O433" s="2115"/>
      <c r="P433" s="2116"/>
      <c r="Q433" s="391"/>
      <c r="R433" s="2114"/>
      <c r="S433" s="2115"/>
      <c r="T433" s="2115"/>
      <c r="U433" s="2115"/>
      <c r="V433" s="2115"/>
      <c r="W433" s="2115"/>
      <c r="X433" s="2115"/>
      <c r="Y433" s="2115"/>
      <c r="Z433" s="2115"/>
      <c r="AA433" s="2115"/>
      <c r="AB433" s="2115"/>
      <c r="AC433" s="2115"/>
      <c r="AD433" s="2115"/>
      <c r="AE433" s="2115"/>
      <c r="AF433" s="2116"/>
    </row>
    <row r="434" spans="2:37" ht="15" customHeight="1">
      <c r="B434" s="206"/>
      <c r="C434" s="206"/>
      <c r="D434" s="206"/>
      <c r="E434" s="206"/>
      <c r="F434" s="206"/>
      <c r="G434" s="206"/>
      <c r="H434" s="206"/>
      <c r="I434" s="206"/>
      <c r="J434" s="206"/>
      <c r="K434" s="206"/>
      <c r="L434" s="206"/>
      <c r="M434" s="206"/>
      <c r="N434" s="206"/>
      <c r="O434" s="206"/>
      <c r="P434" s="206"/>
      <c r="Q434" s="391"/>
      <c r="R434" s="206"/>
      <c r="S434" s="206"/>
      <c r="T434" s="206"/>
      <c r="U434" s="206"/>
      <c r="V434" s="206"/>
      <c r="W434" s="206"/>
      <c r="X434" s="206"/>
      <c r="Y434" s="206"/>
      <c r="Z434" s="206"/>
      <c r="AA434" s="206"/>
      <c r="AB434" s="206"/>
      <c r="AC434" s="206"/>
      <c r="AD434" s="206"/>
      <c r="AE434" s="206"/>
      <c r="AF434" s="206"/>
    </row>
    <row r="435" spans="2:37" ht="15" customHeight="1">
      <c r="B435" s="206"/>
      <c r="C435" s="206"/>
      <c r="D435" s="206"/>
      <c r="E435" s="206"/>
      <c r="F435" s="206"/>
      <c r="G435" s="206"/>
      <c r="H435" s="206"/>
      <c r="I435" s="206"/>
      <c r="J435" s="206"/>
      <c r="K435" s="206"/>
      <c r="L435" s="206"/>
      <c r="M435" s="206"/>
      <c r="N435" s="206"/>
      <c r="O435" s="206"/>
      <c r="P435" s="206"/>
      <c r="Q435" s="391"/>
      <c r="R435" s="206"/>
      <c r="S435" s="206"/>
      <c r="T435" s="206"/>
      <c r="U435" s="206"/>
      <c r="V435" s="206"/>
      <c r="W435" s="206"/>
      <c r="X435" s="206"/>
      <c r="Y435" s="206"/>
      <c r="Z435" s="206"/>
      <c r="AA435" s="206"/>
      <c r="AB435" s="206"/>
      <c r="AC435" s="206"/>
      <c r="AD435" s="206"/>
      <c r="AE435" s="206"/>
      <c r="AF435" s="206"/>
    </row>
    <row r="436" spans="2:37" ht="15" customHeight="1">
      <c r="B436" s="451"/>
      <c r="C436" s="451"/>
      <c r="D436" s="451"/>
      <c r="E436" s="451"/>
      <c r="F436" s="451"/>
      <c r="G436" s="451"/>
      <c r="H436" s="451"/>
      <c r="I436" s="451"/>
      <c r="J436" s="451"/>
      <c r="K436" s="451"/>
      <c r="L436" s="451"/>
      <c r="M436" s="451"/>
      <c r="N436" s="451"/>
      <c r="O436" s="451"/>
      <c r="P436" s="451"/>
      <c r="Q436" s="451"/>
      <c r="R436" s="451"/>
      <c r="S436" s="451"/>
      <c r="T436" s="451"/>
      <c r="U436" s="451"/>
      <c r="V436" s="451"/>
      <c r="W436" s="451"/>
      <c r="X436" s="451"/>
      <c r="Y436" s="451"/>
      <c r="Z436" s="451"/>
      <c r="AA436" s="451"/>
      <c r="AB436" s="451"/>
      <c r="AC436" s="451"/>
      <c r="AD436" s="451"/>
      <c r="AE436" s="451"/>
      <c r="AF436" s="451"/>
    </row>
    <row r="437" spans="2:37" ht="15" customHeight="1">
      <c r="B437" s="2145"/>
      <c r="C437" s="2146"/>
      <c r="D437" s="2146"/>
      <c r="E437" s="2146"/>
      <c r="F437" s="2146"/>
      <c r="G437" s="2146"/>
      <c r="H437" s="2146"/>
      <c r="I437" s="2146"/>
      <c r="J437" s="2146"/>
      <c r="K437" s="2146"/>
      <c r="L437" s="2146"/>
      <c r="M437" s="2146"/>
      <c r="N437" s="2146"/>
      <c r="O437" s="2146"/>
      <c r="P437" s="2147"/>
      <c r="Q437" s="390"/>
      <c r="R437" s="2145"/>
      <c r="S437" s="2146"/>
      <c r="T437" s="2146"/>
      <c r="U437" s="2146"/>
      <c r="V437" s="2146"/>
      <c r="W437" s="2146"/>
      <c r="X437" s="2146"/>
      <c r="Y437" s="2146"/>
      <c r="Z437" s="2146"/>
      <c r="AA437" s="2146"/>
      <c r="AB437" s="2146"/>
      <c r="AC437" s="2146"/>
      <c r="AD437" s="2146"/>
      <c r="AE437" s="2146"/>
      <c r="AF437" s="2147"/>
      <c r="AK437"/>
    </row>
    <row r="438" spans="2:37" ht="15" customHeight="1">
      <c r="B438" s="2148"/>
      <c r="C438" s="2149"/>
      <c r="D438" s="2149"/>
      <c r="E438" s="2149"/>
      <c r="F438" s="2149"/>
      <c r="G438" s="2149"/>
      <c r="H438" s="2149"/>
      <c r="I438" s="2149"/>
      <c r="J438" s="2149"/>
      <c r="K438" s="2149"/>
      <c r="L438" s="2149"/>
      <c r="M438" s="2149"/>
      <c r="N438" s="2149"/>
      <c r="O438" s="2149"/>
      <c r="P438" s="2150"/>
      <c r="Q438" s="390"/>
      <c r="R438" s="2148"/>
      <c r="S438" s="2149"/>
      <c r="T438" s="2149"/>
      <c r="U438" s="2149"/>
      <c r="V438" s="2149"/>
      <c r="W438" s="2149"/>
      <c r="X438" s="2149"/>
      <c r="Y438" s="2149"/>
      <c r="Z438" s="2149"/>
      <c r="AA438" s="2149"/>
      <c r="AB438" s="2149"/>
      <c r="AC438" s="2149"/>
      <c r="AD438" s="2149"/>
      <c r="AE438" s="2149"/>
      <c r="AF438" s="2150"/>
    </row>
    <row r="439" spans="2:37" ht="15" customHeight="1">
      <c r="B439" s="2148"/>
      <c r="C439" s="2149"/>
      <c r="D439" s="2149"/>
      <c r="E439" s="2149"/>
      <c r="F439" s="2149"/>
      <c r="G439" s="2149"/>
      <c r="H439" s="2149"/>
      <c r="I439" s="2149"/>
      <c r="J439" s="2149"/>
      <c r="K439" s="2149"/>
      <c r="L439" s="2149"/>
      <c r="M439" s="2149"/>
      <c r="N439" s="2149"/>
      <c r="O439" s="2149"/>
      <c r="P439" s="2150"/>
      <c r="Q439" s="390"/>
      <c r="R439" s="2148"/>
      <c r="S439" s="2149"/>
      <c r="T439" s="2149"/>
      <c r="U439" s="2149"/>
      <c r="V439" s="2149"/>
      <c r="W439" s="2149"/>
      <c r="X439" s="2149"/>
      <c r="Y439" s="2149"/>
      <c r="Z439" s="2149"/>
      <c r="AA439" s="2149"/>
      <c r="AB439" s="2149"/>
      <c r="AC439" s="2149"/>
      <c r="AD439" s="2149"/>
      <c r="AE439" s="2149"/>
      <c r="AF439" s="2150"/>
    </row>
    <row r="440" spans="2:37" ht="15" customHeight="1">
      <c r="B440" s="2148"/>
      <c r="C440" s="2149"/>
      <c r="D440" s="2149"/>
      <c r="E440" s="2149"/>
      <c r="F440" s="2149"/>
      <c r="G440" s="2149"/>
      <c r="H440" s="2149"/>
      <c r="I440" s="2149"/>
      <c r="J440" s="2149"/>
      <c r="K440" s="2149"/>
      <c r="L440" s="2149"/>
      <c r="M440" s="2149"/>
      <c r="N440" s="2149"/>
      <c r="O440" s="2149"/>
      <c r="P440" s="2150"/>
      <c r="Q440" s="390"/>
      <c r="R440" s="2148"/>
      <c r="S440" s="2149"/>
      <c r="T440" s="2149"/>
      <c r="U440" s="2149"/>
      <c r="V440" s="2149"/>
      <c r="W440" s="2149"/>
      <c r="X440" s="2149"/>
      <c r="Y440" s="2149"/>
      <c r="Z440" s="2149"/>
      <c r="AA440" s="2149"/>
      <c r="AB440" s="2149"/>
      <c r="AC440" s="2149"/>
      <c r="AD440" s="2149"/>
      <c r="AE440" s="2149"/>
      <c r="AF440" s="2150"/>
    </row>
    <row r="441" spans="2:37" ht="15" customHeight="1">
      <c r="B441" s="2148"/>
      <c r="C441" s="2149"/>
      <c r="D441" s="2149"/>
      <c r="E441" s="2149"/>
      <c r="F441" s="2149"/>
      <c r="G441" s="2149"/>
      <c r="H441" s="2149"/>
      <c r="I441" s="2149"/>
      <c r="J441" s="2149"/>
      <c r="K441" s="2149"/>
      <c r="L441" s="2149"/>
      <c r="M441" s="2149"/>
      <c r="N441" s="2149"/>
      <c r="O441" s="2149"/>
      <c r="P441" s="2150"/>
      <c r="Q441" s="390"/>
      <c r="R441" s="2148"/>
      <c r="S441" s="2149"/>
      <c r="T441" s="2149"/>
      <c r="U441" s="2149"/>
      <c r="V441" s="2149"/>
      <c r="W441" s="2149"/>
      <c r="X441" s="2149"/>
      <c r="Y441" s="2149"/>
      <c r="Z441" s="2149"/>
      <c r="AA441" s="2149"/>
      <c r="AB441" s="2149"/>
      <c r="AC441" s="2149"/>
      <c r="AD441" s="2149"/>
      <c r="AE441" s="2149"/>
      <c r="AF441" s="2150"/>
    </row>
    <row r="442" spans="2:37" ht="15" customHeight="1">
      <c r="B442" s="2148"/>
      <c r="C442" s="2149"/>
      <c r="D442" s="2149"/>
      <c r="E442" s="2149"/>
      <c r="F442" s="2149"/>
      <c r="G442" s="2149"/>
      <c r="H442" s="2149"/>
      <c r="I442" s="2149"/>
      <c r="J442" s="2149"/>
      <c r="K442" s="2149"/>
      <c r="L442" s="2149"/>
      <c r="M442" s="2149"/>
      <c r="N442" s="2149"/>
      <c r="O442" s="2149"/>
      <c r="P442" s="2150"/>
      <c r="Q442" s="390"/>
      <c r="R442" s="2148"/>
      <c r="S442" s="2149"/>
      <c r="T442" s="2149"/>
      <c r="U442" s="2149"/>
      <c r="V442" s="2149"/>
      <c r="W442" s="2149"/>
      <c r="X442" s="2149"/>
      <c r="Y442" s="2149"/>
      <c r="Z442" s="2149"/>
      <c r="AA442" s="2149"/>
      <c r="AB442" s="2149"/>
      <c r="AC442" s="2149"/>
      <c r="AD442" s="2149"/>
      <c r="AE442" s="2149"/>
      <c r="AF442" s="2150"/>
    </row>
    <row r="443" spans="2:37" ht="15" customHeight="1">
      <c r="B443" s="2148"/>
      <c r="C443" s="2149"/>
      <c r="D443" s="2149"/>
      <c r="E443" s="2149"/>
      <c r="F443" s="2149"/>
      <c r="G443" s="2149"/>
      <c r="H443" s="2149"/>
      <c r="I443" s="2149"/>
      <c r="J443" s="2149"/>
      <c r="K443" s="2149"/>
      <c r="L443" s="2149"/>
      <c r="M443" s="2149"/>
      <c r="N443" s="2149"/>
      <c r="O443" s="2149"/>
      <c r="P443" s="2150"/>
      <c r="Q443" s="390"/>
      <c r="R443" s="2148"/>
      <c r="S443" s="2149"/>
      <c r="T443" s="2149"/>
      <c r="U443" s="2149"/>
      <c r="V443" s="2149"/>
      <c r="W443" s="2149"/>
      <c r="X443" s="2149"/>
      <c r="Y443" s="2149"/>
      <c r="Z443" s="2149"/>
      <c r="AA443" s="2149"/>
      <c r="AB443" s="2149"/>
      <c r="AC443" s="2149"/>
      <c r="AD443" s="2149"/>
      <c r="AE443" s="2149"/>
      <c r="AF443" s="2150"/>
      <c r="AK443"/>
    </row>
    <row r="444" spans="2:37" ht="15" customHeight="1">
      <c r="B444" s="2148"/>
      <c r="C444" s="2149"/>
      <c r="D444" s="2149"/>
      <c r="E444" s="2149"/>
      <c r="F444" s="2149"/>
      <c r="G444" s="2149"/>
      <c r="H444" s="2149"/>
      <c r="I444" s="2149"/>
      <c r="J444" s="2149"/>
      <c r="K444" s="2149"/>
      <c r="L444" s="2149"/>
      <c r="M444" s="2149"/>
      <c r="N444" s="2149"/>
      <c r="O444" s="2149"/>
      <c r="P444" s="2150"/>
      <c r="Q444" s="390"/>
      <c r="R444" s="2148"/>
      <c r="S444" s="2149"/>
      <c r="T444" s="2149"/>
      <c r="U444" s="2149"/>
      <c r="V444" s="2149"/>
      <c r="W444" s="2149"/>
      <c r="X444" s="2149"/>
      <c r="Y444" s="2149"/>
      <c r="Z444" s="2149"/>
      <c r="AA444" s="2149"/>
      <c r="AB444" s="2149"/>
      <c r="AC444" s="2149"/>
      <c r="AD444" s="2149"/>
      <c r="AE444" s="2149"/>
      <c r="AF444" s="2150"/>
    </row>
    <row r="445" spans="2:37" ht="15" customHeight="1">
      <c r="B445" s="2148"/>
      <c r="C445" s="2149"/>
      <c r="D445" s="2149"/>
      <c r="E445" s="2149"/>
      <c r="F445" s="2149"/>
      <c r="G445" s="2149"/>
      <c r="H445" s="2149"/>
      <c r="I445" s="2149"/>
      <c r="J445" s="2149"/>
      <c r="K445" s="2149"/>
      <c r="L445" s="2149"/>
      <c r="M445" s="2149"/>
      <c r="N445" s="2149"/>
      <c r="O445" s="2149"/>
      <c r="P445" s="2150"/>
      <c r="Q445" s="390"/>
      <c r="R445" s="2148"/>
      <c r="S445" s="2149"/>
      <c r="T445" s="2149"/>
      <c r="U445" s="2149"/>
      <c r="V445" s="2149"/>
      <c r="W445" s="2149"/>
      <c r="X445" s="2149"/>
      <c r="Y445" s="2149"/>
      <c r="Z445" s="2149"/>
      <c r="AA445" s="2149"/>
      <c r="AB445" s="2149"/>
      <c r="AC445" s="2149"/>
      <c r="AD445" s="2149"/>
      <c r="AE445" s="2149"/>
      <c r="AF445" s="2150"/>
    </row>
    <row r="446" spans="2:37" ht="15" customHeight="1">
      <c r="B446" s="2148"/>
      <c r="C446" s="2149"/>
      <c r="D446" s="2149"/>
      <c r="E446" s="2149"/>
      <c r="F446" s="2149"/>
      <c r="G446" s="2149"/>
      <c r="H446" s="2149"/>
      <c r="I446" s="2149"/>
      <c r="J446" s="2149"/>
      <c r="K446" s="2149"/>
      <c r="L446" s="2149"/>
      <c r="M446" s="2149"/>
      <c r="N446" s="2149"/>
      <c r="O446" s="2149"/>
      <c r="P446" s="2150"/>
      <c r="Q446" s="390"/>
      <c r="R446" s="2148"/>
      <c r="S446" s="2149"/>
      <c r="T446" s="2149"/>
      <c r="U446" s="2149"/>
      <c r="V446" s="2149"/>
      <c r="W446" s="2149"/>
      <c r="X446" s="2149"/>
      <c r="Y446" s="2149"/>
      <c r="Z446" s="2149"/>
      <c r="AA446" s="2149"/>
      <c r="AB446" s="2149"/>
      <c r="AC446" s="2149"/>
      <c r="AD446" s="2149"/>
      <c r="AE446" s="2149"/>
      <c r="AF446" s="2150"/>
    </row>
    <row r="447" spans="2:37" ht="15" customHeight="1">
      <c r="B447" s="2148"/>
      <c r="C447" s="2149"/>
      <c r="D447" s="2149"/>
      <c r="E447" s="2149"/>
      <c r="F447" s="2149"/>
      <c r="G447" s="2149"/>
      <c r="H447" s="2149"/>
      <c r="I447" s="2149"/>
      <c r="J447" s="2149"/>
      <c r="K447" s="2149"/>
      <c r="L447" s="2149"/>
      <c r="M447" s="2149"/>
      <c r="N447" s="2149"/>
      <c r="O447" s="2149"/>
      <c r="P447" s="2150"/>
      <c r="Q447" s="390"/>
      <c r="R447" s="2148"/>
      <c r="S447" s="2149"/>
      <c r="T447" s="2149"/>
      <c r="U447" s="2149"/>
      <c r="V447" s="2149"/>
      <c r="W447" s="2149"/>
      <c r="X447" s="2149"/>
      <c r="Y447" s="2149"/>
      <c r="Z447" s="2149"/>
      <c r="AA447" s="2149"/>
      <c r="AB447" s="2149"/>
      <c r="AC447" s="2149"/>
      <c r="AD447" s="2149"/>
      <c r="AE447" s="2149"/>
      <c r="AF447" s="2150"/>
    </row>
    <row r="448" spans="2:37" ht="15" customHeight="1">
      <c r="B448" s="2151"/>
      <c r="C448" s="2152"/>
      <c r="D448" s="2152"/>
      <c r="E448" s="2152"/>
      <c r="F448" s="2152"/>
      <c r="G448" s="2152"/>
      <c r="H448" s="2152"/>
      <c r="I448" s="2152"/>
      <c r="J448" s="2152"/>
      <c r="K448" s="2152"/>
      <c r="L448" s="2152"/>
      <c r="M448" s="2152"/>
      <c r="N448" s="2152"/>
      <c r="O448" s="2152"/>
      <c r="P448" s="2153"/>
      <c r="Q448" s="390"/>
      <c r="R448" s="2151"/>
      <c r="S448" s="2152"/>
      <c r="T448" s="2152"/>
      <c r="U448" s="2152"/>
      <c r="V448" s="2152"/>
      <c r="W448" s="2152"/>
      <c r="X448" s="2152"/>
      <c r="Y448" s="2152"/>
      <c r="Z448" s="2152"/>
      <c r="AA448" s="2152"/>
      <c r="AB448" s="2152"/>
      <c r="AC448" s="2152"/>
      <c r="AD448" s="2152"/>
      <c r="AE448" s="2152"/>
      <c r="AF448" s="2153"/>
    </row>
    <row r="449" spans="2:32" ht="15" customHeight="1">
      <c r="B449" s="451"/>
      <c r="C449" s="451"/>
      <c r="D449" s="451"/>
      <c r="E449" s="451"/>
      <c r="F449" s="451"/>
      <c r="G449" s="451"/>
      <c r="H449" s="451"/>
      <c r="I449" s="451"/>
      <c r="J449" s="451"/>
      <c r="K449" s="451"/>
      <c r="L449" s="451"/>
      <c r="M449" s="451"/>
      <c r="N449" s="451"/>
      <c r="O449" s="451"/>
      <c r="P449" s="451"/>
      <c r="Q449" s="451"/>
      <c r="R449" s="451"/>
      <c r="S449" s="451"/>
      <c r="T449" s="451"/>
      <c r="U449" s="451"/>
      <c r="V449" s="451"/>
      <c r="W449" s="451"/>
      <c r="X449" s="451"/>
      <c r="Y449" s="451"/>
      <c r="Z449" s="451"/>
      <c r="AA449" s="451"/>
      <c r="AB449" s="451"/>
      <c r="AC449" s="451"/>
      <c r="AD449" s="451"/>
      <c r="AE449" s="451"/>
      <c r="AF449" s="451"/>
    </row>
    <row r="450" spans="2:32" ht="15" customHeight="1">
      <c r="B450" s="2108"/>
      <c r="C450" s="2109"/>
      <c r="D450" s="2109"/>
      <c r="E450" s="2109"/>
      <c r="F450" s="2109"/>
      <c r="G450" s="2109"/>
      <c r="H450" s="2109"/>
      <c r="I450" s="2109"/>
      <c r="J450" s="2109"/>
      <c r="K450" s="2109"/>
      <c r="L450" s="2109"/>
      <c r="M450" s="2109"/>
      <c r="N450" s="2109"/>
      <c r="O450" s="2109"/>
      <c r="P450" s="2110"/>
      <c r="Q450" s="392"/>
      <c r="R450" s="2108"/>
      <c r="S450" s="2109"/>
      <c r="T450" s="2109"/>
      <c r="U450" s="2109"/>
      <c r="V450" s="2109"/>
      <c r="W450" s="2109"/>
      <c r="X450" s="2109"/>
      <c r="Y450" s="2109"/>
      <c r="Z450" s="2109"/>
      <c r="AA450" s="2109"/>
      <c r="AB450" s="2109"/>
      <c r="AC450" s="2109"/>
      <c r="AD450" s="2109"/>
      <c r="AE450" s="2109"/>
      <c r="AF450" s="2110"/>
    </row>
    <row r="451" spans="2:32" ht="15" customHeight="1">
      <c r="B451" s="2114"/>
      <c r="C451" s="2115"/>
      <c r="D451" s="2115"/>
      <c r="E451" s="2115"/>
      <c r="F451" s="2115"/>
      <c r="G451" s="2115"/>
      <c r="H451" s="2115"/>
      <c r="I451" s="2115"/>
      <c r="J451" s="2115"/>
      <c r="K451" s="2115"/>
      <c r="L451" s="2115"/>
      <c r="M451" s="2115"/>
      <c r="N451" s="2115"/>
      <c r="O451" s="2115"/>
      <c r="P451" s="2116"/>
      <c r="Q451" s="392"/>
      <c r="R451" s="2114"/>
      <c r="S451" s="2115"/>
      <c r="T451" s="2115"/>
      <c r="U451" s="2115"/>
      <c r="V451" s="2115"/>
      <c r="W451" s="2115"/>
      <c r="X451" s="2115"/>
      <c r="Y451" s="2115"/>
      <c r="Z451" s="2115"/>
      <c r="AA451" s="2115"/>
      <c r="AB451" s="2115"/>
      <c r="AC451" s="2115"/>
      <c r="AD451" s="2115"/>
      <c r="AE451" s="2115"/>
      <c r="AF451" s="2116"/>
    </row>
    <row r="452" spans="2:32" ht="15" customHeight="1">
      <c r="B452" s="206"/>
      <c r="C452" s="206"/>
      <c r="D452" s="206"/>
      <c r="E452" s="206"/>
      <c r="F452" s="206"/>
      <c r="G452" s="206"/>
      <c r="H452" s="206"/>
      <c r="I452" s="206"/>
      <c r="J452" s="206"/>
      <c r="K452" s="206"/>
      <c r="L452" s="206"/>
      <c r="M452" s="206"/>
      <c r="N452" s="206"/>
      <c r="O452" s="206"/>
      <c r="P452" s="206"/>
      <c r="Q452" s="391"/>
      <c r="R452" s="206"/>
      <c r="S452" s="206"/>
      <c r="T452" s="206"/>
      <c r="U452" s="206"/>
      <c r="V452" s="206"/>
      <c r="W452" s="206"/>
      <c r="X452" s="206"/>
      <c r="Y452" s="206"/>
      <c r="Z452" s="206"/>
      <c r="AA452" s="206"/>
      <c r="AB452" s="206"/>
      <c r="AC452" s="206"/>
      <c r="AD452" s="206"/>
      <c r="AE452" s="206"/>
      <c r="AF452" s="206"/>
    </row>
    <row r="453" spans="2:32" ht="15" customHeight="1">
      <c r="B453" s="206"/>
      <c r="C453" s="206"/>
      <c r="D453" s="206"/>
      <c r="E453" s="206"/>
      <c r="F453" s="206"/>
      <c r="G453" s="206"/>
      <c r="H453" s="206"/>
      <c r="I453" s="206"/>
      <c r="J453" s="206"/>
      <c r="K453" s="206"/>
      <c r="L453" s="206"/>
      <c r="M453" s="206"/>
      <c r="N453" s="206"/>
      <c r="O453" s="206"/>
      <c r="P453" s="206"/>
      <c r="Q453" s="391"/>
      <c r="R453" s="206"/>
      <c r="S453" s="206"/>
      <c r="T453" s="206"/>
      <c r="U453" s="206"/>
      <c r="V453" s="206"/>
      <c r="W453" s="206"/>
      <c r="X453" s="206"/>
      <c r="Y453" s="206"/>
      <c r="Z453" s="206"/>
      <c r="AA453" s="206"/>
      <c r="AB453" s="206"/>
      <c r="AC453" s="206"/>
      <c r="AD453" s="206"/>
      <c r="AE453" s="206"/>
      <c r="AF453" s="206"/>
    </row>
    <row r="454" spans="2:32" ht="15" customHeight="1">
      <c r="B454" s="206"/>
      <c r="C454" s="206"/>
      <c r="D454" s="206"/>
      <c r="E454" s="206"/>
      <c r="F454" s="206"/>
      <c r="G454" s="206"/>
      <c r="H454" s="206"/>
      <c r="I454" s="206"/>
      <c r="J454" s="206"/>
      <c r="K454" s="206"/>
      <c r="L454" s="206"/>
      <c r="M454" s="206"/>
      <c r="N454" s="206"/>
      <c r="O454" s="206"/>
      <c r="P454" s="206"/>
      <c r="Q454" s="391"/>
      <c r="R454" s="206"/>
      <c r="S454" s="206"/>
      <c r="T454" s="206"/>
      <c r="U454" s="206"/>
      <c r="V454" s="206"/>
      <c r="W454" s="206"/>
      <c r="X454" s="206"/>
      <c r="Y454" s="206"/>
      <c r="Z454" s="206"/>
      <c r="AA454" s="206"/>
      <c r="AB454" s="206"/>
      <c r="AC454" s="206"/>
      <c r="AD454" s="206"/>
      <c r="AE454" s="206"/>
      <c r="AF454" s="206"/>
    </row>
    <row r="455" spans="2:32" ht="15" customHeight="1">
      <c r="B455" s="451"/>
      <c r="C455" s="451"/>
      <c r="D455" s="451"/>
      <c r="E455" s="451"/>
      <c r="F455" s="451"/>
      <c r="G455" s="451"/>
      <c r="H455" s="451"/>
      <c r="I455" s="451"/>
      <c r="J455" s="451"/>
      <c r="K455" s="451"/>
      <c r="L455" s="451"/>
      <c r="M455" s="451"/>
      <c r="N455" s="451"/>
      <c r="O455" s="451"/>
      <c r="P455" s="451"/>
      <c r="Q455" s="451"/>
      <c r="R455" s="451"/>
      <c r="S455" s="451"/>
      <c r="T455" s="451"/>
      <c r="U455" s="451"/>
      <c r="V455" s="451"/>
      <c r="W455" s="451"/>
      <c r="X455" s="451"/>
      <c r="Y455" s="451"/>
      <c r="Z455" s="451"/>
      <c r="AA455" s="451"/>
      <c r="AB455" s="451"/>
      <c r="AC455" s="451"/>
      <c r="AD455" s="451"/>
      <c r="AE455" s="451"/>
      <c r="AF455" s="451"/>
    </row>
    <row r="456" spans="2:32" ht="15" customHeight="1">
      <c r="B456" s="2145"/>
      <c r="C456" s="2146"/>
      <c r="D456" s="2146"/>
      <c r="E456" s="2146"/>
      <c r="F456" s="2146"/>
      <c r="G456" s="2146"/>
      <c r="H456" s="2146"/>
      <c r="I456" s="2146"/>
      <c r="J456" s="2146"/>
      <c r="K456" s="2146"/>
      <c r="L456" s="2146"/>
      <c r="M456" s="2146"/>
      <c r="N456" s="2146"/>
      <c r="O456" s="2146"/>
      <c r="P456" s="2147"/>
      <c r="Q456" s="390"/>
      <c r="R456" s="2145"/>
      <c r="S456" s="2146"/>
      <c r="T456" s="2146"/>
      <c r="U456" s="2146"/>
      <c r="V456" s="2146"/>
      <c r="W456" s="2146"/>
      <c r="X456" s="2146"/>
      <c r="Y456" s="2146"/>
      <c r="Z456" s="2146"/>
      <c r="AA456" s="2146"/>
      <c r="AB456" s="2146"/>
      <c r="AC456" s="2146"/>
      <c r="AD456" s="2146"/>
      <c r="AE456" s="2146"/>
      <c r="AF456" s="2147"/>
    </row>
    <row r="457" spans="2:32" ht="15" customHeight="1">
      <c r="B457" s="2148"/>
      <c r="C457" s="2149"/>
      <c r="D457" s="2149"/>
      <c r="E457" s="2149"/>
      <c r="F457" s="2149"/>
      <c r="G457" s="2149"/>
      <c r="H457" s="2149"/>
      <c r="I457" s="2149"/>
      <c r="J457" s="2149"/>
      <c r="K457" s="2149"/>
      <c r="L457" s="2149"/>
      <c r="M457" s="2149"/>
      <c r="N457" s="2149"/>
      <c r="O457" s="2149"/>
      <c r="P457" s="2150"/>
      <c r="Q457" s="390"/>
      <c r="R457" s="2148"/>
      <c r="S457" s="2149"/>
      <c r="T457" s="2149"/>
      <c r="U457" s="2149"/>
      <c r="V457" s="2149"/>
      <c r="W457" s="2149"/>
      <c r="X457" s="2149"/>
      <c r="Y457" s="2149"/>
      <c r="Z457" s="2149"/>
      <c r="AA457" s="2149"/>
      <c r="AB457" s="2149"/>
      <c r="AC457" s="2149"/>
      <c r="AD457" s="2149"/>
      <c r="AE457" s="2149"/>
      <c r="AF457" s="2150"/>
    </row>
    <row r="458" spans="2:32" ht="15" customHeight="1">
      <c r="B458" s="2148"/>
      <c r="C458" s="2149"/>
      <c r="D458" s="2149"/>
      <c r="E458" s="2149"/>
      <c r="F458" s="2149"/>
      <c r="G458" s="2149"/>
      <c r="H458" s="2149"/>
      <c r="I458" s="2149"/>
      <c r="J458" s="2149"/>
      <c r="K458" s="2149"/>
      <c r="L458" s="2149"/>
      <c r="M458" s="2149"/>
      <c r="N458" s="2149"/>
      <c r="O458" s="2149"/>
      <c r="P458" s="2150"/>
      <c r="Q458" s="390"/>
      <c r="R458" s="2148"/>
      <c r="S458" s="2149"/>
      <c r="T458" s="2149"/>
      <c r="U458" s="2149"/>
      <c r="V458" s="2149"/>
      <c r="W458" s="2149"/>
      <c r="X458" s="2149"/>
      <c r="Y458" s="2149"/>
      <c r="Z458" s="2149"/>
      <c r="AA458" s="2149"/>
      <c r="AB458" s="2149"/>
      <c r="AC458" s="2149"/>
      <c r="AD458" s="2149"/>
      <c r="AE458" s="2149"/>
      <c r="AF458" s="2150"/>
    </row>
    <row r="459" spans="2:32" ht="15" customHeight="1">
      <c r="B459" s="2148"/>
      <c r="C459" s="2149"/>
      <c r="D459" s="2149"/>
      <c r="E459" s="2149"/>
      <c r="F459" s="2149"/>
      <c r="G459" s="2149"/>
      <c r="H459" s="2149"/>
      <c r="I459" s="2149"/>
      <c r="J459" s="2149"/>
      <c r="K459" s="2149"/>
      <c r="L459" s="2149"/>
      <c r="M459" s="2149"/>
      <c r="N459" s="2149"/>
      <c r="O459" s="2149"/>
      <c r="P459" s="2150"/>
      <c r="Q459" s="390"/>
      <c r="R459" s="2148"/>
      <c r="S459" s="2149"/>
      <c r="T459" s="2149"/>
      <c r="U459" s="2149"/>
      <c r="V459" s="2149"/>
      <c r="W459" s="2149"/>
      <c r="X459" s="2149"/>
      <c r="Y459" s="2149"/>
      <c r="Z459" s="2149"/>
      <c r="AA459" s="2149"/>
      <c r="AB459" s="2149"/>
      <c r="AC459" s="2149"/>
      <c r="AD459" s="2149"/>
      <c r="AE459" s="2149"/>
      <c r="AF459" s="2150"/>
    </row>
    <row r="460" spans="2:32" ht="15" customHeight="1">
      <c r="B460" s="2148"/>
      <c r="C460" s="2149"/>
      <c r="D460" s="2149"/>
      <c r="E460" s="2149"/>
      <c r="F460" s="2149"/>
      <c r="G460" s="2149"/>
      <c r="H460" s="2149"/>
      <c r="I460" s="2149"/>
      <c r="J460" s="2149"/>
      <c r="K460" s="2149"/>
      <c r="L460" s="2149"/>
      <c r="M460" s="2149"/>
      <c r="N460" s="2149"/>
      <c r="O460" s="2149"/>
      <c r="P460" s="2150"/>
      <c r="Q460" s="390"/>
      <c r="R460" s="2148"/>
      <c r="S460" s="2149"/>
      <c r="T460" s="2149"/>
      <c r="U460" s="2149"/>
      <c r="V460" s="2149"/>
      <c r="W460" s="2149"/>
      <c r="X460" s="2149"/>
      <c r="Y460" s="2149"/>
      <c r="Z460" s="2149"/>
      <c r="AA460" s="2149"/>
      <c r="AB460" s="2149"/>
      <c r="AC460" s="2149"/>
      <c r="AD460" s="2149"/>
      <c r="AE460" s="2149"/>
      <c r="AF460" s="2150"/>
    </row>
    <row r="461" spans="2:32" ht="15" customHeight="1">
      <c r="B461" s="2148"/>
      <c r="C461" s="2149"/>
      <c r="D461" s="2149"/>
      <c r="E461" s="2149"/>
      <c r="F461" s="2149"/>
      <c r="G461" s="2149"/>
      <c r="H461" s="2149"/>
      <c r="I461" s="2149"/>
      <c r="J461" s="2149"/>
      <c r="K461" s="2149"/>
      <c r="L461" s="2149"/>
      <c r="M461" s="2149"/>
      <c r="N461" s="2149"/>
      <c r="O461" s="2149"/>
      <c r="P461" s="2150"/>
      <c r="Q461" s="390"/>
      <c r="R461" s="2148"/>
      <c r="S461" s="2149"/>
      <c r="T461" s="2149"/>
      <c r="U461" s="2149"/>
      <c r="V461" s="2149"/>
      <c r="W461" s="2149"/>
      <c r="X461" s="2149"/>
      <c r="Y461" s="2149"/>
      <c r="Z461" s="2149"/>
      <c r="AA461" s="2149"/>
      <c r="AB461" s="2149"/>
      <c r="AC461" s="2149"/>
      <c r="AD461" s="2149"/>
      <c r="AE461" s="2149"/>
      <c r="AF461" s="2150"/>
    </row>
    <row r="462" spans="2:32" ht="15" customHeight="1">
      <c r="B462" s="2148"/>
      <c r="C462" s="2149"/>
      <c r="D462" s="2149"/>
      <c r="E462" s="2149"/>
      <c r="F462" s="2149"/>
      <c r="G462" s="2149"/>
      <c r="H462" s="2149"/>
      <c r="I462" s="2149"/>
      <c r="J462" s="2149"/>
      <c r="K462" s="2149"/>
      <c r="L462" s="2149"/>
      <c r="M462" s="2149"/>
      <c r="N462" s="2149"/>
      <c r="O462" s="2149"/>
      <c r="P462" s="2150"/>
      <c r="Q462" s="390"/>
      <c r="R462" s="2148"/>
      <c r="S462" s="2149"/>
      <c r="T462" s="2149"/>
      <c r="U462" s="2149"/>
      <c r="V462" s="2149"/>
      <c r="W462" s="2149"/>
      <c r="X462" s="2149"/>
      <c r="Y462" s="2149"/>
      <c r="Z462" s="2149"/>
      <c r="AA462" s="2149"/>
      <c r="AB462" s="2149"/>
      <c r="AC462" s="2149"/>
      <c r="AD462" s="2149"/>
      <c r="AE462" s="2149"/>
      <c r="AF462" s="2150"/>
    </row>
    <row r="463" spans="2:32" ht="15" customHeight="1">
      <c r="B463" s="2148"/>
      <c r="C463" s="2149"/>
      <c r="D463" s="2149"/>
      <c r="E463" s="2149"/>
      <c r="F463" s="2149"/>
      <c r="G463" s="2149"/>
      <c r="H463" s="2149"/>
      <c r="I463" s="2149"/>
      <c r="J463" s="2149"/>
      <c r="K463" s="2149"/>
      <c r="L463" s="2149"/>
      <c r="M463" s="2149"/>
      <c r="N463" s="2149"/>
      <c r="O463" s="2149"/>
      <c r="P463" s="2150"/>
      <c r="Q463" s="390"/>
      <c r="R463" s="2148"/>
      <c r="S463" s="2149"/>
      <c r="T463" s="2149"/>
      <c r="U463" s="2149"/>
      <c r="V463" s="2149"/>
      <c r="W463" s="2149"/>
      <c r="X463" s="2149"/>
      <c r="Y463" s="2149"/>
      <c r="Z463" s="2149"/>
      <c r="AA463" s="2149"/>
      <c r="AB463" s="2149"/>
      <c r="AC463" s="2149"/>
      <c r="AD463" s="2149"/>
      <c r="AE463" s="2149"/>
      <c r="AF463" s="2150"/>
    </row>
    <row r="464" spans="2:32" ht="15" customHeight="1">
      <c r="B464" s="2148"/>
      <c r="C464" s="2149"/>
      <c r="D464" s="2149"/>
      <c r="E464" s="2149"/>
      <c r="F464" s="2149"/>
      <c r="G464" s="2149"/>
      <c r="H464" s="2149"/>
      <c r="I464" s="2149"/>
      <c r="J464" s="2149"/>
      <c r="K464" s="2149"/>
      <c r="L464" s="2149"/>
      <c r="M464" s="2149"/>
      <c r="N464" s="2149"/>
      <c r="O464" s="2149"/>
      <c r="P464" s="2150"/>
      <c r="Q464" s="390"/>
      <c r="R464" s="2148"/>
      <c r="S464" s="2149"/>
      <c r="T464" s="2149"/>
      <c r="U464" s="2149"/>
      <c r="V464" s="2149"/>
      <c r="W464" s="2149"/>
      <c r="X464" s="2149"/>
      <c r="Y464" s="2149"/>
      <c r="Z464" s="2149"/>
      <c r="AA464" s="2149"/>
      <c r="AB464" s="2149"/>
      <c r="AC464" s="2149"/>
      <c r="AD464" s="2149"/>
      <c r="AE464" s="2149"/>
      <c r="AF464" s="2150"/>
    </row>
    <row r="465" spans="2:68" ht="15" customHeight="1">
      <c r="B465" s="2148"/>
      <c r="C465" s="2149"/>
      <c r="D465" s="2149"/>
      <c r="E465" s="2149"/>
      <c r="F465" s="2149"/>
      <c r="G465" s="2149"/>
      <c r="H465" s="2149"/>
      <c r="I465" s="2149"/>
      <c r="J465" s="2149"/>
      <c r="K465" s="2149"/>
      <c r="L465" s="2149"/>
      <c r="M465" s="2149"/>
      <c r="N465" s="2149"/>
      <c r="O465" s="2149"/>
      <c r="P465" s="2150"/>
      <c r="Q465" s="390"/>
      <c r="R465" s="2148"/>
      <c r="S465" s="2149"/>
      <c r="T465" s="2149"/>
      <c r="U465" s="2149"/>
      <c r="V465" s="2149"/>
      <c r="W465" s="2149"/>
      <c r="X465" s="2149"/>
      <c r="Y465" s="2149"/>
      <c r="Z465" s="2149"/>
      <c r="AA465" s="2149"/>
      <c r="AB465" s="2149"/>
      <c r="AC465" s="2149"/>
      <c r="AD465" s="2149"/>
      <c r="AE465" s="2149"/>
      <c r="AF465" s="2150"/>
    </row>
    <row r="466" spans="2:68" ht="15" customHeight="1">
      <c r="B466" s="2148"/>
      <c r="C466" s="2149"/>
      <c r="D466" s="2149"/>
      <c r="E466" s="2149"/>
      <c r="F466" s="2149"/>
      <c r="G466" s="2149"/>
      <c r="H466" s="2149"/>
      <c r="I466" s="2149"/>
      <c r="J466" s="2149"/>
      <c r="K466" s="2149"/>
      <c r="L466" s="2149"/>
      <c r="M466" s="2149"/>
      <c r="N466" s="2149"/>
      <c r="O466" s="2149"/>
      <c r="P466" s="2150"/>
      <c r="Q466" s="390"/>
      <c r="R466" s="2148"/>
      <c r="S466" s="2149"/>
      <c r="T466" s="2149"/>
      <c r="U466" s="2149"/>
      <c r="V466" s="2149"/>
      <c r="W466" s="2149"/>
      <c r="X466" s="2149"/>
      <c r="Y466" s="2149"/>
      <c r="Z466" s="2149"/>
      <c r="AA466" s="2149"/>
      <c r="AB466" s="2149"/>
      <c r="AC466" s="2149"/>
      <c r="AD466" s="2149"/>
      <c r="AE466" s="2149"/>
      <c r="AF466" s="2150"/>
    </row>
    <row r="467" spans="2:68" ht="15" customHeight="1">
      <c r="B467" s="2151"/>
      <c r="C467" s="2152"/>
      <c r="D467" s="2152"/>
      <c r="E467" s="2152"/>
      <c r="F467" s="2152"/>
      <c r="G467" s="2152"/>
      <c r="H467" s="2152"/>
      <c r="I467" s="2152"/>
      <c r="J467" s="2152"/>
      <c r="K467" s="2152"/>
      <c r="L467" s="2152"/>
      <c r="M467" s="2152"/>
      <c r="N467" s="2152"/>
      <c r="O467" s="2152"/>
      <c r="P467" s="2153"/>
      <c r="Q467" s="390"/>
      <c r="R467" s="2151"/>
      <c r="S467" s="2152"/>
      <c r="T467" s="2152"/>
      <c r="U467" s="2152"/>
      <c r="V467" s="2152"/>
      <c r="W467" s="2152"/>
      <c r="X467" s="2152"/>
      <c r="Y467" s="2152"/>
      <c r="Z467" s="2152"/>
      <c r="AA467" s="2152"/>
      <c r="AB467" s="2152"/>
      <c r="AC467" s="2152"/>
      <c r="AD467" s="2152"/>
      <c r="AE467" s="2152"/>
      <c r="AF467" s="2153"/>
    </row>
    <row r="468" spans="2:68" ht="15" customHeight="1">
      <c r="B468" s="451"/>
      <c r="C468" s="451"/>
      <c r="D468" s="451"/>
      <c r="E468" s="451"/>
      <c r="F468" s="451"/>
      <c r="G468" s="451"/>
      <c r="H468" s="451"/>
      <c r="I468" s="451"/>
      <c r="J468" s="451"/>
      <c r="K468" s="451"/>
      <c r="L468" s="451"/>
      <c r="M468" s="451"/>
      <c r="N468" s="451"/>
      <c r="O468" s="451"/>
      <c r="P468" s="451"/>
      <c r="Q468" s="451"/>
      <c r="R468" s="451"/>
      <c r="S468" s="451"/>
      <c r="T468" s="451"/>
      <c r="U468" s="451"/>
      <c r="V468" s="451"/>
      <c r="W468" s="451"/>
      <c r="X468" s="451"/>
      <c r="Y468" s="451"/>
      <c r="Z468" s="451"/>
      <c r="AA468" s="451"/>
      <c r="AB468" s="451"/>
      <c r="AC468" s="451"/>
      <c r="AD468" s="451"/>
      <c r="AE468" s="451"/>
      <c r="AF468" s="451"/>
    </row>
    <row r="469" spans="2:68" ht="15" customHeight="1">
      <c r="B469" s="2398"/>
      <c r="C469" s="2399"/>
      <c r="D469" s="2399"/>
      <c r="E469" s="2399"/>
      <c r="F469" s="2399"/>
      <c r="G469" s="2399"/>
      <c r="H469" s="2399"/>
      <c r="I469" s="2399"/>
      <c r="J469" s="2399"/>
      <c r="K469" s="2399"/>
      <c r="L469" s="2399"/>
      <c r="M469" s="2399"/>
      <c r="N469" s="2399"/>
      <c r="O469" s="2399"/>
      <c r="P469" s="2400"/>
      <c r="Q469" s="576"/>
      <c r="R469" s="2398"/>
      <c r="S469" s="2399"/>
      <c r="T469" s="2399"/>
      <c r="U469" s="2399"/>
      <c r="V469" s="2399"/>
      <c r="W469" s="2399"/>
      <c r="X469" s="2399"/>
      <c r="Y469" s="2399"/>
      <c r="Z469" s="2399"/>
      <c r="AA469" s="2399"/>
      <c r="AB469" s="2399"/>
      <c r="AC469" s="2399"/>
      <c r="AD469" s="2399"/>
      <c r="AE469" s="2399"/>
      <c r="AF469" s="2400"/>
    </row>
    <row r="470" spans="2:68" ht="15" customHeight="1">
      <c r="B470" s="2401"/>
      <c r="C470" s="2402"/>
      <c r="D470" s="2402"/>
      <c r="E470" s="2402"/>
      <c r="F470" s="2402"/>
      <c r="G470" s="2402"/>
      <c r="H470" s="2402"/>
      <c r="I470" s="2402"/>
      <c r="J470" s="2402"/>
      <c r="K470" s="2402"/>
      <c r="L470" s="2402"/>
      <c r="M470" s="2402"/>
      <c r="N470" s="2402"/>
      <c r="O470" s="2402"/>
      <c r="P470" s="2403"/>
      <c r="Q470" s="576"/>
      <c r="R470" s="2401"/>
      <c r="S470" s="2402"/>
      <c r="T470" s="2402"/>
      <c r="U470" s="2402"/>
      <c r="V470" s="2402"/>
      <c r="W470" s="2402"/>
      <c r="X470" s="2402"/>
      <c r="Y470" s="2402"/>
      <c r="Z470" s="2402"/>
      <c r="AA470" s="2402"/>
      <c r="AB470" s="2402"/>
      <c r="AC470" s="2402"/>
      <c r="AD470" s="2402"/>
      <c r="AE470" s="2402"/>
      <c r="AF470" s="2403"/>
    </row>
    <row r="471" spans="2:68" ht="15" customHeight="1">
      <c r="B471" s="206"/>
      <c r="C471" s="206"/>
      <c r="D471" s="206"/>
      <c r="E471" s="206"/>
      <c r="F471" s="206"/>
      <c r="G471" s="206"/>
      <c r="H471" s="206"/>
      <c r="I471" s="206"/>
      <c r="J471" s="206"/>
      <c r="K471" s="206"/>
      <c r="L471" s="206"/>
      <c r="M471" s="206"/>
      <c r="N471" s="206"/>
      <c r="O471" s="206"/>
      <c r="P471" s="206"/>
      <c r="Q471" s="391"/>
      <c r="R471" s="206"/>
      <c r="S471" s="206"/>
      <c r="T471" s="206"/>
      <c r="U471" s="206"/>
      <c r="V471" s="206"/>
      <c r="W471" s="206"/>
      <c r="X471" s="206"/>
      <c r="Y471" s="206"/>
      <c r="Z471" s="206"/>
      <c r="AA471" s="206"/>
      <c r="AB471" s="206"/>
      <c r="AC471" s="206"/>
      <c r="AD471" s="206"/>
      <c r="AE471" s="206"/>
      <c r="AF471" s="206"/>
    </row>
    <row r="472" spans="2:68" ht="15" customHeight="1">
      <c r="B472" s="206"/>
      <c r="C472" s="206"/>
      <c r="D472" s="206"/>
      <c r="E472" s="206"/>
      <c r="F472" s="206"/>
      <c r="G472" s="206"/>
      <c r="H472" s="206"/>
      <c r="I472" s="206"/>
      <c r="J472" s="206"/>
      <c r="K472" s="206"/>
      <c r="L472" s="206"/>
      <c r="M472" s="206"/>
      <c r="N472" s="206"/>
      <c r="O472" s="206"/>
      <c r="P472" s="206"/>
      <c r="Q472" s="391"/>
      <c r="R472" s="206"/>
      <c r="S472" s="206"/>
      <c r="T472" s="206"/>
      <c r="U472" s="206"/>
      <c r="V472" s="206"/>
      <c r="W472" s="206"/>
      <c r="X472" s="206"/>
      <c r="Y472" s="206"/>
      <c r="Z472" s="206"/>
      <c r="AA472" s="206"/>
      <c r="AB472" s="206"/>
      <c r="AC472" s="206"/>
      <c r="AD472" s="206"/>
      <c r="AE472" s="206"/>
      <c r="AF472" s="206"/>
    </row>
    <row r="473" spans="2:68" ht="15" customHeight="1">
      <c r="B473" s="206"/>
      <c r="C473" s="206"/>
      <c r="D473" s="206"/>
      <c r="E473" s="206"/>
      <c r="F473" s="206"/>
      <c r="G473" s="206"/>
      <c r="H473" s="206"/>
      <c r="I473" s="206"/>
      <c r="J473" s="206"/>
      <c r="K473" s="206"/>
      <c r="L473" s="206"/>
      <c r="M473" s="206"/>
      <c r="N473" s="206"/>
      <c r="O473" s="206"/>
      <c r="P473" s="206"/>
      <c r="Q473" s="391"/>
      <c r="R473" s="206"/>
      <c r="S473" s="206"/>
      <c r="T473" s="206"/>
      <c r="U473" s="206"/>
      <c r="V473" s="206"/>
      <c r="W473" s="206"/>
      <c r="X473" s="206"/>
      <c r="Y473" s="206"/>
      <c r="Z473" s="206"/>
      <c r="AA473" s="206"/>
      <c r="AB473" s="206"/>
      <c r="AC473" s="206"/>
      <c r="AD473" s="206"/>
      <c r="AE473" s="206"/>
      <c r="AF473" s="206"/>
    </row>
    <row r="474" spans="2:68" ht="15" customHeight="1">
      <c r="B474" s="206"/>
      <c r="C474" s="206"/>
      <c r="D474" s="206"/>
      <c r="E474" s="206"/>
      <c r="F474" s="206"/>
      <c r="G474" s="206"/>
      <c r="H474" s="206"/>
      <c r="I474" s="206"/>
      <c r="J474" s="206"/>
      <c r="K474" s="206"/>
      <c r="L474" s="206"/>
      <c r="M474" s="206"/>
      <c r="N474" s="206"/>
      <c r="O474" s="206"/>
      <c r="P474" s="206"/>
      <c r="Q474" s="391"/>
      <c r="R474" s="206"/>
      <c r="S474" s="206"/>
      <c r="T474" s="206"/>
      <c r="U474" s="206"/>
      <c r="V474" s="206"/>
      <c r="W474" s="206"/>
      <c r="X474" s="206"/>
      <c r="Y474" s="206"/>
      <c r="Z474" s="206"/>
      <c r="AA474" s="206"/>
      <c r="AB474" s="206"/>
      <c r="AC474" s="206"/>
      <c r="AD474" s="206"/>
      <c r="AE474" s="206"/>
      <c r="AF474" s="206"/>
    </row>
    <row r="475" spans="2:68" ht="15" customHeight="1" thickBot="1">
      <c r="B475" s="451"/>
      <c r="C475" s="451"/>
      <c r="D475" s="451"/>
      <c r="E475" s="451"/>
      <c r="F475" s="451"/>
      <c r="G475" s="451"/>
      <c r="H475" s="451"/>
      <c r="I475" s="451"/>
      <c r="J475" s="451"/>
      <c r="K475" s="451"/>
      <c r="L475" s="451"/>
      <c r="M475" s="451"/>
      <c r="N475" s="451"/>
      <c r="O475" s="451"/>
      <c r="P475" s="451"/>
      <c r="Q475" s="451"/>
      <c r="R475" s="451"/>
      <c r="S475" s="451"/>
      <c r="T475" s="451"/>
      <c r="U475" s="451"/>
      <c r="V475" s="451"/>
      <c r="W475" s="451"/>
      <c r="X475" s="451"/>
      <c r="Y475" s="451"/>
      <c r="Z475" s="451"/>
      <c r="AA475" s="451"/>
      <c r="AB475" s="451"/>
      <c r="AC475" s="393"/>
      <c r="AD475" s="451"/>
      <c r="AE475" s="451"/>
      <c r="AF475" s="451"/>
    </row>
    <row r="476" spans="2:68" s="3" customFormat="1" ht="24.95" customHeight="1" thickTop="1">
      <c r="B476" s="2218" t="str">
        <f>$B$75</f>
        <v>Execução das Obras de Macrodrenagem da Avenida Amazonas e da Rua São Paulo</v>
      </c>
      <c r="C476" s="2218"/>
      <c r="D476" s="2218"/>
      <c r="E476" s="2218"/>
      <c r="F476" s="2218"/>
      <c r="G476" s="2218"/>
      <c r="H476" s="2218"/>
      <c r="I476" s="2218"/>
      <c r="J476" s="2218"/>
      <c r="K476" s="2218"/>
      <c r="L476" s="2218"/>
      <c r="M476" s="2218"/>
      <c r="N476" s="2218"/>
      <c r="O476" s="2218"/>
      <c r="P476" s="2218"/>
      <c r="Q476" s="2218"/>
      <c r="R476" s="2218"/>
      <c r="S476" s="2218"/>
      <c r="T476" s="2218"/>
      <c r="U476" s="2218"/>
      <c r="V476" s="2218"/>
      <c r="W476" s="2218"/>
      <c r="X476" s="2218"/>
      <c r="Y476" s="2218"/>
      <c r="Z476" s="514"/>
      <c r="AA476" s="514"/>
      <c r="AB476" s="514"/>
      <c r="AC476" s="2219"/>
      <c r="AD476" s="2220"/>
      <c r="AE476" s="2220"/>
      <c r="AF476" s="2220"/>
      <c r="AL476" s="2"/>
      <c r="AM476" s="1"/>
      <c r="AN476" s="1"/>
      <c r="AO476" s="1"/>
      <c r="AP476" s="1"/>
      <c r="AQ476" s="1"/>
      <c r="AR476" s="2"/>
      <c r="AS476" s="2"/>
      <c r="AT476" s="1"/>
      <c r="AU476" s="1"/>
      <c r="AV476" s="1"/>
      <c r="AW476" s="1"/>
      <c r="AX476" s="1"/>
      <c r="AY476" s="2"/>
      <c r="AZ476" s="2"/>
      <c r="BA476" s="1"/>
      <c r="BB476" s="1"/>
      <c r="BC476" s="1"/>
      <c r="BD476" s="1"/>
      <c r="BE476" s="1"/>
      <c r="BF476" s="2"/>
      <c r="BG476" s="2"/>
      <c r="BH476" s="1"/>
      <c r="BI476" s="1"/>
      <c r="BJ476" s="1"/>
      <c r="BK476" s="1"/>
      <c r="BL476" s="1"/>
      <c r="BM476" s="2"/>
      <c r="BN476" s="2"/>
      <c r="BO476" s="1"/>
      <c r="BP476" s="1"/>
    </row>
  </sheetData>
  <mergeCells count="776">
    <mergeCell ref="J259:N259"/>
    <mergeCell ref="O259:S259"/>
    <mergeCell ref="T259:AE259"/>
    <mergeCell ref="C260:I260"/>
    <mergeCell ref="J260:N261"/>
    <mergeCell ref="O260:S260"/>
    <mergeCell ref="T260:AE260"/>
    <mergeCell ref="C261:I261"/>
    <mergeCell ref="O261:S261"/>
    <mergeCell ref="T261:AE261"/>
    <mergeCell ref="AC230:AD231"/>
    <mergeCell ref="Y230:Z231"/>
    <mergeCell ref="AA230:AB231"/>
    <mergeCell ref="M238:N239"/>
    <mergeCell ref="B233:D233"/>
    <mergeCell ref="E233:F233"/>
    <mergeCell ref="G233:H233"/>
    <mergeCell ref="I233:J233"/>
    <mergeCell ref="K233:L233"/>
    <mergeCell ref="B234:D235"/>
    <mergeCell ref="E234:E235"/>
    <mergeCell ref="F234:F235"/>
    <mergeCell ref="G234:G235"/>
    <mergeCell ref="H234:H235"/>
    <mergeCell ref="I234:I235"/>
    <mergeCell ref="J234:J235"/>
    <mergeCell ref="K234:K235"/>
    <mergeCell ref="L234:L235"/>
    <mergeCell ref="I236:I237"/>
    <mergeCell ref="B236:D237"/>
    <mergeCell ref="E236:E237"/>
    <mergeCell ref="G238:H239"/>
    <mergeCell ref="I238:J239"/>
    <mergeCell ref="K238:L239"/>
    <mergeCell ref="W230:X231"/>
    <mergeCell ref="S230:T231"/>
    <mergeCell ref="U230:V231"/>
    <mergeCell ref="Q230:R231"/>
    <mergeCell ref="M233:N233"/>
    <mergeCell ref="M234:M235"/>
    <mergeCell ref="N234:N235"/>
    <mergeCell ref="M236:M237"/>
    <mergeCell ref="N236:N237"/>
    <mergeCell ref="AC226:AC227"/>
    <mergeCell ref="AD226:AD227"/>
    <mergeCell ref="AB228:AB229"/>
    <mergeCell ref="U226:U227"/>
    <mergeCell ref="V226:V227"/>
    <mergeCell ref="W226:W227"/>
    <mergeCell ref="X226:X227"/>
    <mergeCell ref="Y226:Y227"/>
    <mergeCell ref="Z226:Z227"/>
    <mergeCell ref="AA226:AA227"/>
    <mergeCell ref="AA228:AA229"/>
    <mergeCell ref="AB226:AB227"/>
    <mergeCell ref="E230:F231"/>
    <mergeCell ref="G230:H231"/>
    <mergeCell ref="I230:J231"/>
    <mergeCell ref="K230:L231"/>
    <mergeCell ref="M230:N231"/>
    <mergeCell ref="O230:P231"/>
    <mergeCell ref="M228:M229"/>
    <mergeCell ref="N228:N229"/>
    <mergeCell ref="O228:O229"/>
    <mergeCell ref="P228:P229"/>
    <mergeCell ref="H228:H229"/>
    <mergeCell ref="G228:G229"/>
    <mergeCell ref="AA225:AB225"/>
    <mergeCell ref="AC225:AD225"/>
    <mergeCell ref="P220:P221"/>
    <mergeCell ref="Q220:Q221"/>
    <mergeCell ref="R220:R221"/>
    <mergeCell ref="S220:S221"/>
    <mergeCell ref="W220:W221"/>
    <mergeCell ref="B226:D227"/>
    <mergeCell ref="E226:E227"/>
    <mergeCell ref="F226:F227"/>
    <mergeCell ref="G226:G227"/>
    <mergeCell ref="H226:H227"/>
    <mergeCell ref="I226:I227"/>
    <mergeCell ref="J226:J227"/>
    <mergeCell ref="K226:K227"/>
    <mergeCell ref="L226:L227"/>
    <mergeCell ref="G222:H223"/>
    <mergeCell ref="I222:J223"/>
    <mergeCell ref="K222:L223"/>
    <mergeCell ref="AA222:AB223"/>
    <mergeCell ref="AC222:AD223"/>
    <mergeCell ref="T220:T221"/>
    <mergeCell ref="U220:U221"/>
    <mergeCell ref="V220:V221"/>
    <mergeCell ref="AA218:AA219"/>
    <mergeCell ref="AB218:AB219"/>
    <mergeCell ref="AC218:AC219"/>
    <mergeCell ref="AD218:AD219"/>
    <mergeCell ref="X220:X221"/>
    <mergeCell ref="Y220:Y221"/>
    <mergeCell ref="Z218:Z219"/>
    <mergeCell ref="V218:V219"/>
    <mergeCell ref="Z220:Z221"/>
    <mergeCell ref="AA220:AA221"/>
    <mergeCell ref="AB220:AB221"/>
    <mergeCell ref="AC220:AC221"/>
    <mergeCell ref="AD220:AD221"/>
    <mergeCell ref="C266:I266"/>
    <mergeCell ref="B270:AF270"/>
    <mergeCell ref="F236:F237"/>
    <mergeCell ref="B238:D239"/>
    <mergeCell ref="E238:F239"/>
    <mergeCell ref="J236:J237"/>
    <mergeCell ref="K236:K237"/>
    <mergeCell ref="B275:F276"/>
    <mergeCell ref="G275:T276"/>
    <mergeCell ref="U275:Y275"/>
    <mergeCell ref="Z275:AF275"/>
    <mergeCell ref="U276:Y276"/>
    <mergeCell ref="Z276:AF276"/>
    <mergeCell ref="L236:L237"/>
    <mergeCell ref="J266:N267"/>
    <mergeCell ref="O266:S266"/>
    <mergeCell ref="T266:AE266"/>
    <mergeCell ref="C267:I267"/>
    <mergeCell ref="G236:G237"/>
    <mergeCell ref="H236:H237"/>
    <mergeCell ref="C254:I254"/>
    <mergeCell ref="J254:N255"/>
    <mergeCell ref="O265:S265"/>
    <mergeCell ref="T265:AE265"/>
    <mergeCell ref="R431:AF433"/>
    <mergeCell ref="B431:P433"/>
    <mergeCell ref="R403:AF405"/>
    <mergeCell ref="B390:P401"/>
    <mergeCell ref="R390:AF401"/>
    <mergeCell ref="B409:AF409"/>
    <mergeCell ref="B469:P470"/>
    <mergeCell ref="R469:AF470"/>
    <mergeCell ref="B437:P448"/>
    <mergeCell ref="R437:AF448"/>
    <mergeCell ref="B450:P451"/>
    <mergeCell ref="R450:AF451"/>
    <mergeCell ref="B456:P467"/>
    <mergeCell ref="R456:AF467"/>
    <mergeCell ref="B418:P429"/>
    <mergeCell ref="R418:AF429"/>
    <mergeCell ref="Z206:AF206"/>
    <mergeCell ref="D415:AD415"/>
    <mergeCell ref="B410:X410"/>
    <mergeCell ref="Z410:AF410"/>
    <mergeCell ref="B412:AF413"/>
    <mergeCell ref="R384:AF386"/>
    <mergeCell ref="B384:P386"/>
    <mergeCell ref="B403:P405"/>
    <mergeCell ref="B324:P335"/>
    <mergeCell ref="R324:AF335"/>
    <mergeCell ref="B286:P297"/>
    <mergeCell ref="R337:AF339"/>
    <mergeCell ref="AC343:AF343"/>
    <mergeCell ref="B280:AF281"/>
    <mergeCell ref="Z344:AF344"/>
    <mergeCell ref="B318:P320"/>
    <mergeCell ref="B337:P339"/>
    <mergeCell ref="B343:AB343"/>
    <mergeCell ref="B346:AF347"/>
    <mergeCell ref="B371:P382"/>
    <mergeCell ref="R371:AF382"/>
    <mergeCell ref="R365:AF367"/>
    <mergeCell ref="B352:P363"/>
    <mergeCell ref="R352:AF363"/>
    <mergeCell ref="B201:AF203"/>
    <mergeCell ref="B205:AF205"/>
    <mergeCell ref="B167:D167"/>
    <mergeCell ref="E167:O167"/>
    <mergeCell ref="P167:S167"/>
    <mergeCell ref="T167:W167"/>
    <mergeCell ref="X167:Z167"/>
    <mergeCell ref="AA167:AC167"/>
    <mergeCell ref="AD167:AF167"/>
    <mergeCell ref="K218:K219"/>
    <mergeCell ref="F220:F221"/>
    <mergeCell ref="G220:G221"/>
    <mergeCell ref="H220:H221"/>
    <mergeCell ref="I220:I221"/>
    <mergeCell ref="T218:T219"/>
    <mergeCell ref="U218:U219"/>
    <mergeCell ref="N220:N221"/>
    <mergeCell ref="O220:O221"/>
    <mergeCell ref="M225:N225"/>
    <mergeCell ref="O225:P225"/>
    <mergeCell ref="M218:M219"/>
    <mergeCell ref="N218:N219"/>
    <mergeCell ref="U222:V223"/>
    <mergeCell ref="W222:X223"/>
    <mergeCell ref="Y222:Z223"/>
    <mergeCell ref="Y225:Z225"/>
    <mergeCell ref="Y228:Y229"/>
    <mergeCell ref="Z228:Z229"/>
    <mergeCell ref="Q222:R223"/>
    <mergeCell ref="S222:T223"/>
    <mergeCell ref="W218:W219"/>
    <mergeCell ref="X218:X219"/>
    <mergeCell ref="Y218:Y219"/>
    <mergeCell ref="M226:M227"/>
    <mergeCell ref="N226:N227"/>
    <mergeCell ref="O226:O227"/>
    <mergeCell ref="P226:P227"/>
    <mergeCell ref="Q226:Q227"/>
    <mergeCell ref="R226:R227"/>
    <mergeCell ref="S226:S227"/>
    <mergeCell ref="T226:T227"/>
    <mergeCell ref="M220:M221"/>
    <mergeCell ref="P166:S166"/>
    <mergeCell ref="T166:W166"/>
    <mergeCell ref="I228:I229"/>
    <mergeCell ref="J228:J229"/>
    <mergeCell ref="T228:T229"/>
    <mergeCell ref="K228:K229"/>
    <mergeCell ref="B228:D229"/>
    <mergeCell ref="F228:F229"/>
    <mergeCell ref="S228:S229"/>
    <mergeCell ref="Q228:Q229"/>
    <mergeCell ref="R228:R229"/>
    <mergeCell ref="U225:V225"/>
    <mergeCell ref="W225:X225"/>
    <mergeCell ref="B225:D225"/>
    <mergeCell ref="E225:F225"/>
    <mergeCell ref="G225:H225"/>
    <mergeCell ref="I225:J225"/>
    <mergeCell ref="K225:L225"/>
    <mergeCell ref="Q225:R225"/>
    <mergeCell ref="S225:T225"/>
    <mergeCell ref="M222:N223"/>
    <mergeCell ref="O222:P223"/>
    <mergeCell ref="E228:E229"/>
    <mergeCell ref="L228:L229"/>
    <mergeCell ref="AD164:AF164"/>
    <mergeCell ref="B165:D165"/>
    <mergeCell ref="E165:O165"/>
    <mergeCell ref="P165:S165"/>
    <mergeCell ref="T165:W165"/>
    <mergeCell ref="X165:Z165"/>
    <mergeCell ref="B200:AF200"/>
    <mergeCell ref="B163:D163"/>
    <mergeCell ref="E163:O163"/>
    <mergeCell ref="P163:S163"/>
    <mergeCell ref="T163:W163"/>
    <mergeCell ref="X163:Z163"/>
    <mergeCell ref="AA163:AC163"/>
    <mergeCell ref="AD163:AF163"/>
    <mergeCell ref="AA165:AC165"/>
    <mergeCell ref="AD165:AF165"/>
    <mergeCell ref="B164:D164"/>
    <mergeCell ref="E164:O164"/>
    <mergeCell ref="P164:S164"/>
    <mergeCell ref="T164:W164"/>
    <mergeCell ref="X164:Z164"/>
    <mergeCell ref="AA164:AC164"/>
    <mergeCell ref="B166:D166"/>
    <mergeCell ref="E166:O166"/>
    <mergeCell ref="AD161:AF161"/>
    <mergeCell ref="AD162:AF162"/>
    <mergeCell ref="B160:D160"/>
    <mergeCell ref="E160:O160"/>
    <mergeCell ref="P160:S160"/>
    <mergeCell ref="T160:W160"/>
    <mergeCell ref="X160:Z160"/>
    <mergeCell ref="AA160:AC160"/>
    <mergeCell ref="AD160:AF160"/>
    <mergeCell ref="B162:D162"/>
    <mergeCell ref="E162:O162"/>
    <mergeCell ref="P162:S162"/>
    <mergeCell ref="T162:W162"/>
    <mergeCell ref="X162:Z162"/>
    <mergeCell ref="AA162:AC162"/>
    <mergeCell ref="B161:D161"/>
    <mergeCell ref="E161:O161"/>
    <mergeCell ref="P161:S161"/>
    <mergeCell ref="T161:W161"/>
    <mergeCell ref="X161:Z161"/>
    <mergeCell ref="AA161:AC161"/>
    <mergeCell ref="B159:D159"/>
    <mergeCell ref="E159:O159"/>
    <mergeCell ref="P159:S159"/>
    <mergeCell ref="T159:W159"/>
    <mergeCell ref="X159:Z159"/>
    <mergeCell ref="AA159:AC159"/>
    <mergeCell ref="AD159:AF159"/>
    <mergeCell ref="B158:D158"/>
    <mergeCell ref="E158:O158"/>
    <mergeCell ref="P158:S158"/>
    <mergeCell ref="T158:W158"/>
    <mergeCell ref="X158:Z158"/>
    <mergeCell ref="AA158:AC158"/>
    <mergeCell ref="AD154:AF154"/>
    <mergeCell ref="B153:D153"/>
    <mergeCell ref="AD157:AF157"/>
    <mergeCell ref="B156:D156"/>
    <mergeCell ref="E156:O156"/>
    <mergeCell ref="P156:S156"/>
    <mergeCell ref="T156:W156"/>
    <mergeCell ref="X156:Z156"/>
    <mergeCell ref="AA156:AC156"/>
    <mergeCell ref="B157:D157"/>
    <mergeCell ref="E157:O157"/>
    <mergeCell ref="P157:S157"/>
    <mergeCell ref="T157:W157"/>
    <mergeCell ref="E153:O153"/>
    <mergeCell ref="P153:S153"/>
    <mergeCell ref="X157:Z157"/>
    <mergeCell ref="AA157:AC157"/>
    <mergeCell ref="AD155:AF155"/>
    <mergeCell ref="AD156:AF156"/>
    <mergeCell ref="B152:D152"/>
    <mergeCell ref="E152:O152"/>
    <mergeCell ref="P152:S152"/>
    <mergeCell ref="T152:W152"/>
    <mergeCell ref="X152:Z152"/>
    <mergeCell ref="AA152:AC152"/>
    <mergeCell ref="B155:D155"/>
    <mergeCell ref="E155:O155"/>
    <mergeCell ref="P155:S155"/>
    <mergeCell ref="T155:W155"/>
    <mergeCell ref="X155:Z155"/>
    <mergeCell ref="AA155:AC155"/>
    <mergeCell ref="B154:D154"/>
    <mergeCell ref="E154:O154"/>
    <mergeCell ref="P154:S154"/>
    <mergeCell ref="T154:W154"/>
    <mergeCell ref="X154:Z154"/>
    <mergeCell ref="AA154:AC154"/>
    <mergeCell ref="T153:W153"/>
    <mergeCell ref="X153:Z153"/>
    <mergeCell ref="AA153:AC153"/>
    <mergeCell ref="B148:F148"/>
    <mergeCell ref="G148:T148"/>
    <mergeCell ref="U148:Y148"/>
    <mergeCell ref="Z148:AF148"/>
    <mergeCell ref="B150:D151"/>
    <mergeCell ref="E150:O151"/>
    <mergeCell ref="P150:W150"/>
    <mergeCell ref="X150:AF150"/>
    <mergeCell ref="P151:S151"/>
    <mergeCell ref="T151:W151"/>
    <mergeCell ref="X151:Z151"/>
    <mergeCell ref="AA151:AC151"/>
    <mergeCell ref="AD151:AF151"/>
    <mergeCell ref="AD152:AF152"/>
    <mergeCell ref="AD153:AF153"/>
    <mergeCell ref="AD109:AF109"/>
    <mergeCell ref="AD108:AF108"/>
    <mergeCell ref="T106:W106"/>
    <mergeCell ref="AD113:AF113"/>
    <mergeCell ref="AD117:AF117"/>
    <mergeCell ref="AA114:AC114"/>
    <mergeCell ref="Z147:AF147"/>
    <mergeCell ref="AA115:AC115"/>
    <mergeCell ref="AD115:AF115"/>
    <mergeCell ref="G114:S114"/>
    <mergeCell ref="X120:Z120"/>
    <mergeCell ref="AA120:AC120"/>
    <mergeCell ref="AD120:AF120"/>
    <mergeCell ref="X106:Z106"/>
    <mergeCell ref="AA106:AC106"/>
    <mergeCell ref="AD106:AF106"/>
    <mergeCell ref="B135:AF135"/>
    <mergeCell ref="B136:AF138"/>
    <mergeCell ref="B121:F121"/>
    <mergeCell ref="G121:S121"/>
    <mergeCell ref="G119:S119"/>
    <mergeCell ref="T119:W119"/>
    <mergeCell ref="X119:Z119"/>
    <mergeCell ref="AA119:AC119"/>
    <mergeCell ref="AD119:AF119"/>
    <mergeCell ref="T121:W121"/>
    <mergeCell ref="X121:Z121"/>
    <mergeCell ref="AA121:AC121"/>
    <mergeCell ref="AD121:AF121"/>
    <mergeCell ref="X122:Z122"/>
    <mergeCell ref="B120:F120"/>
    <mergeCell ref="G120:S120"/>
    <mergeCell ref="T120:W120"/>
    <mergeCell ref="G103:S103"/>
    <mergeCell ref="B113:F113"/>
    <mergeCell ref="X113:Z113"/>
    <mergeCell ref="AA113:AC113"/>
    <mergeCell ref="AA102:AC102"/>
    <mergeCell ref="AD102:AF102"/>
    <mergeCell ref="AA108:AC108"/>
    <mergeCell ref="AD110:AF110"/>
    <mergeCell ref="X107:Z107"/>
    <mergeCell ref="AA107:AC107"/>
    <mergeCell ref="T107:W107"/>
    <mergeCell ref="T109:W109"/>
    <mergeCell ref="X109:Z109"/>
    <mergeCell ref="AA109:AC109"/>
    <mergeCell ref="G111:S111"/>
    <mergeCell ref="T111:W111"/>
    <mergeCell ref="AB18:AF18"/>
    <mergeCell ref="U19:AA19"/>
    <mergeCell ref="AB19:AF19"/>
    <mergeCell ref="AA100:AC100"/>
    <mergeCell ref="B20:AF21"/>
    <mergeCell ref="B42:L42"/>
    <mergeCell ref="M42:AF42"/>
    <mergeCell ref="M43:AF43"/>
    <mergeCell ref="M54:Q54"/>
    <mergeCell ref="M44:AF44"/>
    <mergeCell ref="B46:L46"/>
    <mergeCell ref="X84:AF84"/>
    <mergeCell ref="B54:L54"/>
    <mergeCell ref="X85:Z85"/>
    <mergeCell ref="AA85:AC85"/>
    <mergeCell ref="M53:AF53"/>
    <mergeCell ref="M47:Q47"/>
    <mergeCell ref="M48:Q48"/>
    <mergeCell ref="AD100:AF100"/>
    <mergeCell ref="B96:F96"/>
    <mergeCell ref="G96:S96"/>
    <mergeCell ref="T96:W96"/>
    <mergeCell ref="G97:S97"/>
    <mergeCell ref="B100:F100"/>
    <mergeCell ref="T89:W89"/>
    <mergeCell ref="B88:F88"/>
    <mergeCell ref="B89:F89"/>
    <mergeCell ref="X88:Z88"/>
    <mergeCell ref="AA88:AC88"/>
    <mergeCell ref="AD88:AF88"/>
    <mergeCell ref="G88:S88"/>
    <mergeCell ref="AD90:AF90"/>
    <mergeCell ref="G95:S95"/>
    <mergeCell ref="B91:F91"/>
    <mergeCell ref="G91:S91"/>
    <mergeCell ref="T91:W91"/>
    <mergeCell ref="X91:Z91"/>
    <mergeCell ref="T94:W94"/>
    <mergeCell ref="X94:Z94"/>
    <mergeCell ref="AA91:AC91"/>
    <mergeCell ref="B90:F90"/>
    <mergeCell ref="G90:S90"/>
    <mergeCell ref="T90:W90"/>
    <mergeCell ref="X90:Z90"/>
    <mergeCell ref="AA90:AC90"/>
    <mergeCell ref="T95:W95"/>
    <mergeCell ref="X95:Z95"/>
    <mergeCell ref="B92:F92"/>
    <mergeCell ref="B5:AF6"/>
    <mergeCell ref="B7:H8"/>
    <mergeCell ref="U7:AA7"/>
    <mergeCell ref="AB7:AF7"/>
    <mergeCell ref="B9:H9"/>
    <mergeCell ref="U8:AA8"/>
    <mergeCell ref="AB8:AF8"/>
    <mergeCell ref="B22:H23"/>
    <mergeCell ref="U22:AA22"/>
    <mergeCell ref="AB22:AF22"/>
    <mergeCell ref="U23:AA23"/>
    <mergeCell ref="AB23:AF23"/>
    <mergeCell ref="I7:T8"/>
    <mergeCell ref="M9:P9"/>
    <mergeCell ref="I11:AF16"/>
    <mergeCell ref="B11:H16"/>
    <mergeCell ref="B18:H18"/>
    <mergeCell ref="I18:T18"/>
    <mergeCell ref="U18:AA18"/>
    <mergeCell ref="I19:T19"/>
    <mergeCell ref="I22:T23"/>
    <mergeCell ref="B17:H17"/>
    <mergeCell ref="I17:L17"/>
    <mergeCell ref="M17:T17"/>
    <mergeCell ref="BV151:BV166"/>
    <mergeCell ref="X166:Z166"/>
    <mergeCell ref="AA166:AC166"/>
    <mergeCell ref="AD166:AF166"/>
    <mergeCell ref="B112:F112"/>
    <mergeCell ref="G112:S112"/>
    <mergeCell ref="T112:W112"/>
    <mergeCell ref="X112:Z112"/>
    <mergeCell ref="AA112:AC112"/>
    <mergeCell ref="AD112:AF112"/>
    <mergeCell ref="G123:S123"/>
    <mergeCell ref="T123:W123"/>
    <mergeCell ref="X123:Z123"/>
    <mergeCell ref="AA123:AC123"/>
    <mergeCell ref="AD123:AF123"/>
    <mergeCell ref="B114:F114"/>
    <mergeCell ref="B118:F118"/>
    <mergeCell ref="B119:F119"/>
    <mergeCell ref="G118:S118"/>
    <mergeCell ref="AA118:AC118"/>
    <mergeCell ref="T113:W113"/>
    <mergeCell ref="B117:F117"/>
    <mergeCell ref="G117:S117"/>
    <mergeCell ref="T117:W117"/>
    <mergeCell ref="B40:L40"/>
    <mergeCell ref="B29:H33"/>
    <mergeCell ref="B27:H28"/>
    <mergeCell ref="I27:T28"/>
    <mergeCell ref="I29:AF33"/>
    <mergeCell ref="U28:AA28"/>
    <mergeCell ref="B39:L39"/>
    <mergeCell ref="B41:L41"/>
    <mergeCell ref="I34:T34"/>
    <mergeCell ref="U34:AA34"/>
    <mergeCell ref="AB34:AF34"/>
    <mergeCell ref="B38:L38"/>
    <mergeCell ref="AB26:AF27"/>
    <mergeCell ref="B36:AF37"/>
    <mergeCell ref="M41:AF41"/>
    <mergeCell ref="B34:H34"/>
    <mergeCell ref="M38:AF38"/>
    <mergeCell ref="M39:AF39"/>
    <mergeCell ref="M40:AF40"/>
    <mergeCell ref="U35:AA35"/>
    <mergeCell ref="AB35:AF35"/>
    <mergeCell ref="AA1:AF1"/>
    <mergeCell ref="Z76:AF76"/>
    <mergeCell ref="AB10:AF10"/>
    <mergeCell ref="B10:H10"/>
    <mergeCell ref="I10:T10"/>
    <mergeCell ref="I9:L9"/>
    <mergeCell ref="Q9:T9"/>
    <mergeCell ref="B3:AF4"/>
    <mergeCell ref="B35:H35"/>
    <mergeCell ref="I35:T35"/>
    <mergeCell ref="U9:AA9"/>
    <mergeCell ref="AB9:AF9"/>
    <mergeCell ref="AB28:AF28"/>
    <mergeCell ref="B24:H24"/>
    <mergeCell ref="U24:AA24"/>
    <mergeCell ref="AB24:AF24"/>
    <mergeCell ref="U25:AA25"/>
    <mergeCell ref="AB25:AF25"/>
    <mergeCell ref="U26:AA27"/>
    <mergeCell ref="AB17:AF17"/>
    <mergeCell ref="U17:AA17"/>
    <mergeCell ref="B19:H19"/>
    <mergeCell ref="B53:L53"/>
    <mergeCell ref="M52:AF52"/>
    <mergeCell ref="B43:L43"/>
    <mergeCell ref="B44:L44"/>
    <mergeCell ref="B51:L51"/>
    <mergeCell ref="M49:Q49"/>
    <mergeCell ref="M51:AF51"/>
    <mergeCell ref="B52:L52"/>
    <mergeCell ref="G81:S82"/>
    <mergeCell ref="AD85:AF85"/>
    <mergeCell ref="B75:AF75"/>
    <mergeCell ref="B45:L45"/>
    <mergeCell ref="M45:AF45"/>
    <mergeCell ref="B81:F82"/>
    <mergeCell ref="Y81:AE81"/>
    <mergeCell ref="B84:F85"/>
    <mergeCell ref="G84:S85"/>
    <mergeCell ref="T84:W85"/>
    <mergeCell ref="B78:AF79"/>
    <mergeCell ref="M46:AF46"/>
    <mergeCell ref="B83:F83"/>
    <mergeCell ref="B365:P367"/>
    <mergeCell ref="D349:AD349"/>
    <mergeCell ref="AD94:AF94"/>
    <mergeCell ref="B93:F93"/>
    <mergeCell ref="G93:S93"/>
    <mergeCell ref="G113:S113"/>
    <mergeCell ref="B122:F122"/>
    <mergeCell ref="X114:Z114"/>
    <mergeCell ref="G108:S108"/>
    <mergeCell ref="T108:W108"/>
    <mergeCell ref="X108:Z108"/>
    <mergeCell ref="G98:S98"/>
    <mergeCell ref="T98:W98"/>
    <mergeCell ref="X98:Z98"/>
    <mergeCell ref="AA98:AC98"/>
    <mergeCell ref="B111:F111"/>
    <mergeCell ref="X100:Z100"/>
    <mergeCell ref="B97:F97"/>
    <mergeCell ref="B98:F98"/>
    <mergeCell ref="B109:F109"/>
    <mergeCell ref="B95:F95"/>
    <mergeCell ref="G100:S100"/>
    <mergeCell ref="T100:W100"/>
    <mergeCell ref="X96:Z96"/>
    <mergeCell ref="AA95:AC95"/>
    <mergeCell ref="AD95:AF95"/>
    <mergeCell ref="AA93:AC93"/>
    <mergeCell ref="AD93:AF93"/>
    <mergeCell ref="AA96:AC96"/>
    <mergeCell ref="AD99:AF99"/>
    <mergeCell ref="AA101:AC101"/>
    <mergeCell ref="AD101:AF101"/>
    <mergeCell ref="AA99:AC99"/>
    <mergeCell ref="AD96:AF96"/>
    <mergeCell ref="AD98:AF98"/>
    <mergeCell ref="B476:Y476"/>
    <mergeCell ref="AC476:AF476"/>
    <mergeCell ref="E220:E221"/>
    <mergeCell ref="G106:S106"/>
    <mergeCell ref="B105:AF105"/>
    <mergeCell ref="AD111:AF111"/>
    <mergeCell ref="G109:S109"/>
    <mergeCell ref="X111:Z111"/>
    <mergeCell ref="AA111:AC111"/>
    <mergeCell ref="AD107:AF107"/>
    <mergeCell ref="B116:F116"/>
    <mergeCell ref="B123:F123"/>
    <mergeCell ref="B146:F147"/>
    <mergeCell ref="G146:T147"/>
    <mergeCell ref="U146:Y146"/>
    <mergeCell ref="Z146:AF146"/>
    <mergeCell ref="U147:Y147"/>
    <mergeCell ref="Z213:AF213"/>
    <mergeCell ref="AD158:AF158"/>
    <mergeCell ref="T122:W122"/>
    <mergeCell ref="X117:Z117"/>
    <mergeCell ref="AA117:AC117"/>
    <mergeCell ref="E222:F223"/>
    <mergeCell ref="Z212:AF212"/>
    <mergeCell ref="X87:Z87"/>
    <mergeCell ref="AA87:AC87"/>
    <mergeCell ref="G83:S83"/>
    <mergeCell ref="X93:Z93"/>
    <mergeCell ref="T88:W88"/>
    <mergeCell ref="AD92:AF92"/>
    <mergeCell ref="B94:F94"/>
    <mergeCell ref="G94:S94"/>
    <mergeCell ref="AD89:AF89"/>
    <mergeCell ref="X89:Z89"/>
    <mergeCell ref="AA89:AC89"/>
    <mergeCell ref="X92:Z92"/>
    <mergeCell ref="AA92:AC92"/>
    <mergeCell ref="T92:W92"/>
    <mergeCell ref="G92:S92"/>
    <mergeCell ref="B86:AF86"/>
    <mergeCell ref="AD91:AF91"/>
    <mergeCell ref="T93:W93"/>
    <mergeCell ref="AA94:AC94"/>
    <mergeCell ref="B87:F87"/>
    <mergeCell ref="G87:S87"/>
    <mergeCell ref="T87:W87"/>
    <mergeCell ref="AD87:AF87"/>
    <mergeCell ref="G89:S89"/>
    <mergeCell ref="T97:W97"/>
    <mergeCell ref="X97:Z97"/>
    <mergeCell ref="AA97:AC97"/>
    <mergeCell ref="AD97:AF97"/>
    <mergeCell ref="B99:F99"/>
    <mergeCell ref="G99:S99"/>
    <mergeCell ref="T99:W99"/>
    <mergeCell ref="X99:Z99"/>
    <mergeCell ref="T102:W102"/>
    <mergeCell ref="X102:Z102"/>
    <mergeCell ref="B102:F102"/>
    <mergeCell ref="G102:S102"/>
    <mergeCell ref="T101:W101"/>
    <mergeCell ref="X101:Z101"/>
    <mergeCell ref="B208:AF209"/>
    <mergeCell ref="O218:O219"/>
    <mergeCell ref="P218:P219"/>
    <mergeCell ref="Q218:Q219"/>
    <mergeCell ref="R218:R219"/>
    <mergeCell ref="S218:S219"/>
    <mergeCell ref="B101:F101"/>
    <mergeCell ref="G101:S101"/>
    <mergeCell ref="AA122:AC122"/>
    <mergeCell ref="B115:F115"/>
    <mergeCell ref="G115:S115"/>
    <mergeCell ref="B107:F107"/>
    <mergeCell ref="G107:S107"/>
    <mergeCell ref="B108:F108"/>
    <mergeCell ref="AD114:AF114"/>
    <mergeCell ref="T115:W115"/>
    <mergeCell ref="X115:Z115"/>
    <mergeCell ref="T103:W103"/>
    <mergeCell ref="X103:Z103"/>
    <mergeCell ref="AA103:AC103"/>
    <mergeCell ref="B110:F110"/>
    <mergeCell ref="B106:F106"/>
    <mergeCell ref="AD103:AF103"/>
    <mergeCell ref="B103:F103"/>
    <mergeCell ref="Y217:Z217"/>
    <mergeCell ref="AA217:AB217"/>
    <mergeCell ref="U211:Y211"/>
    <mergeCell ref="B213:F213"/>
    <mergeCell ref="G213:T213"/>
    <mergeCell ref="U213:Y213"/>
    <mergeCell ref="U212:Y212"/>
    <mergeCell ref="Z211:AF211"/>
    <mergeCell ref="G211:T212"/>
    <mergeCell ref="B211:F212"/>
    <mergeCell ref="M217:N217"/>
    <mergeCell ref="O217:P217"/>
    <mergeCell ref="Q217:R217"/>
    <mergeCell ref="S217:T217"/>
    <mergeCell ref="U217:V217"/>
    <mergeCell ref="W217:X217"/>
    <mergeCell ref="AC217:AD217"/>
    <mergeCell ref="B230:D231"/>
    <mergeCell ref="L218:L219"/>
    <mergeCell ref="E215:AD215"/>
    <mergeCell ref="B217:D217"/>
    <mergeCell ref="E217:F217"/>
    <mergeCell ref="G217:H217"/>
    <mergeCell ref="AC228:AC229"/>
    <mergeCell ref="AD228:AD229"/>
    <mergeCell ref="U228:U229"/>
    <mergeCell ref="V228:V229"/>
    <mergeCell ref="W228:W229"/>
    <mergeCell ref="X228:X229"/>
    <mergeCell ref="I217:J217"/>
    <mergeCell ref="K217:L217"/>
    <mergeCell ref="B218:D219"/>
    <mergeCell ref="E218:E219"/>
    <mergeCell ref="F218:F219"/>
    <mergeCell ref="G218:G219"/>
    <mergeCell ref="H218:H219"/>
    <mergeCell ref="I218:I219"/>
    <mergeCell ref="B222:D223"/>
    <mergeCell ref="B220:D221"/>
    <mergeCell ref="K220:K221"/>
    <mergeCell ref="L220:L221"/>
    <mergeCell ref="AS326:BG328"/>
    <mergeCell ref="J218:J219"/>
    <mergeCell ref="J220:J221"/>
    <mergeCell ref="AL85:BO85"/>
    <mergeCell ref="AL104:BO104"/>
    <mergeCell ref="AL150:BO150"/>
    <mergeCell ref="G110:S110"/>
    <mergeCell ref="T110:W110"/>
    <mergeCell ref="X110:Z110"/>
    <mergeCell ref="AA110:AC110"/>
    <mergeCell ref="G116:S116"/>
    <mergeCell ref="T116:W116"/>
    <mergeCell ref="X116:Z116"/>
    <mergeCell ref="AA116:AC116"/>
    <mergeCell ref="AD116:AF116"/>
    <mergeCell ref="AD122:AF122"/>
    <mergeCell ref="T118:W118"/>
    <mergeCell ref="G122:S122"/>
    <mergeCell ref="AD118:AF118"/>
    <mergeCell ref="X118:Z118"/>
    <mergeCell ref="T114:W114"/>
    <mergeCell ref="Z141:AF141"/>
    <mergeCell ref="B143:AF144"/>
    <mergeCell ref="B140:AF140"/>
    <mergeCell ref="BG316:BU318"/>
    <mergeCell ref="AH280:AK281"/>
    <mergeCell ref="D283:AD283"/>
    <mergeCell ref="R299:AF301"/>
    <mergeCell ref="B299:P301"/>
    <mergeCell ref="R286:AF297"/>
    <mergeCell ref="Z278:AF278"/>
    <mergeCell ref="B305:P316"/>
    <mergeCell ref="R305:AF316"/>
    <mergeCell ref="R318:AF320"/>
    <mergeCell ref="B272:AF273"/>
    <mergeCell ref="C241:F241"/>
    <mergeCell ref="H241:K241"/>
    <mergeCell ref="N241:R241"/>
    <mergeCell ref="C257:AE257"/>
    <mergeCell ref="BC279:BQ281"/>
    <mergeCell ref="BQ296:CE298"/>
    <mergeCell ref="O267:S267"/>
    <mergeCell ref="T267:AE267"/>
    <mergeCell ref="C251:AE251"/>
    <mergeCell ref="J253:N253"/>
    <mergeCell ref="O253:S253"/>
    <mergeCell ref="T253:AE253"/>
    <mergeCell ref="B277:F277"/>
    <mergeCell ref="G277:T277"/>
    <mergeCell ref="U277:Y277"/>
    <mergeCell ref="Z277:AF277"/>
    <mergeCell ref="O254:S254"/>
    <mergeCell ref="T254:AE254"/>
    <mergeCell ref="C255:I255"/>
    <mergeCell ref="O255:S255"/>
    <mergeCell ref="T255:AE255"/>
    <mergeCell ref="C263:AE263"/>
    <mergeCell ref="J265:N265"/>
  </mergeCells>
  <phoneticPr fontId="99" type="noConversion"/>
  <conditionalFormatting sqref="E218">
    <cfRule type="cellIs" dxfId="215" priority="104" stopIfTrue="1" operator="equal">
      <formula>1</formula>
    </cfRule>
    <cfRule type="cellIs" dxfId="214" priority="103" stopIfTrue="1" operator="equal">
      <formula>0</formula>
    </cfRule>
  </conditionalFormatting>
  <conditionalFormatting sqref="E226">
    <cfRule type="cellIs" dxfId="213" priority="136" stopIfTrue="1" operator="equal">
      <formula>1</formula>
    </cfRule>
    <cfRule type="cellIs" dxfId="212" priority="135" stopIfTrue="1" operator="equal">
      <formula>0</formula>
    </cfRule>
  </conditionalFormatting>
  <conditionalFormatting sqref="E234">
    <cfRule type="cellIs" dxfId="211" priority="119" stopIfTrue="1" operator="equal">
      <formula>0</formula>
    </cfRule>
    <cfRule type="cellIs" dxfId="210" priority="120" stopIfTrue="1" operator="equal">
      <formula>1</formula>
    </cfRule>
  </conditionalFormatting>
  <conditionalFormatting sqref="E218:F218">
    <cfRule type="cellIs" dxfId="209" priority="99" stopIfTrue="1" operator="equal">
      <formula>0</formula>
    </cfRule>
    <cfRule type="cellIs" dxfId="208" priority="100" stopIfTrue="1" operator="equal">
      <formula>1</formula>
    </cfRule>
  </conditionalFormatting>
  <conditionalFormatting sqref="E226:F226">
    <cfRule type="cellIs" dxfId="207" priority="132" stopIfTrue="1" operator="equal">
      <formula>1</formula>
    </cfRule>
    <cfRule type="cellIs" dxfId="206" priority="131" stopIfTrue="1" operator="equal">
      <formula>0</formula>
    </cfRule>
  </conditionalFormatting>
  <conditionalFormatting sqref="E234:F234">
    <cfRule type="cellIs" dxfId="205" priority="115" stopIfTrue="1" operator="equal">
      <formula>0</formula>
    </cfRule>
    <cfRule type="cellIs" dxfId="204" priority="116" stopIfTrue="1" operator="equal">
      <formula>1</formula>
    </cfRule>
  </conditionalFormatting>
  <conditionalFormatting sqref="F234:N234 E236:N236">
    <cfRule type="cellIs" dxfId="203" priority="111" stopIfTrue="1" operator="equal">
      <formula>0</formula>
    </cfRule>
    <cfRule type="cellIs" dxfId="202" priority="112" stopIfTrue="1" operator="equal">
      <formula>1</formula>
    </cfRule>
  </conditionalFormatting>
  <conditionalFormatting sqref="F218:P218 E220:P220">
    <cfRule type="cellIs" dxfId="201" priority="95" stopIfTrue="1" operator="equal">
      <formula>0</formula>
    </cfRule>
    <cfRule type="cellIs" dxfId="200" priority="96" stopIfTrue="1" operator="equal">
      <formula>1</formula>
    </cfRule>
  </conditionalFormatting>
  <conditionalFormatting sqref="F226:P226 E228:P228">
    <cfRule type="cellIs" dxfId="199" priority="128" stopIfTrue="1" operator="equal">
      <formula>1</formula>
    </cfRule>
    <cfRule type="cellIs" dxfId="198" priority="127" stopIfTrue="1" operator="equal">
      <formula>0</formula>
    </cfRule>
  </conditionalFormatting>
  <conditionalFormatting sqref="G241">
    <cfRule type="cellIs" dxfId="197" priority="140" stopIfTrue="1" operator="equal">
      <formula>1</formula>
    </cfRule>
    <cfRule type="cellIs" dxfId="196" priority="139" stopIfTrue="1" operator="equal">
      <formula>0</formula>
    </cfRule>
  </conditionalFormatting>
  <conditionalFormatting sqref="G234:N234 G236:N236">
    <cfRule type="cellIs" dxfId="195" priority="109" stopIfTrue="1" operator="equal">
      <formula>0</formula>
    </cfRule>
    <cfRule type="cellIs" dxfId="194" priority="110" stopIfTrue="1" operator="equal">
      <formula>1</formula>
    </cfRule>
  </conditionalFormatting>
  <conditionalFormatting sqref="G218:AD218 G220:V220 X220:AD220">
    <cfRule type="cellIs" dxfId="193" priority="91" stopIfTrue="1" operator="equal">
      <formula>0</formula>
    </cfRule>
    <cfRule type="cellIs" dxfId="192" priority="92" stopIfTrue="1" operator="equal">
      <formula>1</formula>
    </cfRule>
  </conditionalFormatting>
  <conditionalFormatting sqref="G226:AD226 G228:V228 X228:AD228">
    <cfRule type="cellIs" dxfId="191" priority="123" stopIfTrue="1" operator="equal">
      <formula>0</formula>
    </cfRule>
    <cfRule type="cellIs" dxfId="190" priority="124" stopIfTrue="1" operator="equal">
      <formula>1</formula>
    </cfRule>
  </conditionalFormatting>
  <conditionalFormatting sqref="M241">
    <cfRule type="cellIs" dxfId="189" priority="138" stopIfTrue="1" operator="equal">
      <formula>1</formula>
    </cfRule>
    <cfRule type="cellIs" dxfId="188" priority="137" stopIfTrue="1" operator="equal">
      <formula>0</formula>
    </cfRule>
  </conditionalFormatting>
  <conditionalFormatting sqref="Q218:AD218">
    <cfRule type="cellIs" dxfId="187" priority="90" stopIfTrue="1" operator="equal">
      <formula>1</formula>
    </cfRule>
    <cfRule type="cellIs" dxfId="186" priority="89" stopIfTrue="1" operator="equal">
      <formula>0</formula>
    </cfRule>
  </conditionalFormatting>
  <conditionalFormatting sqref="Q220:AD220">
    <cfRule type="cellIs" dxfId="185" priority="87" stopIfTrue="1" operator="equal">
      <formula>0</formula>
    </cfRule>
    <cfRule type="cellIs" dxfId="184" priority="88" stopIfTrue="1" operator="equal">
      <formula>1</formula>
    </cfRule>
  </conditionalFormatting>
  <conditionalFormatting sqref="Q226:AD226">
    <cfRule type="cellIs" dxfId="183" priority="122" stopIfTrue="1" operator="equal">
      <formula>1</formula>
    </cfRule>
    <cfRule type="cellIs" dxfId="182" priority="121" stopIfTrue="1" operator="equal">
      <formula>0</formula>
    </cfRule>
  </conditionalFormatting>
  <conditionalFormatting sqref="Q228:AD228">
    <cfRule type="cellIs" dxfId="181" priority="108" stopIfTrue="1" operator="equal">
      <formula>1</formula>
    </cfRule>
    <cfRule type="cellIs" dxfId="180" priority="107" stopIfTrue="1" operator="equal">
      <formula>0</formula>
    </cfRule>
  </conditionalFormatting>
  <conditionalFormatting sqref="W220">
    <cfRule type="cellIs" dxfId="179" priority="86" stopIfTrue="1" operator="equal">
      <formula>1</formula>
    </cfRule>
    <cfRule type="cellIs" dxfId="178" priority="85" stopIfTrue="1" operator="equal">
      <formula>0</formula>
    </cfRule>
  </conditionalFormatting>
  <conditionalFormatting sqref="W228">
    <cfRule type="cellIs" dxfId="177" priority="106" stopIfTrue="1" operator="equal">
      <formula>1</formula>
    </cfRule>
    <cfRule type="cellIs" dxfId="176" priority="105" stopIfTrue="1" operator="equal">
      <formula>0</formula>
    </cfRule>
  </conditionalFormatting>
  <conditionalFormatting sqref="AL219 AL221 AL229 AL231">
    <cfRule type="cellIs" dxfId="175" priority="32" stopIfTrue="1" operator="equal">
      <formula>1</formula>
    </cfRule>
  </conditionalFormatting>
  <conditionalFormatting sqref="AL219 AL221">
    <cfRule type="cellIs" dxfId="174" priority="21" stopIfTrue="1" operator="equal">
      <formula>0</formula>
    </cfRule>
    <cfRule type="cellIs" dxfId="173" priority="35" stopIfTrue="1" operator="equal">
      <formula>0</formula>
    </cfRule>
    <cfRule type="cellIs" dxfId="172" priority="36" stopIfTrue="1" operator="equal">
      <formula>1</formula>
    </cfRule>
    <cfRule type="cellIs" dxfId="171" priority="33" stopIfTrue="1" operator="equal">
      <formula>0</formula>
    </cfRule>
    <cfRule type="cellIs" dxfId="170" priority="22" stopIfTrue="1" operator="equal">
      <formula>1</formula>
    </cfRule>
    <cfRule type="cellIs" dxfId="169" priority="34" stopIfTrue="1" operator="equal">
      <formula>1</formula>
    </cfRule>
  </conditionalFormatting>
  <conditionalFormatting sqref="AL229 AL231 AL219 AL221">
    <cfRule type="cellIs" dxfId="168" priority="31" stopIfTrue="1" operator="equal">
      <formula>0</formula>
    </cfRule>
  </conditionalFormatting>
  <conditionalFormatting sqref="AL229 AL231">
    <cfRule type="cellIs" dxfId="167" priority="23" stopIfTrue="1" operator="equal">
      <formula>0</formula>
    </cfRule>
    <cfRule type="cellIs" dxfId="166" priority="39" stopIfTrue="1" operator="equal">
      <formula>0</formula>
    </cfRule>
    <cfRule type="cellIs" dxfId="165" priority="24" stopIfTrue="1" operator="equal">
      <formula>1</formula>
    </cfRule>
    <cfRule type="cellIs" dxfId="164" priority="37" stopIfTrue="1" operator="equal">
      <formula>0</formula>
    </cfRule>
    <cfRule type="cellIs" dxfId="163" priority="38" stopIfTrue="1" operator="equal">
      <formula>1</formula>
    </cfRule>
    <cfRule type="cellIs" dxfId="162" priority="40" stopIfTrue="1" operator="equal">
      <formula>1</formula>
    </cfRule>
  </conditionalFormatting>
  <conditionalFormatting sqref="AL219:AQ219 AL221:AQ221 AL229:AQ229 AL231:AQ231">
    <cfRule type="cellIs" dxfId="161" priority="56" stopIfTrue="1" operator="equal">
      <formula>1</formula>
    </cfRule>
    <cfRule type="cellIs" dxfId="160" priority="55" stopIfTrue="1" operator="equal">
      <formula>0</formula>
    </cfRule>
  </conditionalFormatting>
  <conditionalFormatting sqref="AL219:AR219 AL221:AR221">
    <cfRule type="cellIs" dxfId="159" priority="259" stopIfTrue="1" operator="equal">
      <formula>0</formula>
    </cfRule>
    <cfRule type="cellIs" dxfId="158" priority="260" stopIfTrue="1" operator="equal">
      <formula>1</formula>
    </cfRule>
  </conditionalFormatting>
  <conditionalFormatting sqref="AL229:AR229 AL231:AR231">
    <cfRule type="cellIs" dxfId="157" priority="360" stopIfTrue="1" operator="equal">
      <formula>1</formula>
    </cfRule>
    <cfRule type="cellIs" dxfId="156" priority="359" stopIfTrue="1" operator="equal">
      <formula>0</formula>
    </cfRule>
  </conditionalFormatting>
  <conditionalFormatting sqref="AN219 AN221 AN229 AN231">
    <cfRule type="cellIs" dxfId="155" priority="50" stopIfTrue="1" operator="equal">
      <formula>1</formula>
    </cfRule>
    <cfRule type="cellIs" dxfId="154" priority="49" stopIfTrue="1" operator="equal">
      <formula>0</formula>
    </cfRule>
  </conditionalFormatting>
  <conditionalFormatting sqref="AN219:AO219 AN221:AO221">
    <cfRule type="cellIs" dxfId="153" priority="60" stopIfTrue="1" operator="equal">
      <formula>1</formula>
    </cfRule>
    <cfRule type="cellIs" dxfId="152" priority="59" stopIfTrue="1" operator="equal">
      <formula>0</formula>
    </cfRule>
  </conditionalFormatting>
  <conditionalFormatting sqref="AN229:AO229 AN231:AO231">
    <cfRule type="cellIs" dxfId="151" priority="63" stopIfTrue="1" operator="equal">
      <formula>0</formula>
    </cfRule>
    <cfRule type="cellIs" dxfId="150" priority="64" stopIfTrue="1" operator="equal">
      <formula>1</formula>
    </cfRule>
  </conditionalFormatting>
  <conditionalFormatting sqref="AN219:AS219 AN221:AS221 AN229:AS229 AN231:AS231">
    <cfRule type="cellIs" dxfId="149" priority="80" stopIfTrue="1" operator="equal">
      <formula>1</formula>
    </cfRule>
  </conditionalFormatting>
  <conditionalFormatting sqref="AN229:AS229 AN231:AS231 AN219:AS219 AN221:AS221">
    <cfRule type="cellIs" dxfId="148" priority="79" stopIfTrue="1" operator="equal">
      <formula>0</formula>
    </cfRule>
  </conditionalFormatting>
  <conditionalFormatting sqref="AR219 AR221 AR229 AR231">
    <cfRule type="cellIs" dxfId="147" priority="15" stopIfTrue="1" operator="equal">
      <formula>0</formula>
    </cfRule>
    <cfRule type="cellIs" dxfId="146" priority="16" stopIfTrue="1" operator="equal">
      <formula>1</formula>
    </cfRule>
  </conditionalFormatting>
  <conditionalFormatting sqref="AT219:AU219 AT221:AU221 AT229:AU229 AT231:AU231">
    <cfRule type="cellIs" dxfId="145" priority="19" stopIfTrue="1" operator="equal">
      <formula>0</formula>
    </cfRule>
    <cfRule type="cellIs" dxfId="144" priority="20" stopIfTrue="1" operator="equal">
      <formula>1</formula>
    </cfRule>
  </conditionalFormatting>
  <conditionalFormatting sqref="AU219 AU221 AU229 AU231">
    <cfRule type="cellIs" dxfId="143" priority="48" stopIfTrue="1" operator="equal">
      <formula>1</formula>
    </cfRule>
    <cfRule type="cellIs" dxfId="142" priority="47" stopIfTrue="1" operator="equal">
      <formula>0</formula>
    </cfRule>
  </conditionalFormatting>
  <conditionalFormatting sqref="AW219 AW221 AW229 AW231">
    <cfRule type="cellIs" dxfId="141" priority="29" stopIfTrue="1" operator="equal">
      <formula>0</formula>
    </cfRule>
    <cfRule type="cellIs" dxfId="140" priority="30" stopIfTrue="1" operator="equal">
      <formula>1</formula>
    </cfRule>
  </conditionalFormatting>
  <conditionalFormatting sqref="AW219:AX219 AW221:AX221 AW229:AX229 AW231:AX231">
    <cfRule type="cellIs" dxfId="139" priority="53" stopIfTrue="1" operator="equal">
      <formula>0</formula>
    </cfRule>
    <cfRule type="cellIs" dxfId="138" priority="54" stopIfTrue="1" operator="equal">
      <formula>1</formula>
    </cfRule>
  </conditionalFormatting>
  <conditionalFormatting sqref="AY219:BB219 AY221:BB221 AY229:BB229 AY231:BB231">
    <cfRule type="cellIs" dxfId="137" priority="14" stopIfTrue="1" operator="equal">
      <formula>1</formula>
    </cfRule>
    <cfRule type="cellIs" dxfId="136" priority="13" stopIfTrue="1" operator="equal">
      <formula>0</formula>
    </cfRule>
  </conditionalFormatting>
  <conditionalFormatting sqref="BB219 BB221 BB229 BB231">
    <cfRule type="cellIs" dxfId="135" priority="45" stopIfTrue="1" operator="equal">
      <formula>0</formula>
    </cfRule>
    <cfRule type="cellIs" dxfId="134" priority="46" stopIfTrue="1" operator="equal">
      <formula>1</formula>
    </cfRule>
  </conditionalFormatting>
  <conditionalFormatting sqref="BD219 BD221 BD229 BD231">
    <cfRule type="cellIs" dxfId="133" priority="28" stopIfTrue="1" operator="equal">
      <formula>1</formula>
    </cfRule>
    <cfRule type="cellIs" dxfId="132" priority="27" stopIfTrue="1" operator="equal">
      <formula>0</formula>
    </cfRule>
  </conditionalFormatting>
  <conditionalFormatting sqref="BD219:BE219 BD221:BE221 BD229:BE229 BD231:BE231">
    <cfRule type="cellIs" dxfId="131" priority="51" stopIfTrue="1" operator="equal">
      <formula>0</formula>
    </cfRule>
    <cfRule type="cellIs" dxfId="130" priority="52" stopIfTrue="1" operator="equal">
      <formula>1</formula>
    </cfRule>
  </conditionalFormatting>
  <conditionalFormatting sqref="BF219:BI219 BF221:BI221 BF229:BI229 BF231:BI231">
    <cfRule type="cellIs" dxfId="129" priority="10" stopIfTrue="1" operator="equal">
      <formula>1</formula>
    </cfRule>
    <cfRule type="cellIs" dxfId="128" priority="9" stopIfTrue="1" operator="equal">
      <formula>0</formula>
    </cfRule>
  </conditionalFormatting>
  <conditionalFormatting sqref="BI219 BI221 BI229 BI231">
    <cfRule type="cellIs" dxfId="127" priority="41" stopIfTrue="1" operator="equal">
      <formula>0</formula>
    </cfRule>
    <cfRule type="cellIs" dxfId="126" priority="42" stopIfTrue="1" operator="equal">
      <formula>1</formula>
    </cfRule>
  </conditionalFormatting>
  <conditionalFormatting sqref="BK219 BK221 BK229 BK231">
    <cfRule type="cellIs" dxfId="125" priority="26" stopIfTrue="1" operator="equal">
      <formula>1</formula>
    </cfRule>
    <cfRule type="cellIs" dxfId="124" priority="25" stopIfTrue="1" operator="equal">
      <formula>0</formula>
    </cfRule>
  </conditionalFormatting>
  <conditionalFormatting sqref="BK219:BL219 BK221:BL221 BK229:BL229 BK231:BL231">
    <cfRule type="cellIs" dxfId="123" priority="43" stopIfTrue="1" operator="equal">
      <formula>0</formula>
    </cfRule>
    <cfRule type="cellIs" dxfId="122" priority="44" stopIfTrue="1" operator="equal">
      <formula>1</formula>
    </cfRule>
  </conditionalFormatting>
  <conditionalFormatting sqref="BM219:BP219 BM221:BP221 BM229:BP229 BM231:BP231">
    <cfRule type="cellIs" dxfId="121" priority="2" stopIfTrue="1" operator="equal">
      <formula>1</formula>
    </cfRule>
    <cfRule type="cellIs" dxfId="120" priority="1" stopIfTrue="1" operator="equal">
      <formula>0</formula>
    </cfRule>
  </conditionalFormatting>
  <conditionalFormatting sqref="BP219 BP221 BP229 BP231">
    <cfRule type="cellIs" dxfId="119" priority="6" stopIfTrue="1" operator="equal">
      <formula>1</formula>
    </cfRule>
    <cfRule type="cellIs" dxfId="118" priority="5" stopIfTrue="1" operator="equal">
      <formula>0</formula>
    </cfRule>
  </conditionalFormatting>
  <dataValidations disablePrompts="1" count="1">
    <dataValidation type="whole" allowBlank="1" showInputMessage="1" showErrorMessage="1" sqref="AM229:AS229 AM231:AS231 AM219:AS219 AM221:AS221 W244:X244 E220:AD220 Q234:X234 W246:X246 E226:AD226 E228:AD228 E218:AD218 E234:N234 Q236:X236 E236:N236" xr:uid="{00000000-0002-0000-0000-000000000000}">
      <formula1>0</formula1>
      <formula2>1</formula2>
    </dataValidation>
  </dataValidations>
  <printOptions horizontalCentered="1"/>
  <pageMargins left="0.59055118110236227" right="0.39370078740157483" top="0.39370078740157483" bottom="0.39370078740157483" header="0.11811023622047245" footer="0.11811023622047245"/>
  <pageSetup paperSize="9" scale="80" fitToHeight="0" orientation="portrait" r:id="rId1"/>
  <rowBreaks count="5" manualBreakCount="5">
    <brk id="75" min="1" max="31" man="1"/>
    <brk id="140" min="1" max="31" man="1"/>
    <brk id="205" min="1" max="31" man="1"/>
    <brk id="277" min="1" max="31" man="1"/>
    <brk id="343" min="1" max="31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09516-A7C0-4FD1-885B-C8B2486F9B1A}">
  <sheetPr>
    <tabColor rgb="FF002060"/>
    <pageSetUpPr fitToPage="1"/>
  </sheetPr>
  <dimension ref="A1:I397"/>
  <sheetViews>
    <sheetView view="pageBreakPreview" zoomScale="80" zoomScaleNormal="80" zoomScaleSheetLayoutView="80" workbookViewId="0">
      <selection activeCell="L7" sqref="L7"/>
    </sheetView>
  </sheetViews>
  <sheetFormatPr defaultColWidth="9.140625" defaultRowHeight="15"/>
  <cols>
    <col min="1" max="1" width="41.5703125" style="1121" customWidth="1"/>
    <col min="2" max="2" width="12.7109375" style="1121" bestFit="1" customWidth="1"/>
    <col min="3" max="3" width="54.140625" style="1122" bestFit="1" customWidth="1"/>
    <col min="4" max="4" width="54" style="1122" customWidth="1"/>
    <col min="5" max="16384" width="9.140625" style="496"/>
  </cols>
  <sheetData>
    <row r="1" spans="1:9" s="492" customFormat="1" ht="33.75" customHeight="1">
      <c r="A1" s="2694" t="s">
        <v>748</v>
      </c>
      <c r="B1" s="2694"/>
      <c r="C1" s="2694"/>
      <c r="D1" s="2694"/>
    </row>
    <row r="2" spans="1:9" s="493" customFormat="1" ht="9" customHeight="1">
      <c r="A2" s="2695"/>
      <c r="B2" s="2695"/>
      <c r="C2" s="2695"/>
      <c r="D2" s="2695"/>
    </row>
    <row r="3" spans="1:9" s="494" customFormat="1" ht="15.75">
      <c r="A3" s="966" t="s">
        <v>173</v>
      </c>
      <c r="B3" s="966" t="s">
        <v>174</v>
      </c>
      <c r="C3" s="1232" t="s">
        <v>175</v>
      </c>
      <c r="D3" s="1232" t="s">
        <v>176</v>
      </c>
      <c r="F3" s="495"/>
    </row>
    <row r="4" spans="1:9" ht="24" customHeight="1">
      <c r="A4" s="804" t="s">
        <v>423</v>
      </c>
      <c r="B4" s="701" t="s">
        <v>177</v>
      </c>
      <c r="C4" s="998" t="s">
        <v>491</v>
      </c>
      <c r="D4" s="1117" t="s">
        <v>427</v>
      </c>
      <c r="F4" s="497"/>
      <c r="G4" s="497"/>
      <c r="H4" s="497"/>
      <c r="I4" s="497"/>
    </row>
    <row r="5" spans="1:9" ht="55.5" customHeight="1">
      <c r="A5" s="804" t="s">
        <v>424</v>
      </c>
      <c r="B5" s="701" t="s">
        <v>177</v>
      </c>
      <c r="C5" s="711" t="s">
        <v>795</v>
      </c>
      <c r="D5" s="1117" t="s">
        <v>427</v>
      </c>
      <c r="F5" s="497"/>
      <c r="G5" s="497"/>
      <c r="H5" s="497"/>
      <c r="I5" s="497"/>
    </row>
    <row r="6" spans="1:9" ht="42.75" customHeight="1">
      <c r="A6" s="804" t="s">
        <v>425</v>
      </c>
      <c r="B6" s="701" t="s">
        <v>177</v>
      </c>
      <c r="C6" s="803" t="s">
        <v>749</v>
      </c>
      <c r="D6" s="803" t="s">
        <v>562</v>
      </c>
      <c r="F6" s="497"/>
      <c r="G6" s="497"/>
      <c r="H6" s="497"/>
      <c r="I6" s="497"/>
    </row>
    <row r="7" spans="1:9" ht="94.5" customHeight="1">
      <c r="A7" s="804" t="s">
        <v>426</v>
      </c>
      <c r="B7" s="701" t="s">
        <v>177</v>
      </c>
      <c r="C7" s="803" t="s">
        <v>873</v>
      </c>
      <c r="D7" s="803" t="s">
        <v>751</v>
      </c>
      <c r="F7" s="497"/>
      <c r="G7" s="497"/>
      <c r="H7" s="497"/>
      <c r="I7" s="497"/>
    </row>
    <row r="8" spans="1:9" ht="18" customHeight="1">
      <c r="A8" s="804" t="s">
        <v>428</v>
      </c>
      <c r="B8" s="701" t="s">
        <v>178</v>
      </c>
      <c r="C8" s="803" t="s">
        <v>498</v>
      </c>
      <c r="D8" s="1184" t="s">
        <v>427</v>
      </c>
      <c r="F8" s="497"/>
      <c r="G8" s="497"/>
      <c r="H8" s="497"/>
      <c r="I8" s="497"/>
    </row>
    <row r="9" spans="1:9" ht="39" customHeight="1">
      <c r="A9" s="711" t="s">
        <v>429</v>
      </c>
      <c r="B9" s="701" t="s">
        <v>177</v>
      </c>
      <c r="C9" s="803" t="s">
        <v>855</v>
      </c>
      <c r="D9" s="826" t="s">
        <v>796</v>
      </c>
      <c r="F9" s="497"/>
      <c r="G9" s="497"/>
      <c r="H9" s="497"/>
      <c r="I9" s="497"/>
    </row>
    <row r="10" spans="1:9" ht="41.25" customHeight="1">
      <c r="A10" s="711" t="s">
        <v>492</v>
      </c>
      <c r="B10" s="701" t="s">
        <v>177</v>
      </c>
      <c r="C10" s="803" t="s">
        <v>874</v>
      </c>
      <c r="D10" s="804" t="s">
        <v>752</v>
      </c>
      <c r="F10" s="497"/>
      <c r="G10" s="497"/>
      <c r="H10" s="497"/>
      <c r="I10" s="497"/>
    </row>
    <row r="11" spans="1:9" ht="57" customHeight="1">
      <c r="A11" s="711" t="s">
        <v>493</v>
      </c>
      <c r="B11" s="701" t="s">
        <v>177</v>
      </c>
      <c r="C11" s="803" t="s">
        <v>955</v>
      </c>
      <c r="D11" s="803" t="s">
        <v>856</v>
      </c>
      <c r="F11" s="497"/>
      <c r="G11" s="497"/>
      <c r="H11" s="497"/>
      <c r="I11" s="497"/>
    </row>
    <row r="12" spans="1:9" ht="30.75" customHeight="1">
      <c r="A12" s="711" t="s">
        <v>494</v>
      </c>
      <c r="B12" s="701" t="s">
        <v>177</v>
      </c>
      <c r="C12" s="803" t="s">
        <v>857</v>
      </c>
      <c r="D12" s="803" t="s">
        <v>797</v>
      </c>
      <c r="F12" s="497"/>
      <c r="G12" s="497"/>
      <c r="H12" s="497"/>
      <c r="I12" s="497"/>
    </row>
    <row r="13" spans="1:9" ht="42" customHeight="1">
      <c r="A13" s="711" t="s">
        <v>495</v>
      </c>
      <c r="B13" s="701" t="s">
        <v>177</v>
      </c>
      <c r="C13" s="803" t="s">
        <v>858</v>
      </c>
      <c r="D13" s="803" t="s">
        <v>753</v>
      </c>
      <c r="F13" s="497"/>
      <c r="G13" s="497"/>
      <c r="H13" s="497"/>
      <c r="I13" s="497"/>
    </row>
    <row r="14" spans="1:9" ht="140.25" customHeight="1">
      <c r="A14" s="711" t="s">
        <v>563</v>
      </c>
      <c r="B14" s="701" t="s">
        <v>750</v>
      </c>
      <c r="C14" s="711" t="s">
        <v>954</v>
      </c>
      <c r="D14" s="711" t="s">
        <v>754</v>
      </c>
      <c r="F14" s="497"/>
      <c r="G14" s="497"/>
      <c r="H14" s="497"/>
      <c r="I14" s="497"/>
    </row>
    <row r="15" spans="1:9" ht="30" customHeight="1">
      <c r="A15" s="711" t="s">
        <v>496</v>
      </c>
      <c r="B15" s="701" t="s">
        <v>177</v>
      </c>
      <c r="C15" s="803" t="s">
        <v>859</v>
      </c>
      <c r="D15" s="803" t="s">
        <v>755</v>
      </c>
      <c r="F15" s="497"/>
      <c r="G15" s="497"/>
      <c r="H15" s="497"/>
      <c r="I15" s="497"/>
    </row>
    <row r="16" spans="1:9" ht="87" customHeight="1">
      <c r="A16" s="711" t="s">
        <v>497</v>
      </c>
      <c r="B16" s="701" t="s">
        <v>177</v>
      </c>
      <c r="C16" s="1118" t="s">
        <v>756</v>
      </c>
      <c r="D16" s="803" t="s">
        <v>430</v>
      </c>
      <c r="F16" s="497"/>
      <c r="G16" s="497"/>
      <c r="H16" s="497"/>
      <c r="I16" s="497"/>
    </row>
    <row r="17" spans="1:9" ht="30.75" customHeight="1">
      <c r="A17" s="802" t="s">
        <v>204</v>
      </c>
      <c r="B17" s="701" t="s">
        <v>750</v>
      </c>
      <c r="C17" s="805" t="s">
        <v>757</v>
      </c>
      <c r="D17" s="1185" t="s">
        <v>431</v>
      </c>
      <c r="F17" s="497"/>
      <c r="G17" s="497"/>
      <c r="H17" s="497"/>
      <c r="I17" s="497"/>
    </row>
    <row r="18" spans="1:9" ht="17.25" customHeight="1">
      <c r="A18" s="498"/>
      <c r="B18" s="498"/>
      <c r="C18" s="499"/>
      <c r="D18" s="499"/>
    </row>
    <row r="19" spans="1:9">
      <c r="A19" s="1119"/>
      <c r="B19" s="1119"/>
      <c r="C19" s="1120"/>
      <c r="D19" s="1120"/>
    </row>
    <row r="20" spans="1:9">
      <c r="A20" s="1119"/>
      <c r="B20" s="1119"/>
      <c r="C20" s="1120"/>
      <c r="D20" s="1120"/>
    </row>
    <row r="21" spans="1:9">
      <c r="A21" s="1119"/>
      <c r="B21" s="1119"/>
      <c r="C21" s="1120"/>
      <c r="D21" s="1120"/>
    </row>
    <row r="22" spans="1:9">
      <c r="A22" s="1119"/>
      <c r="B22" s="1119"/>
      <c r="C22" s="1120"/>
      <c r="D22" s="1120"/>
    </row>
    <row r="23" spans="1:9">
      <c r="A23" s="1119"/>
      <c r="B23" s="1119"/>
      <c r="C23" s="1120"/>
      <c r="D23" s="1120"/>
    </row>
    <row r="24" spans="1:9">
      <c r="A24" s="1119"/>
      <c r="B24" s="1119"/>
      <c r="C24" s="1120"/>
      <c r="D24" s="1120"/>
    </row>
    <row r="25" spans="1:9">
      <c r="A25" s="1119"/>
      <c r="B25" s="1119"/>
      <c r="C25" s="1120"/>
      <c r="D25" s="1120"/>
    </row>
    <row r="26" spans="1:9">
      <c r="A26" s="1119"/>
      <c r="B26" s="1119"/>
      <c r="C26" s="1120"/>
      <c r="D26" s="1120"/>
    </row>
    <row r="27" spans="1:9">
      <c r="A27" s="1119"/>
      <c r="B27" s="1119"/>
      <c r="C27" s="1120"/>
      <c r="D27" s="1120"/>
    </row>
    <row r="28" spans="1:9">
      <c r="A28" s="1119"/>
      <c r="B28" s="1119"/>
      <c r="C28" s="1120"/>
      <c r="D28" s="1120"/>
    </row>
    <row r="29" spans="1:9">
      <c r="A29" s="1119"/>
      <c r="B29" s="1119"/>
      <c r="C29" s="1120"/>
      <c r="D29" s="1120"/>
    </row>
    <row r="30" spans="1:9">
      <c r="A30" s="1119"/>
      <c r="B30" s="1119"/>
      <c r="C30" s="1120"/>
      <c r="D30" s="1120"/>
    </row>
    <row r="31" spans="1:9">
      <c r="A31" s="1119"/>
      <c r="B31" s="1119"/>
      <c r="C31" s="1120"/>
      <c r="D31" s="1120"/>
    </row>
    <row r="32" spans="1:9">
      <c r="A32" s="1119"/>
      <c r="B32" s="1119"/>
      <c r="C32" s="1120"/>
      <c r="D32" s="1120"/>
    </row>
    <row r="33" spans="1:4">
      <c r="A33" s="1119"/>
      <c r="B33" s="1119"/>
      <c r="C33" s="1120"/>
      <c r="D33" s="1120"/>
    </row>
    <row r="34" spans="1:4">
      <c r="A34" s="1119"/>
      <c r="B34" s="1119"/>
      <c r="C34" s="1120"/>
      <c r="D34" s="1120"/>
    </row>
    <row r="35" spans="1:4">
      <c r="A35" s="1119"/>
      <c r="B35" s="1119"/>
      <c r="C35" s="1120"/>
      <c r="D35" s="1120"/>
    </row>
    <row r="36" spans="1:4">
      <c r="A36" s="1119"/>
      <c r="B36" s="1119"/>
      <c r="C36" s="1120"/>
      <c r="D36" s="1120"/>
    </row>
    <row r="37" spans="1:4">
      <c r="A37" s="1119"/>
      <c r="B37" s="1119"/>
      <c r="C37" s="1120"/>
      <c r="D37" s="1120"/>
    </row>
    <row r="38" spans="1:4">
      <c r="A38" s="1119"/>
      <c r="B38" s="1119"/>
      <c r="C38" s="1120"/>
      <c r="D38" s="1120"/>
    </row>
    <row r="39" spans="1:4">
      <c r="A39" s="1119"/>
      <c r="B39" s="1119"/>
      <c r="C39" s="1120"/>
      <c r="D39" s="1120"/>
    </row>
    <row r="40" spans="1:4">
      <c r="A40" s="1119"/>
      <c r="B40" s="1119"/>
      <c r="C40" s="1120"/>
      <c r="D40" s="1120"/>
    </row>
    <row r="41" spans="1:4">
      <c r="A41" s="1119"/>
      <c r="B41" s="1119"/>
      <c r="C41" s="1120"/>
      <c r="D41" s="1120"/>
    </row>
    <row r="42" spans="1:4">
      <c r="A42" s="1119"/>
      <c r="B42" s="1119"/>
      <c r="C42" s="1120"/>
      <c r="D42" s="1120"/>
    </row>
    <row r="43" spans="1:4">
      <c r="A43" s="1119"/>
      <c r="B43" s="1119"/>
      <c r="C43" s="1120"/>
      <c r="D43" s="1120"/>
    </row>
    <row r="44" spans="1:4">
      <c r="A44" s="1119"/>
      <c r="B44" s="1119"/>
      <c r="C44" s="1120"/>
      <c r="D44" s="1120"/>
    </row>
    <row r="45" spans="1:4">
      <c r="A45" s="1119"/>
      <c r="B45" s="1119"/>
      <c r="C45" s="1120"/>
      <c r="D45" s="1120"/>
    </row>
    <row r="46" spans="1:4">
      <c r="A46" s="1119"/>
      <c r="B46" s="1119"/>
      <c r="C46" s="1120"/>
      <c r="D46" s="1120"/>
    </row>
    <row r="47" spans="1:4">
      <c r="A47" s="1119"/>
      <c r="B47" s="1119"/>
      <c r="C47" s="1120"/>
      <c r="D47" s="1120"/>
    </row>
    <row r="48" spans="1:4">
      <c r="A48" s="1119"/>
      <c r="B48" s="1119"/>
      <c r="C48" s="1120"/>
      <c r="D48" s="1120"/>
    </row>
    <row r="49" spans="1:4">
      <c r="A49" s="1119"/>
      <c r="B49" s="1119"/>
      <c r="C49" s="1120"/>
      <c r="D49" s="1120"/>
    </row>
    <row r="50" spans="1:4">
      <c r="A50" s="1119"/>
      <c r="B50" s="1119"/>
      <c r="C50" s="1120"/>
      <c r="D50" s="1120"/>
    </row>
    <row r="51" spans="1:4">
      <c r="A51" s="1119"/>
      <c r="B51" s="1119"/>
      <c r="C51" s="1120"/>
      <c r="D51" s="1120"/>
    </row>
    <row r="52" spans="1:4">
      <c r="A52" s="1119"/>
      <c r="B52" s="1119"/>
      <c r="C52" s="1120"/>
      <c r="D52" s="1120"/>
    </row>
    <row r="53" spans="1:4">
      <c r="A53" s="1119"/>
      <c r="B53" s="1119"/>
      <c r="C53" s="1120"/>
      <c r="D53" s="1120"/>
    </row>
    <row r="54" spans="1:4">
      <c r="A54" s="1119"/>
      <c r="B54" s="1119"/>
      <c r="C54" s="1120"/>
      <c r="D54" s="1120"/>
    </row>
    <row r="55" spans="1:4">
      <c r="A55" s="1119"/>
      <c r="B55" s="1119"/>
      <c r="C55" s="1120"/>
      <c r="D55" s="1120"/>
    </row>
    <row r="56" spans="1:4">
      <c r="A56" s="1119"/>
      <c r="B56" s="1119"/>
      <c r="C56" s="1120"/>
      <c r="D56" s="1120"/>
    </row>
    <row r="57" spans="1:4">
      <c r="A57" s="1119"/>
      <c r="B57" s="1119"/>
      <c r="C57" s="1120"/>
      <c r="D57" s="1120"/>
    </row>
    <row r="58" spans="1:4">
      <c r="A58" s="1119"/>
      <c r="B58" s="1119"/>
      <c r="C58" s="1120"/>
      <c r="D58" s="1120"/>
    </row>
    <row r="59" spans="1:4">
      <c r="A59" s="1119"/>
      <c r="B59" s="1119"/>
      <c r="C59" s="1120"/>
      <c r="D59" s="1120"/>
    </row>
    <row r="60" spans="1:4">
      <c r="A60" s="1119"/>
      <c r="B60" s="1119"/>
      <c r="C60" s="1120"/>
      <c r="D60" s="1120"/>
    </row>
    <row r="61" spans="1:4">
      <c r="A61" s="1119"/>
      <c r="B61" s="1119"/>
      <c r="C61" s="1120"/>
      <c r="D61" s="1120"/>
    </row>
    <row r="62" spans="1:4">
      <c r="A62" s="1119"/>
      <c r="B62" s="1119"/>
      <c r="C62" s="1120"/>
      <c r="D62" s="1120"/>
    </row>
    <row r="63" spans="1:4">
      <c r="A63" s="1119"/>
      <c r="B63" s="1119"/>
      <c r="C63" s="1120"/>
      <c r="D63" s="1120"/>
    </row>
    <row r="64" spans="1:4">
      <c r="A64" s="1119"/>
      <c r="B64" s="1119"/>
      <c r="C64" s="1120"/>
      <c r="D64" s="1120"/>
    </row>
    <row r="65" spans="1:4">
      <c r="A65" s="1119"/>
      <c r="B65" s="1119"/>
      <c r="C65" s="1120"/>
      <c r="D65" s="1120"/>
    </row>
    <row r="66" spans="1:4">
      <c r="A66" s="1119"/>
      <c r="B66" s="1119"/>
      <c r="C66" s="1120"/>
      <c r="D66" s="1120"/>
    </row>
    <row r="67" spans="1:4">
      <c r="A67" s="1119"/>
      <c r="B67" s="1119"/>
      <c r="C67" s="1120"/>
      <c r="D67" s="1120"/>
    </row>
    <row r="68" spans="1:4">
      <c r="A68" s="1119"/>
      <c r="B68" s="1119"/>
      <c r="C68" s="1120"/>
      <c r="D68" s="1120"/>
    </row>
    <row r="69" spans="1:4">
      <c r="A69" s="1119"/>
      <c r="B69" s="1119"/>
      <c r="C69" s="1120"/>
      <c r="D69" s="1120"/>
    </row>
    <row r="70" spans="1:4">
      <c r="A70" s="1119"/>
      <c r="B70" s="1119"/>
      <c r="C70" s="1120"/>
      <c r="D70" s="1120"/>
    </row>
    <row r="71" spans="1:4">
      <c r="A71" s="1119"/>
      <c r="B71" s="1119"/>
      <c r="C71" s="1120"/>
      <c r="D71" s="1120"/>
    </row>
    <row r="72" spans="1:4">
      <c r="A72" s="1119"/>
      <c r="B72" s="1119"/>
      <c r="C72" s="1120"/>
      <c r="D72" s="1120"/>
    </row>
    <row r="73" spans="1:4">
      <c r="A73" s="1119"/>
      <c r="B73" s="1119"/>
      <c r="C73" s="1120"/>
      <c r="D73" s="1120"/>
    </row>
    <row r="74" spans="1:4">
      <c r="A74" s="1119"/>
      <c r="B74" s="1119"/>
      <c r="C74" s="1120"/>
      <c r="D74" s="1120"/>
    </row>
    <row r="75" spans="1:4">
      <c r="A75" s="1119"/>
      <c r="B75" s="1119"/>
      <c r="C75" s="1120"/>
      <c r="D75" s="1120"/>
    </row>
    <row r="76" spans="1:4">
      <c r="A76" s="1119"/>
      <c r="B76" s="1119"/>
      <c r="C76" s="1120"/>
      <c r="D76" s="1120"/>
    </row>
    <row r="77" spans="1:4">
      <c r="A77" s="1119"/>
      <c r="B77" s="1119"/>
      <c r="C77" s="1120"/>
      <c r="D77" s="1120"/>
    </row>
    <row r="78" spans="1:4">
      <c r="A78" s="1119"/>
      <c r="B78" s="1119"/>
      <c r="C78" s="1120"/>
      <c r="D78" s="1120"/>
    </row>
    <row r="79" spans="1:4">
      <c r="A79" s="1119"/>
      <c r="B79" s="1119"/>
      <c r="C79" s="1120"/>
      <c r="D79" s="1120"/>
    </row>
    <row r="80" spans="1:4">
      <c r="A80" s="1119"/>
      <c r="B80" s="1119"/>
      <c r="C80" s="1120"/>
      <c r="D80" s="1120"/>
    </row>
    <row r="81" spans="1:4">
      <c r="A81" s="1119"/>
      <c r="B81" s="1119"/>
      <c r="C81" s="1120"/>
      <c r="D81" s="1120"/>
    </row>
    <row r="82" spans="1:4">
      <c r="A82" s="1119"/>
      <c r="B82" s="1119"/>
      <c r="C82" s="1120"/>
      <c r="D82" s="1120"/>
    </row>
    <row r="83" spans="1:4">
      <c r="A83" s="1119"/>
      <c r="B83" s="1119"/>
      <c r="C83" s="1120"/>
      <c r="D83" s="1120"/>
    </row>
    <row r="84" spans="1:4">
      <c r="A84" s="1119"/>
      <c r="B84" s="1119"/>
      <c r="C84" s="1120"/>
      <c r="D84" s="1120"/>
    </row>
    <row r="85" spans="1:4">
      <c r="A85" s="1119"/>
      <c r="B85" s="1119"/>
      <c r="C85" s="1120"/>
      <c r="D85" s="1120"/>
    </row>
    <row r="86" spans="1:4">
      <c r="A86" s="1119"/>
      <c r="B86" s="1119"/>
      <c r="C86" s="1120"/>
      <c r="D86" s="1120"/>
    </row>
    <row r="87" spans="1:4">
      <c r="A87" s="1119"/>
      <c r="B87" s="1119"/>
      <c r="C87" s="1120"/>
      <c r="D87" s="1120"/>
    </row>
    <row r="88" spans="1:4">
      <c r="A88" s="1119"/>
      <c r="B88" s="1119"/>
      <c r="C88" s="1120"/>
      <c r="D88" s="1120"/>
    </row>
    <row r="89" spans="1:4">
      <c r="A89" s="1119"/>
      <c r="B89" s="1119"/>
      <c r="C89" s="1120"/>
      <c r="D89" s="1120"/>
    </row>
    <row r="90" spans="1:4">
      <c r="A90" s="1119"/>
      <c r="B90" s="1119"/>
      <c r="C90" s="1120"/>
      <c r="D90" s="1120"/>
    </row>
    <row r="91" spans="1:4">
      <c r="A91" s="1119"/>
      <c r="B91" s="1119"/>
      <c r="C91" s="1120"/>
      <c r="D91" s="1120"/>
    </row>
    <row r="92" spans="1:4">
      <c r="A92" s="1119"/>
      <c r="B92" s="1119"/>
      <c r="C92" s="1120"/>
      <c r="D92" s="1120"/>
    </row>
    <row r="93" spans="1:4">
      <c r="A93" s="1119"/>
      <c r="B93" s="1119"/>
      <c r="C93" s="1120"/>
      <c r="D93" s="1120"/>
    </row>
    <row r="94" spans="1:4">
      <c r="A94" s="1119"/>
      <c r="B94" s="1119"/>
      <c r="C94" s="1120"/>
      <c r="D94" s="1120"/>
    </row>
    <row r="95" spans="1:4">
      <c r="A95" s="1119"/>
      <c r="B95" s="1119"/>
      <c r="C95" s="1120"/>
      <c r="D95" s="1120"/>
    </row>
    <row r="96" spans="1:4">
      <c r="A96" s="1119"/>
      <c r="B96" s="1119"/>
      <c r="C96" s="1120"/>
      <c r="D96" s="1120"/>
    </row>
    <row r="97" spans="1:4">
      <c r="A97" s="1119"/>
      <c r="B97" s="1119"/>
      <c r="C97" s="1120"/>
      <c r="D97" s="1120"/>
    </row>
    <row r="98" spans="1:4">
      <c r="A98" s="1119"/>
      <c r="B98" s="1119"/>
      <c r="C98" s="1120"/>
      <c r="D98" s="1120"/>
    </row>
    <row r="99" spans="1:4">
      <c r="A99" s="1119"/>
      <c r="B99" s="1119"/>
      <c r="C99" s="1120"/>
      <c r="D99" s="1120"/>
    </row>
    <row r="100" spans="1:4">
      <c r="A100" s="1119"/>
      <c r="B100" s="1119"/>
      <c r="C100" s="1120"/>
      <c r="D100" s="1120"/>
    </row>
    <row r="101" spans="1:4">
      <c r="A101" s="1119"/>
      <c r="B101" s="1119"/>
      <c r="C101" s="1120"/>
      <c r="D101" s="1120"/>
    </row>
    <row r="102" spans="1:4">
      <c r="A102" s="1119"/>
      <c r="B102" s="1119"/>
      <c r="C102" s="1120"/>
      <c r="D102" s="1120"/>
    </row>
    <row r="103" spans="1:4">
      <c r="A103" s="1119"/>
      <c r="B103" s="1119"/>
      <c r="C103" s="1120"/>
      <c r="D103" s="1120"/>
    </row>
    <row r="104" spans="1:4">
      <c r="A104" s="1119"/>
      <c r="B104" s="1119"/>
      <c r="C104" s="1120"/>
      <c r="D104" s="1120"/>
    </row>
    <row r="105" spans="1:4">
      <c r="A105" s="1119"/>
      <c r="B105" s="1119"/>
      <c r="C105" s="1120"/>
      <c r="D105" s="1120"/>
    </row>
    <row r="106" spans="1:4">
      <c r="A106" s="1119"/>
      <c r="B106" s="1119"/>
      <c r="C106" s="1120"/>
      <c r="D106" s="1120"/>
    </row>
    <row r="107" spans="1:4">
      <c r="A107" s="1119"/>
      <c r="B107" s="1119"/>
      <c r="C107" s="1120"/>
      <c r="D107" s="1120"/>
    </row>
    <row r="108" spans="1:4">
      <c r="A108" s="1119"/>
      <c r="B108" s="1119"/>
      <c r="C108" s="1120"/>
      <c r="D108" s="1120"/>
    </row>
    <row r="109" spans="1:4">
      <c r="A109" s="1119"/>
      <c r="B109" s="1119"/>
      <c r="C109" s="1120"/>
      <c r="D109" s="1120"/>
    </row>
    <row r="110" spans="1:4">
      <c r="A110" s="1119"/>
      <c r="B110" s="1119"/>
      <c r="C110" s="1120"/>
      <c r="D110" s="1120"/>
    </row>
    <row r="111" spans="1:4">
      <c r="A111" s="1119"/>
      <c r="B111" s="1119"/>
      <c r="C111" s="1120"/>
      <c r="D111" s="1120"/>
    </row>
    <row r="112" spans="1:4">
      <c r="A112" s="1119"/>
      <c r="B112" s="1119"/>
      <c r="C112" s="1120"/>
      <c r="D112" s="1120"/>
    </row>
    <row r="113" spans="1:4">
      <c r="A113" s="1119"/>
      <c r="B113" s="1119"/>
      <c r="C113" s="1120"/>
      <c r="D113" s="1120"/>
    </row>
    <row r="114" spans="1:4">
      <c r="A114" s="1119"/>
      <c r="B114" s="1119"/>
      <c r="C114" s="1120"/>
      <c r="D114" s="1120"/>
    </row>
    <row r="115" spans="1:4">
      <c r="A115" s="1119"/>
      <c r="B115" s="1119"/>
      <c r="C115" s="1120"/>
      <c r="D115" s="1120"/>
    </row>
    <row r="116" spans="1:4">
      <c r="A116" s="1119"/>
      <c r="B116" s="1119"/>
      <c r="C116" s="1120"/>
      <c r="D116" s="1120"/>
    </row>
    <row r="117" spans="1:4">
      <c r="A117" s="1119"/>
      <c r="B117" s="1119"/>
      <c r="C117" s="1120"/>
      <c r="D117" s="1120"/>
    </row>
    <row r="118" spans="1:4">
      <c r="A118" s="1119"/>
      <c r="B118" s="1119"/>
      <c r="C118" s="1120"/>
      <c r="D118" s="1120"/>
    </row>
    <row r="119" spans="1:4">
      <c r="A119" s="1119"/>
      <c r="B119" s="1119"/>
      <c r="C119" s="1120"/>
      <c r="D119" s="1120"/>
    </row>
    <row r="120" spans="1:4">
      <c r="A120" s="1119"/>
      <c r="B120" s="1119"/>
      <c r="C120" s="1120"/>
      <c r="D120" s="1120"/>
    </row>
    <row r="121" spans="1:4">
      <c r="A121" s="1119"/>
      <c r="B121" s="1119"/>
      <c r="C121" s="1120"/>
      <c r="D121" s="1120"/>
    </row>
    <row r="122" spans="1:4">
      <c r="A122" s="1119"/>
      <c r="B122" s="1119"/>
      <c r="C122" s="1120"/>
      <c r="D122" s="1120"/>
    </row>
    <row r="123" spans="1:4">
      <c r="A123" s="1119"/>
      <c r="B123" s="1119"/>
      <c r="C123" s="1120"/>
      <c r="D123" s="1120"/>
    </row>
    <row r="124" spans="1:4">
      <c r="A124" s="1119"/>
      <c r="B124" s="1119"/>
      <c r="C124" s="1120"/>
      <c r="D124" s="1120"/>
    </row>
    <row r="125" spans="1:4">
      <c r="A125" s="1119"/>
      <c r="B125" s="1119"/>
      <c r="C125" s="1120"/>
      <c r="D125" s="1120"/>
    </row>
    <row r="126" spans="1:4">
      <c r="A126" s="1119"/>
      <c r="B126" s="1119"/>
      <c r="C126" s="1120"/>
      <c r="D126" s="1120"/>
    </row>
    <row r="127" spans="1:4">
      <c r="A127" s="1119"/>
      <c r="B127" s="1119"/>
      <c r="C127" s="1120"/>
      <c r="D127" s="1120"/>
    </row>
    <row r="128" spans="1:4">
      <c r="A128" s="1119"/>
      <c r="B128" s="1119"/>
      <c r="C128" s="1120"/>
      <c r="D128" s="1120"/>
    </row>
    <row r="129" spans="1:4">
      <c r="A129" s="1119"/>
      <c r="B129" s="1119"/>
      <c r="C129" s="1120"/>
      <c r="D129" s="1120"/>
    </row>
    <row r="130" spans="1:4">
      <c r="A130" s="1119"/>
      <c r="B130" s="1119"/>
      <c r="C130" s="1120"/>
      <c r="D130" s="1120"/>
    </row>
    <row r="131" spans="1:4">
      <c r="A131" s="1119"/>
      <c r="B131" s="1119"/>
      <c r="C131" s="1120"/>
      <c r="D131" s="1120"/>
    </row>
    <row r="132" spans="1:4">
      <c r="A132" s="1119"/>
      <c r="B132" s="1119"/>
      <c r="C132" s="1120"/>
      <c r="D132" s="1120"/>
    </row>
    <row r="133" spans="1:4">
      <c r="A133" s="1119"/>
      <c r="B133" s="1119"/>
      <c r="C133" s="1120"/>
      <c r="D133" s="1120"/>
    </row>
    <row r="134" spans="1:4">
      <c r="A134" s="1119"/>
      <c r="B134" s="1119"/>
      <c r="C134" s="1120"/>
      <c r="D134" s="1120"/>
    </row>
    <row r="135" spans="1:4">
      <c r="A135" s="1119"/>
      <c r="B135" s="1119"/>
      <c r="C135" s="1120"/>
      <c r="D135" s="1120"/>
    </row>
    <row r="136" spans="1:4">
      <c r="A136" s="1119"/>
      <c r="B136" s="1119"/>
      <c r="C136" s="1120"/>
      <c r="D136" s="1120"/>
    </row>
    <row r="137" spans="1:4">
      <c r="A137" s="1119"/>
      <c r="B137" s="1119"/>
      <c r="C137" s="1120"/>
      <c r="D137" s="1120"/>
    </row>
    <row r="138" spans="1:4">
      <c r="A138" s="1119"/>
      <c r="B138" s="1119"/>
      <c r="C138" s="1120"/>
      <c r="D138" s="1120"/>
    </row>
    <row r="139" spans="1:4">
      <c r="A139" s="1119"/>
      <c r="B139" s="1119"/>
      <c r="C139" s="1120"/>
      <c r="D139" s="1120"/>
    </row>
    <row r="140" spans="1:4">
      <c r="A140" s="1119"/>
      <c r="B140" s="1119"/>
      <c r="C140" s="1120"/>
      <c r="D140" s="1120"/>
    </row>
    <row r="141" spans="1:4">
      <c r="A141" s="1119"/>
      <c r="B141" s="1119"/>
      <c r="C141" s="1120"/>
      <c r="D141" s="1120"/>
    </row>
    <row r="142" spans="1:4">
      <c r="A142" s="1119"/>
      <c r="B142" s="1119"/>
      <c r="C142" s="1120"/>
      <c r="D142" s="1120"/>
    </row>
    <row r="143" spans="1:4">
      <c r="A143" s="1119"/>
      <c r="B143" s="1119"/>
      <c r="C143" s="1120"/>
      <c r="D143" s="1120"/>
    </row>
    <row r="144" spans="1:4">
      <c r="A144" s="1119"/>
      <c r="B144" s="1119"/>
      <c r="C144" s="1120"/>
      <c r="D144" s="1120"/>
    </row>
    <row r="145" spans="1:4">
      <c r="A145" s="1119"/>
      <c r="B145" s="1119"/>
      <c r="C145" s="1120"/>
      <c r="D145" s="1120"/>
    </row>
    <row r="146" spans="1:4">
      <c r="A146" s="1119"/>
      <c r="B146" s="1119"/>
      <c r="C146" s="1120"/>
      <c r="D146" s="1120"/>
    </row>
    <row r="147" spans="1:4">
      <c r="A147" s="1119"/>
      <c r="B147" s="1119"/>
      <c r="C147" s="1120"/>
      <c r="D147" s="1120"/>
    </row>
    <row r="148" spans="1:4">
      <c r="A148" s="1119"/>
      <c r="B148" s="1119"/>
      <c r="C148" s="1120"/>
      <c r="D148" s="1120"/>
    </row>
    <row r="149" spans="1:4">
      <c r="A149" s="1119"/>
      <c r="B149" s="1119"/>
      <c r="C149" s="1120"/>
      <c r="D149" s="1120"/>
    </row>
    <row r="150" spans="1:4">
      <c r="A150" s="1119"/>
      <c r="B150" s="1119"/>
      <c r="C150" s="1120"/>
      <c r="D150" s="1120"/>
    </row>
    <row r="151" spans="1:4">
      <c r="A151" s="1119"/>
      <c r="B151" s="1119"/>
      <c r="C151" s="1120"/>
      <c r="D151" s="1120"/>
    </row>
    <row r="152" spans="1:4">
      <c r="A152" s="1119"/>
      <c r="B152" s="1119"/>
      <c r="C152" s="1120"/>
      <c r="D152" s="1120"/>
    </row>
    <row r="153" spans="1:4">
      <c r="A153" s="1119"/>
      <c r="B153" s="1119"/>
      <c r="C153" s="1120"/>
      <c r="D153" s="1120"/>
    </row>
    <row r="154" spans="1:4">
      <c r="A154" s="1119"/>
      <c r="B154" s="1119"/>
      <c r="C154" s="1120"/>
      <c r="D154" s="1120"/>
    </row>
    <row r="155" spans="1:4">
      <c r="A155" s="1119"/>
      <c r="B155" s="1119"/>
      <c r="C155" s="1120"/>
      <c r="D155" s="1120"/>
    </row>
    <row r="156" spans="1:4">
      <c r="A156" s="1119"/>
      <c r="B156" s="1119"/>
      <c r="C156" s="1120"/>
      <c r="D156" s="1120"/>
    </row>
    <row r="157" spans="1:4">
      <c r="A157" s="1119"/>
      <c r="B157" s="1119"/>
      <c r="C157" s="1120"/>
      <c r="D157" s="1120"/>
    </row>
    <row r="158" spans="1:4">
      <c r="A158" s="1119"/>
      <c r="B158" s="1119"/>
      <c r="C158" s="1120"/>
      <c r="D158" s="1120"/>
    </row>
    <row r="159" spans="1:4">
      <c r="A159" s="1119"/>
      <c r="B159" s="1119"/>
      <c r="C159" s="1120"/>
      <c r="D159" s="1120"/>
    </row>
    <row r="160" spans="1:4">
      <c r="A160" s="1119"/>
      <c r="B160" s="1119"/>
      <c r="C160" s="1120"/>
      <c r="D160" s="1120"/>
    </row>
    <row r="161" spans="1:4">
      <c r="A161" s="1119"/>
      <c r="B161" s="1119"/>
      <c r="C161" s="1120"/>
      <c r="D161" s="1120"/>
    </row>
    <row r="162" spans="1:4">
      <c r="A162" s="1119"/>
      <c r="B162" s="1119"/>
      <c r="C162" s="1120"/>
      <c r="D162" s="1120"/>
    </row>
    <row r="163" spans="1:4">
      <c r="A163" s="1119"/>
      <c r="B163" s="1119"/>
      <c r="C163" s="1120"/>
      <c r="D163" s="1120"/>
    </row>
    <row r="164" spans="1:4">
      <c r="A164" s="1119"/>
      <c r="B164" s="1119"/>
      <c r="C164" s="1120"/>
      <c r="D164" s="1120"/>
    </row>
    <row r="165" spans="1:4">
      <c r="A165" s="1119"/>
      <c r="B165" s="1119"/>
      <c r="C165" s="1120"/>
      <c r="D165" s="1120"/>
    </row>
    <row r="166" spans="1:4">
      <c r="A166" s="1119"/>
      <c r="B166" s="1119"/>
      <c r="C166" s="1120"/>
      <c r="D166" s="1120"/>
    </row>
    <row r="167" spans="1:4">
      <c r="A167" s="1119"/>
      <c r="B167" s="1119"/>
      <c r="C167" s="1120"/>
      <c r="D167" s="1120"/>
    </row>
    <row r="168" spans="1:4">
      <c r="A168" s="1119"/>
      <c r="B168" s="1119"/>
      <c r="C168" s="1120"/>
      <c r="D168" s="1120"/>
    </row>
    <row r="169" spans="1:4">
      <c r="A169" s="1119"/>
      <c r="B169" s="1119"/>
      <c r="C169" s="1120"/>
      <c r="D169" s="1120"/>
    </row>
    <row r="170" spans="1:4">
      <c r="A170" s="1119"/>
      <c r="B170" s="1119"/>
      <c r="C170" s="1120"/>
      <c r="D170" s="1120"/>
    </row>
    <row r="171" spans="1:4">
      <c r="A171" s="1119"/>
      <c r="B171" s="1119"/>
      <c r="C171" s="1120"/>
      <c r="D171" s="1120"/>
    </row>
    <row r="172" spans="1:4">
      <c r="A172" s="1119"/>
      <c r="B172" s="1119"/>
      <c r="C172" s="1120"/>
      <c r="D172" s="1120"/>
    </row>
    <row r="173" spans="1:4">
      <c r="A173" s="1119"/>
      <c r="B173" s="1119"/>
      <c r="C173" s="1120"/>
      <c r="D173" s="1120"/>
    </row>
    <row r="174" spans="1:4">
      <c r="A174" s="1119"/>
      <c r="B174" s="1119"/>
      <c r="C174" s="1120"/>
      <c r="D174" s="1120"/>
    </row>
    <row r="175" spans="1:4">
      <c r="A175" s="1119"/>
      <c r="B175" s="1119"/>
      <c r="C175" s="1120"/>
      <c r="D175" s="1120"/>
    </row>
    <row r="176" spans="1:4">
      <c r="A176" s="1119"/>
      <c r="B176" s="1119"/>
      <c r="C176" s="1120"/>
      <c r="D176" s="1120"/>
    </row>
    <row r="177" spans="1:4">
      <c r="A177" s="1119"/>
      <c r="B177" s="1119"/>
      <c r="C177" s="1120"/>
      <c r="D177" s="1120"/>
    </row>
    <row r="178" spans="1:4">
      <c r="A178" s="1119"/>
      <c r="B178" s="1119"/>
      <c r="C178" s="1120"/>
      <c r="D178" s="1120"/>
    </row>
    <row r="179" spans="1:4">
      <c r="A179" s="1119"/>
      <c r="B179" s="1119"/>
      <c r="C179" s="1120"/>
      <c r="D179" s="1120"/>
    </row>
    <row r="180" spans="1:4">
      <c r="A180" s="1119"/>
      <c r="B180" s="1119"/>
      <c r="C180" s="1120"/>
      <c r="D180" s="1120"/>
    </row>
    <row r="181" spans="1:4">
      <c r="A181" s="1119"/>
      <c r="B181" s="1119"/>
      <c r="C181" s="1120"/>
      <c r="D181" s="1120"/>
    </row>
    <row r="182" spans="1:4">
      <c r="A182" s="1119"/>
      <c r="B182" s="1119"/>
      <c r="C182" s="1120"/>
      <c r="D182" s="1120"/>
    </row>
    <row r="183" spans="1:4">
      <c r="A183" s="1119"/>
      <c r="B183" s="1119"/>
      <c r="C183" s="1120"/>
      <c r="D183" s="1120"/>
    </row>
    <row r="184" spans="1:4">
      <c r="A184" s="1119"/>
      <c r="B184" s="1119"/>
      <c r="C184" s="1120"/>
      <c r="D184" s="1120"/>
    </row>
    <row r="185" spans="1:4">
      <c r="A185" s="1119"/>
      <c r="B185" s="1119"/>
      <c r="C185" s="1120"/>
      <c r="D185" s="1120"/>
    </row>
    <row r="186" spans="1:4">
      <c r="A186" s="1119"/>
      <c r="B186" s="1119"/>
      <c r="C186" s="1120"/>
      <c r="D186" s="1120"/>
    </row>
    <row r="187" spans="1:4">
      <c r="A187" s="1119"/>
      <c r="B187" s="1119"/>
      <c r="C187" s="1120"/>
      <c r="D187" s="1120"/>
    </row>
    <row r="188" spans="1:4">
      <c r="A188" s="1119"/>
      <c r="B188" s="1119"/>
      <c r="C188" s="1120"/>
      <c r="D188" s="1120"/>
    </row>
    <row r="189" spans="1:4">
      <c r="A189" s="1119"/>
      <c r="B189" s="1119"/>
      <c r="C189" s="1120"/>
      <c r="D189" s="1120"/>
    </row>
    <row r="190" spans="1:4">
      <c r="A190" s="1119"/>
      <c r="B190" s="1119"/>
      <c r="C190" s="1120"/>
      <c r="D190" s="1120"/>
    </row>
    <row r="191" spans="1:4">
      <c r="A191" s="1119"/>
      <c r="B191" s="1119"/>
      <c r="C191" s="1120"/>
      <c r="D191" s="1120"/>
    </row>
    <row r="192" spans="1:4">
      <c r="A192" s="1119"/>
      <c r="B192" s="1119"/>
      <c r="C192" s="1120"/>
      <c r="D192" s="1120"/>
    </row>
    <row r="193" spans="1:4">
      <c r="A193" s="1119"/>
      <c r="B193" s="1119"/>
      <c r="C193" s="1120"/>
      <c r="D193" s="1120"/>
    </row>
    <row r="194" spans="1:4">
      <c r="A194" s="1119"/>
      <c r="B194" s="1119"/>
      <c r="C194" s="1120"/>
      <c r="D194" s="1120"/>
    </row>
    <row r="195" spans="1:4">
      <c r="A195" s="1119"/>
      <c r="B195" s="1119"/>
      <c r="C195" s="1120"/>
      <c r="D195" s="1120"/>
    </row>
    <row r="196" spans="1:4">
      <c r="A196" s="1119"/>
      <c r="B196" s="1119"/>
      <c r="C196" s="1120"/>
      <c r="D196" s="1120"/>
    </row>
    <row r="197" spans="1:4">
      <c r="A197" s="1119"/>
      <c r="B197" s="1119"/>
      <c r="C197" s="1120"/>
      <c r="D197" s="1120"/>
    </row>
    <row r="198" spans="1:4">
      <c r="A198" s="1119"/>
      <c r="B198" s="1119"/>
      <c r="C198" s="1120"/>
      <c r="D198" s="1120"/>
    </row>
    <row r="199" spans="1:4">
      <c r="A199" s="1119"/>
      <c r="B199" s="1119"/>
      <c r="C199" s="1120"/>
      <c r="D199" s="1120"/>
    </row>
    <row r="200" spans="1:4">
      <c r="A200" s="1119"/>
      <c r="B200" s="1119"/>
      <c r="C200" s="1120"/>
      <c r="D200" s="1120"/>
    </row>
    <row r="201" spans="1:4">
      <c r="A201" s="1119"/>
      <c r="B201" s="1119"/>
      <c r="C201" s="1120"/>
      <c r="D201" s="1120"/>
    </row>
    <row r="202" spans="1:4">
      <c r="A202" s="1119"/>
      <c r="B202" s="1119"/>
      <c r="C202" s="1120"/>
      <c r="D202" s="1120"/>
    </row>
    <row r="203" spans="1:4">
      <c r="A203" s="1119"/>
      <c r="B203" s="1119"/>
      <c r="C203" s="1120"/>
      <c r="D203" s="1120"/>
    </row>
    <row r="204" spans="1:4">
      <c r="A204" s="1119"/>
      <c r="B204" s="1119"/>
      <c r="C204" s="1120"/>
      <c r="D204" s="1120"/>
    </row>
    <row r="205" spans="1:4">
      <c r="A205" s="1119"/>
      <c r="B205" s="1119"/>
      <c r="C205" s="1120"/>
      <c r="D205" s="1120"/>
    </row>
    <row r="206" spans="1:4">
      <c r="A206" s="1119"/>
      <c r="B206" s="1119"/>
      <c r="C206" s="1120"/>
      <c r="D206" s="1120"/>
    </row>
    <row r="207" spans="1:4">
      <c r="A207" s="1119"/>
      <c r="B207" s="1119"/>
      <c r="C207" s="1120"/>
      <c r="D207" s="1120"/>
    </row>
    <row r="208" spans="1:4">
      <c r="A208" s="1119"/>
      <c r="B208" s="1119"/>
      <c r="C208" s="1120"/>
      <c r="D208" s="1120"/>
    </row>
    <row r="209" spans="1:4">
      <c r="A209" s="1119"/>
      <c r="B209" s="1119"/>
      <c r="C209" s="1120"/>
      <c r="D209" s="1120"/>
    </row>
    <row r="210" spans="1:4">
      <c r="A210" s="1119"/>
      <c r="B210" s="1119"/>
      <c r="C210" s="1120"/>
      <c r="D210" s="1120"/>
    </row>
    <row r="211" spans="1:4">
      <c r="A211" s="1119"/>
      <c r="B211" s="1119"/>
      <c r="C211" s="1120"/>
      <c r="D211" s="1120"/>
    </row>
    <row r="212" spans="1:4">
      <c r="A212" s="1119"/>
      <c r="B212" s="1119"/>
      <c r="C212" s="1120"/>
      <c r="D212" s="1120"/>
    </row>
    <row r="213" spans="1:4">
      <c r="A213" s="1119"/>
      <c r="B213" s="1119"/>
      <c r="C213" s="1120"/>
      <c r="D213" s="1120"/>
    </row>
    <row r="214" spans="1:4">
      <c r="A214" s="1119"/>
      <c r="B214" s="1119"/>
      <c r="C214" s="1120"/>
      <c r="D214" s="1120"/>
    </row>
    <row r="215" spans="1:4">
      <c r="A215" s="1119"/>
      <c r="B215" s="1119"/>
      <c r="C215" s="1120"/>
      <c r="D215" s="1120"/>
    </row>
    <row r="216" spans="1:4">
      <c r="A216" s="1119"/>
      <c r="B216" s="1119"/>
      <c r="C216" s="1120"/>
      <c r="D216" s="1120"/>
    </row>
    <row r="217" spans="1:4">
      <c r="A217" s="1119"/>
      <c r="B217" s="1119"/>
      <c r="C217" s="1120"/>
      <c r="D217" s="1120"/>
    </row>
    <row r="218" spans="1:4">
      <c r="A218" s="1119"/>
      <c r="B218" s="1119"/>
      <c r="C218" s="1120"/>
      <c r="D218" s="1120"/>
    </row>
    <row r="219" spans="1:4">
      <c r="A219" s="1119"/>
      <c r="B219" s="1119"/>
      <c r="C219" s="1120"/>
      <c r="D219" s="1120"/>
    </row>
    <row r="220" spans="1:4">
      <c r="A220" s="1119"/>
      <c r="B220" s="1119"/>
      <c r="C220" s="1120"/>
      <c r="D220" s="1120"/>
    </row>
    <row r="221" spans="1:4">
      <c r="A221" s="1119"/>
      <c r="B221" s="1119"/>
      <c r="C221" s="1120"/>
      <c r="D221" s="1120"/>
    </row>
    <row r="222" spans="1:4">
      <c r="A222" s="1119"/>
      <c r="B222" s="1119"/>
      <c r="C222" s="1120"/>
      <c r="D222" s="1120"/>
    </row>
    <row r="223" spans="1:4">
      <c r="A223" s="1119"/>
      <c r="B223" s="1119"/>
      <c r="C223" s="1120"/>
      <c r="D223" s="1120"/>
    </row>
    <row r="224" spans="1:4">
      <c r="A224" s="1119"/>
      <c r="B224" s="1119"/>
      <c r="C224" s="1120"/>
      <c r="D224" s="1120"/>
    </row>
    <row r="225" spans="1:4">
      <c r="A225" s="1119"/>
      <c r="B225" s="1119"/>
      <c r="C225" s="1120"/>
      <c r="D225" s="1120"/>
    </row>
    <row r="226" spans="1:4">
      <c r="A226" s="1119"/>
      <c r="B226" s="1119"/>
      <c r="C226" s="1120"/>
      <c r="D226" s="1120"/>
    </row>
    <row r="227" spans="1:4">
      <c r="A227" s="1119"/>
      <c r="B227" s="1119"/>
      <c r="C227" s="1120"/>
      <c r="D227" s="1120"/>
    </row>
    <row r="228" spans="1:4">
      <c r="A228" s="1119"/>
      <c r="B228" s="1119"/>
      <c r="C228" s="1120"/>
      <c r="D228" s="1120"/>
    </row>
    <row r="229" spans="1:4">
      <c r="A229" s="1119"/>
      <c r="B229" s="1119"/>
      <c r="C229" s="1120"/>
      <c r="D229" s="1120"/>
    </row>
    <row r="230" spans="1:4">
      <c r="A230" s="1119"/>
      <c r="B230" s="1119"/>
      <c r="C230" s="1120"/>
      <c r="D230" s="1120"/>
    </row>
    <row r="231" spans="1:4">
      <c r="A231" s="1119"/>
      <c r="B231" s="1119"/>
      <c r="C231" s="1120"/>
      <c r="D231" s="1120"/>
    </row>
    <row r="232" spans="1:4">
      <c r="A232" s="1119"/>
      <c r="B232" s="1119"/>
      <c r="C232" s="1120"/>
      <c r="D232" s="1120"/>
    </row>
    <row r="233" spans="1:4">
      <c r="A233" s="1119"/>
      <c r="B233" s="1119"/>
      <c r="C233" s="1120"/>
      <c r="D233" s="1120"/>
    </row>
    <row r="234" spans="1:4">
      <c r="A234" s="1119"/>
      <c r="B234" s="1119"/>
      <c r="C234" s="1120"/>
      <c r="D234" s="1120"/>
    </row>
    <row r="235" spans="1:4">
      <c r="A235" s="1119"/>
      <c r="B235" s="1119"/>
      <c r="C235" s="1120"/>
      <c r="D235" s="1120"/>
    </row>
    <row r="236" spans="1:4">
      <c r="A236" s="1119"/>
      <c r="B236" s="1119"/>
      <c r="C236" s="1120"/>
      <c r="D236" s="1120"/>
    </row>
    <row r="237" spans="1:4">
      <c r="A237" s="1119"/>
      <c r="B237" s="1119"/>
      <c r="C237" s="1120"/>
      <c r="D237" s="1120"/>
    </row>
    <row r="238" spans="1:4">
      <c r="A238" s="1119"/>
      <c r="B238" s="1119"/>
      <c r="C238" s="1120"/>
      <c r="D238" s="1120"/>
    </row>
    <row r="239" spans="1:4">
      <c r="A239" s="1119"/>
      <c r="B239" s="1119"/>
      <c r="C239" s="1120"/>
      <c r="D239" s="1120"/>
    </row>
    <row r="240" spans="1:4">
      <c r="A240" s="1119"/>
      <c r="B240" s="1119"/>
      <c r="C240" s="1120"/>
      <c r="D240" s="1120"/>
    </row>
    <row r="241" spans="1:4">
      <c r="A241" s="1119"/>
      <c r="B241" s="1119"/>
      <c r="C241" s="1120"/>
      <c r="D241" s="1120"/>
    </row>
    <row r="242" spans="1:4">
      <c r="A242" s="1119"/>
      <c r="B242" s="1119"/>
      <c r="C242" s="1120"/>
      <c r="D242" s="1120"/>
    </row>
    <row r="243" spans="1:4">
      <c r="A243" s="1119"/>
      <c r="B243" s="1119"/>
      <c r="C243" s="1120"/>
      <c r="D243" s="1120"/>
    </row>
    <row r="244" spans="1:4">
      <c r="A244" s="1119"/>
      <c r="B244" s="1119"/>
      <c r="C244" s="1120"/>
      <c r="D244" s="1120"/>
    </row>
    <row r="245" spans="1:4">
      <c r="A245" s="1119"/>
      <c r="B245" s="1119"/>
      <c r="C245" s="1120"/>
      <c r="D245" s="1120"/>
    </row>
    <row r="246" spans="1:4">
      <c r="A246" s="1119"/>
      <c r="B246" s="1119"/>
      <c r="C246" s="1120"/>
      <c r="D246" s="1120"/>
    </row>
    <row r="247" spans="1:4">
      <c r="A247" s="1119"/>
      <c r="B247" s="1119"/>
      <c r="C247" s="1120"/>
      <c r="D247" s="1120"/>
    </row>
    <row r="248" spans="1:4">
      <c r="A248" s="1119"/>
      <c r="B248" s="1119"/>
      <c r="C248" s="1120"/>
      <c r="D248" s="1120"/>
    </row>
    <row r="249" spans="1:4">
      <c r="A249" s="1119"/>
      <c r="B249" s="1119"/>
      <c r="C249" s="1120"/>
      <c r="D249" s="1120"/>
    </row>
    <row r="250" spans="1:4">
      <c r="A250" s="1119"/>
      <c r="B250" s="1119"/>
      <c r="C250" s="1120"/>
      <c r="D250" s="1120"/>
    </row>
    <row r="251" spans="1:4">
      <c r="A251" s="1119"/>
      <c r="B251" s="1119"/>
      <c r="C251" s="1120"/>
      <c r="D251" s="1120"/>
    </row>
    <row r="252" spans="1:4">
      <c r="A252" s="1119"/>
      <c r="B252" s="1119"/>
      <c r="C252" s="1120"/>
      <c r="D252" s="1120"/>
    </row>
    <row r="253" spans="1:4">
      <c r="A253" s="1119"/>
      <c r="B253" s="1119"/>
      <c r="C253" s="1120"/>
      <c r="D253" s="1120"/>
    </row>
    <row r="254" spans="1:4">
      <c r="A254" s="1119"/>
      <c r="B254" s="1119"/>
      <c r="C254" s="1120"/>
      <c r="D254" s="1120"/>
    </row>
    <row r="255" spans="1:4">
      <c r="A255" s="1119"/>
      <c r="B255" s="1119"/>
      <c r="C255" s="1120"/>
      <c r="D255" s="1120"/>
    </row>
    <row r="256" spans="1:4">
      <c r="A256" s="1119"/>
      <c r="B256" s="1119"/>
      <c r="C256" s="1120"/>
      <c r="D256" s="1120"/>
    </row>
    <row r="257" spans="1:4">
      <c r="A257" s="1119"/>
      <c r="B257" s="1119"/>
      <c r="C257" s="1120"/>
      <c r="D257" s="1120"/>
    </row>
    <row r="258" spans="1:4">
      <c r="A258" s="1119"/>
      <c r="B258" s="1119"/>
      <c r="C258" s="1120"/>
      <c r="D258" s="1120"/>
    </row>
    <row r="259" spans="1:4">
      <c r="A259" s="1119"/>
      <c r="B259" s="1119"/>
      <c r="C259" s="1120"/>
      <c r="D259" s="1120"/>
    </row>
    <row r="260" spans="1:4">
      <c r="A260" s="1119"/>
      <c r="B260" s="1119"/>
      <c r="C260" s="1120"/>
      <c r="D260" s="1120"/>
    </row>
    <row r="261" spans="1:4">
      <c r="A261" s="1119"/>
      <c r="B261" s="1119"/>
      <c r="C261" s="1120"/>
      <c r="D261" s="1120"/>
    </row>
    <row r="262" spans="1:4">
      <c r="A262" s="1119"/>
      <c r="B262" s="1119"/>
      <c r="C262" s="1120"/>
      <c r="D262" s="1120"/>
    </row>
    <row r="263" spans="1:4">
      <c r="A263" s="1119"/>
      <c r="B263" s="1119"/>
      <c r="C263" s="1120"/>
      <c r="D263" s="1120"/>
    </row>
    <row r="264" spans="1:4">
      <c r="A264" s="1119"/>
      <c r="B264" s="1119"/>
      <c r="C264" s="1120"/>
      <c r="D264" s="1120"/>
    </row>
    <row r="265" spans="1:4">
      <c r="A265" s="1119"/>
      <c r="B265" s="1119"/>
      <c r="C265" s="1120"/>
      <c r="D265" s="1120"/>
    </row>
    <row r="266" spans="1:4">
      <c r="A266" s="1119"/>
      <c r="B266" s="1119"/>
      <c r="C266" s="1120"/>
      <c r="D266" s="1120"/>
    </row>
    <row r="267" spans="1:4">
      <c r="A267" s="1119"/>
      <c r="B267" s="1119"/>
      <c r="C267" s="1120"/>
      <c r="D267" s="1120"/>
    </row>
    <row r="268" spans="1:4">
      <c r="A268" s="1119"/>
      <c r="B268" s="1119"/>
      <c r="C268" s="1120"/>
      <c r="D268" s="1120"/>
    </row>
    <row r="269" spans="1:4">
      <c r="A269" s="1119"/>
      <c r="B269" s="1119"/>
      <c r="C269" s="1120"/>
      <c r="D269" s="1120"/>
    </row>
    <row r="270" spans="1:4">
      <c r="A270" s="1119"/>
      <c r="B270" s="1119"/>
      <c r="C270" s="1120"/>
      <c r="D270" s="1120"/>
    </row>
    <row r="271" spans="1:4">
      <c r="A271" s="1119"/>
      <c r="B271" s="1119"/>
      <c r="C271" s="1120"/>
      <c r="D271" s="1120"/>
    </row>
    <row r="272" spans="1:4">
      <c r="A272" s="1119"/>
      <c r="B272" s="1119"/>
      <c r="C272" s="1120"/>
      <c r="D272" s="1120"/>
    </row>
    <row r="273" spans="1:4">
      <c r="A273" s="1119"/>
      <c r="B273" s="1119"/>
      <c r="C273" s="1120"/>
      <c r="D273" s="1120"/>
    </row>
    <row r="274" spans="1:4">
      <c r="A274" s="1119"/>
      <c r="B274" s="1119"/>
      <c r="C274" s="1120"/>
      <c r="D274" s="1120"/>
    </row>
    <row r="275" spans="1:4">
      <c r="A275" s="1119"/>
      <c r="B275" s="1119"/>
      <c r="C275" s="1120"/>
      <c r="D275" s="1120"/>
    </row>
    <row r="276" spans="1:4">
      <c r="A276" s="1119"/>
      <c r="B276" s="1119"/>
      <c r="C276" s="1120"/>
      <c r="D276" s="1120"/>
    </row>
    <row r="277" spans="1:4">
      <c r="A277" s="1119"/>
      <c r="B277" s="1119"/>
      <c r="C277" s="1120"/>
      <c r="D277" s="1120"/>
    </row>
    <row r="278" spans="1:4">
      <c r="A278" s="1119"/>
      <c r="B278" s="1119"/>
      <c r="C278" s="1120"/>
      <c r="D278" s="1120"/>
    </row>
    <row r="279" spans="1:4">
      <c r="A279" s="1119"/>
      <c r="B279" s="1119"/>
      <c r="C279" s="1120"/>
      <c r="D279" s="1120"/>
    </row>
    <row r="280" spans="1:4">
      <c r="A280" s="1119"/>
      <c r="B280" s="1119"/>
      <c r="C280" s="1120"/>
      <c r="D280" s="1120"/>
    </row>
    <row r="281" spans="1:4">
      <c r="A281" s="1119"/>
      <c r="B281" s="1119"/>
      <c r="C281" s="1120"/>
      <c r="D281" s="1120"/>
    </row>
    <row r="282" spans="1:4">
      <c r="A282" s="1119"/>
      <c r="B282" s="1119"/>
      <c r="C282" s="1120"/>
      <c r="D282" s="1120"/>
    </row>
    <row r="283" spans="1:4">
      <c r="A283" s="1119"/>
      <c r="B283" s="1119"/>
      <c r="C283" s="1120"/>
      <c r="D283" s="1120"/>
    </row>
    <row r="284" spans="1:4">
      <c r="A284" s="1119"/>
      <c r="B284" s="1119"/>
      <c r="C284" s="1120"/>
      <c r="D284" s="1120"/>
    </row>
    <row r="285" spans="1:4">
      <c r="A285" s="1119"/>
      <c r="B285" s="1119"/>
      <c r="C285" s="1120"/>
      <c r="D285" s="1120"/>
    </row>
    <row r="286" spans="1:4">
      <c r="A286" s="1119"/>
      <c r="B286" s="1119"/>
      <c r="C286" s="1120"/>
      <c r="D286" s="1120"/>
    </row>
    <row r="287" spans="1:4">
      <c r="A287" s="1119"/>
      <c r="B287" s="1119"/>
      <c r="C287" s="1120"/>
      <c r="D287" s="1120"/>
    </row>
    <row r="288" spans="1:4">
      <c r="A288" s="1119"/>
      <c r="B288" s="1119"/>
      <c r="C288" s="1120"/>
      <c r="D288" s="1120"/>
    </row>
    <row r="289" spans="1:4">
      <c r="A289" s="1119"/>
      <c r="B289" s="1119"/>
      <c r="C289" s="1120"/>
      <c r="D289" s="1120"/>
    </row>
    <row r="290" spans="1:4">
      <c r="A290" s="1119"/>
      <c r="B290" s="1119"/>
      <c r="C290" s="1120"/>
      <c r="D290" s="1120"/>
    </row>
    <row r="291" spans="1:4">
      <c r="A291" s="1119"/>
      <c r="B291" s="1119"/>
      <c r="C291" s="1120"/>
      <c r="D291" s="1120"/>
    </row>
    <row r="292" spans="1:4">
      <c r="A292" s="1119"/>
      <c r="B292" s="1119"/>
      <c r="C292" s="1120"/>
      <c r="D292" s="1120"/>
    </row>
    <row r="293" spans="1:4">
      <c r="A293" s="1119"/>
      <c r="B293" s="1119"/>
      <c r="C293" s="1120"/>
      <c r="D293" s="1120"/>
    </row>
    <row r="294" spans="1:4">
      <c r="A294" s="1119"/>
      <c r="B294" s="1119"/>
      <c r="C294" s="1120"/>
      <c r="D294" s="1120"/>
    </row>
    <row r="295" spans="1:4">
      <c r="A295" s="1119"/>
      <c r="B295" s="1119"/>
      <c r="C295" s="1120"/>
      <c r="D295" s="1120"/>
    </row>
    <row r="296" spans="1:4">
      <c r="A296" s="1119"/>
      <c r="B296" s="1119"/>
      <c r="C296" s="1120"/>
      <c r="D296" s="1120"/>
    </row>
    <row r="297" spans="1:4">
      <c r="A297" s="1119"/>
      <c r="B297" s="1119"/>
      <c r="C297" s="1120"/>
      <c r="D297" s="1120"/>
    </row>
    <row r="298" spans="1:4">
      <c r="A298" s="1119"/>
      <c r="B298" s="1119"/>
      <c r="C298" s="1120"/>
      <c r="D298" s="1120"/>
    </row>
    <row r="299" spans="1:4">
      <c r="A299" s="1119"/>
      <c r="B299" s="1119"/>
      <c r="C299" s="1120"/>
      <c r="D299" s="1120"/>
    </row>
    <row r="300" spans="1:4">
      <c r="A300" s="1119"/>
      <c r="B300" s="1119"/>
      <c r="C300" s="1120"/>
      <c r="D300" s="1120"/>
    </row>
    <row r="301" spans="1:4">
      <c r="A301" s="1119"/>
      <c r="B301" s="1119"/>
      <c r="C301" s="1120"/>
      <c r="D301" s="1120"/>
    </row>
    <row r="302" spans="1:4">
      <c r="A302" s="1119"/>
      <c r="B302" s="1119"/>
      <c r="C302" s="1120"/>
      <c r="D302" s="1120"/>
    </row>
    <row r="303" spans="1:4">
      <c r="A303" s="1119"/>
      <c r="B303" s="1119"/>
      <c r="C303" s="1120"/>
      <c r="D303" s="1120"/>
    </row>
    <row r="304" spans="1:4">
      <c r="A304" s="1119"/>
      <c r="B304" s="1119"/>
      <c r="C304" s="1120"/>
      <c r="D304" s="1120"/>
    </row>
    <row r="305" spans="1:4">
      <c r="A305" s="1119"/>
      <c r="B305" s="1119"/>
      <c r="C305" s="1120"/>
      <c r="D305" s="1120"/>
    </row>
    <row r="306" spans="1:4">
      <c r="A306" s="1119"/>
      <c r="B306" s="1119"/>
      <c r="C306" s="1120"/>
      <c r="D306" s="1120"/>
    </row>
    <row r="307" spans="1:4">
      <c r="A307" s="1119"/>
      <c r="B307" s="1119"/>
      <c r="C307" s="1120"/>
      <c r="D307" s="1120"/>
    </row>
    <row r="308" spans="1:4">
      <c r="A308" s="1119"/>
      <c r="B308" s="1119"/>
      <c r="C308" s="1120"/>
      <c r="D308" s="1120"/>
    </row>
    <row r="309" spans="1:4">
      <c r="A309" s="1119"/>
      <c r="B309" s="1119"/>
      <c r="C309" s="1120"/>
      <c r="D309" s="1120"/>
    </row>
    <row r="310" spans="1:4">
      <c r="A310" s="1119"/>
      <c r="B310" s="1119"/>
      <c r="C310" s="1120"/>
      <c r="D310" s="1120"/>
    </row>
    <row r="311" spans="1:4">
      <c r="A311" s="1119"/>
      <c r="B311" s="1119"/>
      <c r="C311" s="1120"/>
      <c r="D311" s="1120"/>
    </row>
    <row r="312" spans="1:4">
      <c r="A312" s="1119"/>
      <c r="B312" s="1119"/>
      <c r="C312" s="1120"/>
      <c r="D312" s="1120"/>
    </row>
    <row r="313" spans="1:4">
      <c r="A313" s="1119"/>
      <c r="B313" s="1119"/>
      <c r="C313" s="1120"/>
      <c r="D313" s="1120"/>
    </row>
    <row r="314" spans="1:4">
      <c r="A314" s="1119"/>
      <c r="B314" s="1119"/>
      <c r="C314" s="1120"/>
      <c r="D314" s="1120"/>
    </row>
    <row r="315" spans="1:4">
      <c r="A315" s="1119"/>
      <c r="B315" s="1119"/>
      <c r="C315" s="1120"/>
      <c r="D315" s="1120"/>
    </row>
    <row r="316" spans="1:4">
      <c r="A316" s="1119"/>
      <c r="B316" s="1119"/>
      <c r="C316" s="1120"/>
      <c r="D316" s="1120"/>
    </row>
    <row r="317" spans="1:4">
      <c r="A317" s="1119"/>
      <c r="B317" s="1119"/>
      <c r="C317" s="1120"/>
      <c r="D317" s="1120"/>
    </row>
    <row r="318" spans="1:4">
      <c r="A318" s="1119"/>
      <c r="B318" s="1119"/>
      <c r="C318" s="1120"/>
      <c r="D318" s="1120"/>
    </row>
    <row r="319" spans="1:4">
      <c r="A319" s="1119"/>
      <c r="B319" s="1119"/>
      <c r="C319" s="1120"/>
      <c r="D319" s="1120"/>
    </row>
    <row r="320" spans="1:4">
      <c r="A320" s="1119"/>
      <c r="B320" s="1119"/>
      <c r="C320" s="1120"/>
      <c r="D320" s="1120"/>
    </row>
    <row r="321" spans="1:4">
      <c r="A321" s="1119"/>
      <c r="B321" s="1119"/>
      <c r="C321" s="1120"/>
      <c r="D321" s="1120"/>
    </row>
    <row r="322" spans="1:4">
      <c r="A322" s="1119"/>
      <c r="B322" s="1119"/>
      <c r="C322" s="1120"/>
      <c r="D322" s="1120"/>
    </row>
    <row r="323" spans="1:4">
      <c r="A323" s="1119"/>
      <c r="B323" s="1119"/>
      <c r="C323" s="1120"/>
      <c r="D323" s="1120"/>
    </row>
    <row r="324" spans="1:4">
      <c r="A324" s="1119"/>
      <c r="B324" s="1119"/>
      <c r="C324" s="1120"/>
      <c r="D324" s="1120"/>
    </row>
    <row r="325" spans="1:4">
      <c r="A325" s="1119"/>
      <c r="B325" s="1119"/>
      <c r="C325" s="1120"/>
      <c r="D325" s="1120"/>
    </row>
    <row r="326" spans="1:4">
      <c r="A326" s="1119"/>
      <c r="B326" s="1119"/>
      <c r="C326" s="1120"/>
      <c r="D326" s="1120"/>
    </row>
    <row r="327" spans="1:4">
      <c r="A327" s="1119"/>
      <c r="B327" s="1119"/>
      <c r="C327" s="1120"/>
      <c r="D327" s="1120"/>
    </row>
    <row r="328" spans="1:4">
      <c r="A328" s="1119"/>
      <c r="B328" s="1119"/>
      <c r="C328" s="1120"/>
      <c r="D328" s="1120"/>
    </row>
    <row r="329" spans="1:4">
      <c r="A329" s="1119"/>
      <c r="B329" s="1119"/>
      <c r="C329" s="1120"/>
      <c r="D329" s="1120"/>
    </row>
    <row r="330" spans="1:4">
      <c r="A330" s="1119"/>
      <c r="B330" s="1119"/>
      <c r="C330" s="1120"/>
      <c r="D330" s="1120"/>
    </row>
    <row r="331" spans="1:4">
      <c r="A331" s="1119"/>
      <c r="B331" s="1119"/>
      <c r="C331" s="1120"/>
      <c r="D331" s="1120"/>
    </row>
    <row r="332" spans="1:4">
      <c r="A332" s="1119"/>
      <c r="B332" s="1119"/>
      <c r="C332" s="1120"/>
      <c r="D332" s="1120"/>
    </row>
    <row r="333" spans="1:4">
      <c r="A333" s="1119"/>
      <c r="B333" s="1119"/>
      <c r="C333" s="1120"/>
      <c r="D333" s="1120"/>
    </row>
    <row r="334" spans="1:4">
      <c r="A334" s="1119"/>
      <c r="B334" s="1119"/>
      <c r="C334" s="1120"/>
      <c r="D334" s="1120"/>
    </row>
    <row r="335" spans="1:4">
      <c r="A335" s="1119"/>
      <c r="B335" s="1119"/>
      <c r="C335" s="1120"/>
      <c r="D335" s="1120"/>
    </row>
    <row r="336" spans="1:4">
      <c r="A336" s="1119"/>
      <c r="B336" s="1119"/>
      <c r="C336" s="1120"/>
      <c r="D336" s="1120"/>
    </row>
    <row r="337" spans="1:4">
      <c r="A337" s="1119"/>
      <c r="B337" s="1119"/>
      <c r="C337" s="1120"/>
      <c r="D337" s="1120"/>
    </row>
    <row r="338" spans="1:4">
      <c r="A338" s="1119"/>
      <c r="B338" s="1119"/>
      <c r="C338" s="1120"/>
      <c r="D338" s="1120"/>
    </row>
    <row r="339" spans="1:4">
      <c r="A339" s="1119"/>
      <c r="B339" s="1119"/>
      <c r="C339" s="1120"/>
      <c r="D339" s="1120"/>
    </row>
    <row r="340" spans="1:4">
      <c r="A340" s="1119"/>
      <c r="B340" s="1119"/>
      <c r="C340" s="1120"/>
      <c r="D340" s="1120"/>
    </row>
    <row r="341" spans="1:4">
      <c r="A341" s="1119"/>
      <c r="B341" s="1119"/>
      <c r="C341" s="1120"/>
      <c r="D341" s="1120"/>
    </row>
    <row r="342" spans="1:4">
      <c r="A342" s="1119"/>
      <c r="B342" s="1119"/>
      <c r="C342" s="1120"/>
      <c r="D342" s="1120"/>
    </row>
    <row r="343" spans="1:4">
      <c r="A343" s="1119"/>
      <c r="B343" s="1119"/>
      <c r="C343" s="1120"/>
      <c r="D343" s="1120"/>
    </row>
    <row r="344" spans="1:4">
      <c r="A344" s="1119"/>
      <c r="B344" s="1119"/>
      <c r="C344" s="1120"/>
      <c r="D344" s="1120"/>
    </row>
    <row r="345" spans="1:4">
      <c r="A345" s="1119"/>
      <c r="B345" s="1119"/>
      <c r="C345" s="1120"/>
      <c r="D345" s="1120"/>
    </row>
    <row r="346" spans="1:4">
      <c r="A346" s="1119"/>
      <c r="B346" s="1119"/>
      <c r="C346" s="1120"/>
      <c r="D346" s="1120"/>
    </row>
    <row r="347" spans="1:4">
      <c r="A347" s="1119"/>
      <c r="B347" s="1119"/>
      <c r="C347" s="1120"/>
      <c r="D347" s="1120"/>
    </row>
    <row r="348" spans="1:4">
      <c r="A348" s="1119"/>
      <c r="B348" s="1119"/>
      <c r="C348" s="1120"/>
      <c r="D348" s="1120"/>
    </row>
    <row r="349" spans="1:4">
      <c r="A349" s="1119"/>
      <c r="B349" s="1119"/>
      <c r="C349" s="1120"/>
      <c r="D349" s="1120"/>
    </row>
    <row r="350" spans="1:4">
      <c r="A350" s="1119"/>
      <c r="B350" s="1119"/>
      <c r="C350" s="1120"/>
      <c r="D350" s="1120"/>
    </row>
    <row r="351" spans="1:4">
      <c r="A351" s="1119"/>
      <c r="B351" s="1119"/>
      <c r="C351" s="1120"/>
      <c r="D351" s="1120"/>
    </row>
    <row r="352" spans="1:4">
      <c r="A352" s="1119"/>
      <c r="B352" s="1119"/>
      <c r="C352" s="1120"/>
      <c r="D352" s="1120"/>
    </row>
    <row r="353" spans="1:4">
      <c r="A353" s="1119"/>
      <c r="B353" s="1119"/>
      <c r="C353" s="1120"/>
      <c r="D353" s="1120"/>
    </row>
    <row r="354" spans="1:4">
      <c r="A354" s="1119"/>
      <c r="B354" s="1119"/>
      <c r="C354" s="1120"/>
      <c r="D354" s="1120"/>
    </row>
    <row r="355" spans="1:4">
      <c r="A355" s="1119"/>
      <c r="B355" s="1119"/>
      <c r="C355" s="1120"/>
      <c r="D355" s="1120"/>
    </row>
    <row r="356" spans="1:4">
      <c r="A356" s="1119"/>
      <c r="B356" s="1119"/>
      <c r="C356" s="1120"/>
      <c r="D356" s="1120"/>
    </row>
    <row r="357" spans="1:4">
      <c r="A357" s="1119"/>
      <c r="B357" s="1119"/>
      <c r="C357" s="1120"/>
      <c r="D357" s="1120"/>
    </row>
    <row r="358" spans="1:4">
      <c r="A358" s="1119"/>
      <c r="B358" s="1119"/>
      <c r="C358" s="1120"/>
      <c r="D358" s="1120"/>
    </row>
    <row r="359" spans="1:4">
      <c r="A359" s="1119"/>
      <c r="B359" s="1119"/>
      <c r="C359" s="1120"/>
      <c r="D359" s="1120"/>
    </row>
    <row r="360" spans="1:4">
      <c r="A360" s="1119"/>
      <c r="B360" s="1119"/>
      <c r="C360" s="1120"/>
      <c r="D360" s="1120"/>
    </row>
    <row r="361" spans="1:4">
      <c r="A361" s="1119"/>
      <c r="B361" s="1119"/>
      <c r="C361" s="1120"/>
      <c r="D361" s="1120"/>
    </row>
    <row r="362" spans="1:4">
      <c r="A362" s="1119"/>
      <c r="B362" s="1119"/>
      <c r="C362" s="1120"/>
      <c r="D362" s="1120"/>
    </row>
    <row r="363" spans="1:4">
      <c r="A363" s="1119"/>
      <c r="B363" s="1119"/>
      <c r="C363" s="1120"/>
      <c r="D363" s="1120"/>
    </row>
    <row r="364" spans="1:4">
      <c r="A364" s="1119"/>
      <c r="B364" s="1119"/>
      <c r="C364" s="1120"/>
      <c r="D364" s="1120"/>
    </row>
    <row r="365" spans="1:4">
      <c r="A365" s="1119"/>
      <c r="B365" s="1119"/>
      <c r="C365" s="1120"/>
      <c r="D365" s="1120"/>
    </row>
    <row r="366" spans="1:4">
      <c r="A366" s="1119"/>
      <c r="B366" s="1119"/>
      <c r="C366" s="1120"/>
      <c r="D366" s="1120"/>
    </row>
    <row r="367" spans="1:4">
      <c r="A367" s="1119"/>
      <c r="B367" s="1119"/>
      <c r="C367" s="1120"/>
      <c r="D367" s="1120"/>
    </row>
    <row r="368" spans="1:4">
      <c r="A368" s="1119"/>
      <c r="B368" s="1119"/>
      <c r="C368" s="1120"/>
      <c r="D368" s="1120"/>
    </row>
    <row r="369" spans="1:4">
      <c r="A369" s="1119"/>
      <c r="B369" s="1119"/>
      <c r="C369" s="1120"/>
      <c r="D369" s="1120"/>
    </row>
    <row r="370" spans="1:4">
      <c r="A370" s="1119"/>
      <c r="B370" s="1119"/>
      <c r="C370" s="1120"/>
      <c r="D370" s="1120"/>
    </row>
    <row r="371" spans="1:4">
      <c r="A371" s="1119"/>
      <c r="B371" s="1119"/>
      <c r="C371" s="1120"/>
      <c r="D371" s="1120"/>
    </row>
    <row r="372" spans="1:4">
      <c r="A372" s="1119"/>
      <c r="B372" s="1119"/>
      <c r="C372" s="1120"/>
      <c r="D372" s="1120"/>
    </row>
    <row r="373" spans="1:4">
      <c r="A373" s="1119"/>
      <c r="B373" s="1119"/>
      <c r="C373" s="1120"/>
      <c r="D373" s="1120"/>
    </row>
    <row r="374" spans="1:4">
      <c r="A374" s="1119"/>
      <c r="B374" s="1119"/>
      <c r="C374" s="1120"/>
      <c r="D374" s="1120"/>
    </row>
    <row r="375" spans="1:4">
      <c r="A375" s="1119"/>
      <c r="B375" s="1119"/>
      <c r="C375" s="1120"/>
      <c r="D375" s="1120"/>
    </row>
    <row r="376" spans="1:4">
      <c r="A376" s="1119"/>
      <c r="B376" s="1119"/>
      <c r="C376" s="1120"/>
      <c r="D376" s="1120"/>
    </row>
    <row r="377" spans="1:4">
      <c r="A377" s="1119"/>
      <c r="B377" s="1119"/>
      <c r="C377" s="1120"/>
      <c r="D377" s="1120"/>
    </row>
    <row r="378" spans="1:4">
      <c r="A378" s="1119"/>
      <c r="B378" s="1119"/>
      <c r="C378" s="1120"/>
      <c r="D378" s="1120"/>
    </row>
    <row r="379" spans="1:4">
      <c r="A379" s="1119"/>
      <c r="B379" s="1119"/>
      <c r="C379" s="1120"/>
      <c r="D379" s="1120"/>
    </row>
    <row r="380" spans="1:4">
      <c r="A380" s="1119"/>
      <c r="B380" s="1119"/>
      <c r="C380" s="1120"/>
      <c r="D380" s="1120"/>
    </row>
    <row r="381" spans="1:4">
      <c r="A381" s="1119"/>
      <c r="B381" s="1119"/>
      <c r="C381" s="1120"/>
      <c r="D381" s="1120"/>
    </row>
    <row r="382" spans="1:4">
      <c r="A382" s="1119"/>
      <c r="B382" s="1119"/>
      <c r="C382" s="1120"/>
      <c r="D382" s="1120"/>
    </row>
    <row r="383" spans="1:4">
      <c r="A383" s="1119"/>
      <c r="B383" s="1119"/>
      <c r="C383" s="1120"/>
      <c r="D383" s="1120"/>
    </row>
    <row r="384" spans="1:4">
      <c r="A384" s="1119"/>
      <c r="B384" s="1119"/>
      <c r="C384" s="1120"/>
      <c r="D384" s="1120"/>
    </row>
    <row r="385" spans="1:4">
      <c r="A385" s="1119"/>
      <c r="B385" s="1119"/>
      <c r="C385" s="1120"/>
      <c r="D385" s="1120"/>
    </row>
    <row r="386" spans="1:4">
      <c r="A386" s="1119"/>
      <c r="B386" s="1119"/>
      <c r="C386" s="1120"/>
      <c r="D386" s="1120"/>
    </row>
    <row r="387" spans="1:4">
      <c r="A387" s="1119"/>
      <c r="B387" s="1119"/>
      <c r="C387" s="1120"/>
      <c r="D387" s="1120"/>
    </row>
    <row r="388" spans="1:4">
      <c r="A388" s="1119"/>
      <c r="B388" s="1119"/>
      <c r="C388" s="1120"/>
      <c r="D388" s="1120"/>
    </row>
    <row r="389" spans="1:4">
      <c r="A389" s="1119"/>
      <c r="B389" s="1119"/>
      <c r="C389" s="1120"/>
      <c r="D389" s="1120"/>
    </row>
    <row r="390" spans="1:4">
      <c r="A390" s="1119"/>
      <c r="B390" s="1119"/>
      <c r="C390" s="1120"/>
      <c r="D390" s="1120"/>
    </row>
    <row r="391" spans="1:4">
      <c r="A391" s="1119"/>
      <c r="B391" s="1119"/>
      <c r="C391" s="1120"/>
      <c r="D391" s="1120"/>
    </row>
    <row r="392" spans="1:4">
      <c r="A392" s="1119"/>
      <c r="B392" s="1119"/>
      <c r="C392" s="1120"/>
      <c r="D392" s="1120"/>
    </row>
    <row r="393" spans="1:4">
      <c r="A393" s="1119"/>
      <c r="B393" s="1119"/>
      <c r="C393" s="1120"/>
      <c r="D393" s="1120"/>
    </row>
    <row r="394" spans="1:4">
      <c r="A394" s="1119"/>
      <c r="B394" s="1119"/>
      <c r="C394" s="1120"/>
      <c r="D394" s="1120"/>
    </row>
    <row r="395" spans="1:4">
      <c r="A395" s="1119"/>
      <c r="B395" s="1119"/>
      <c r="C395" s="1120"/>
      <c r="D395" s="1120"/>
    </row>
    <row r="396" spans="1:4">
      <c r="A396" s="1119"/>
      <c r="B396" s="1119"/>
      <c r="C396" s="1120"/>
      <c r="D396" s="1120"/>
    </row>
    <row r="397" spans="1:4">
      <c r="A397" s="1119"/>
      <c r="B397" s="1119"/>
      <c r="C397" s="1120"/>
      <c r="D397" s="1120"/>
    </row>
  </sheetData>
  <mergeCells count="2">
    <mergeCell ref="A1:D1"/>
    <mergeCell ref="A2:D2"/>
  </mergeCells>
  <printOptions horizontalCentered="1"/>
  <pageMargins left="0.7" right="0.7" top="0.75" bottom="0.75" header="0.3" footer="0.3"/>
  <pageSetup paperSize="9" scale="80" fitToHeight="0" orientation="landscape" r:id="rId1"/>
  <headerFooter>
    <oddFooter>&amp;L&amp;"-,Negrito"&amp;K0000FFA: ADEQUADO                                                          I: INADEQUADO                                                 PA: PARCIALMENTE ADEQUADO                                                           NSA: NÃO SE APLICA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C1F51F-9B39-4352-A922-D10C768B5570}">
  <sheetPr>
    <tabColor rgb="FF002060"/>
    <pageSetUpPr fitToPage="1"/>
  </sheetPr>
  <dimension ref="A1:D10"/>
  <sheetViews>
    <sheetView view="pageBreakPreview" zoomScale="115" zoomScaleSheetLayoutView="115" workbookViewId="0">
      <selection activeCell="L3" sqref="L3"/>
    </sheetView>
  </sheetViews>
  <sheetFormatPr defaultColWidth="9.140625" defaultRowHeight="15"/>
  <cols>
    <col min="1" max="2" width="50.7109375" customWidth="1"/>
  </cols>
  <sheetData>
    <row r="1" spans="1:4" ht="36.75" customHeight="1">
      <c r="A1" s="2696" t="s">
        <v>758</v>
      </c>
      <c r="B1" s="2697"/>
      <c r="D1" s="810"/>
    </row>
    <row r="2" spans="1:4" ht="15.75">
      <c r="A2" s="1232" t="s">
        <v>451</v>
      </c>
      <c r="B2" s="1232" t="s">
        <v>451</v>
      </c>
      <c r="D2" s="186"/>
    </row>
    <row r="3" spans="1:4" s="180" customFormat="1" ht="183" customHeight="1">
      <c r="A3" s="753"/>
      <c r="B3" s="769"/>
      <c r="D3" s="182"/>
    </row>
    <row r="4" spans="1:4" s="180" customFormat="1" ht="183" customHeight="1">
      <c r="A4" s="753"/>
      <c r="B4" s="769"/>
      <c r="D4" s="182"/>
    </row>
    <row r="5" spans="1:4" s="180" customFormat="1" ht="183" customHeight="1">
      <c r="A5" s="753"/>
      <c r="B5" s="769"/>
      <c r="D5" s="182"/>
    </row>
    <row r="6" spans="1:4" s="180" customFormat="1" ht="183" customHeight="1">
      <c r="A6" s="753"/>
      <c r="B6" s="769"/>
      <c r="D6" s="182"/>
    </row>
    <row r="7" spans="1:4" s="180" customFormat="1" ht="171.6" customHeight="1">
      <c r="B7" s="182"/>
    </row>
    <row r="8" spans="1:4" s="180" customFormat="1" ht="171.6" customHeight="1">
      <c r="A8"/>
      <c r="B8"/>
      <c r="D8" s="182"/>
    </row>
    <row r="9" spans="1:4" s="180" customFormat="1" ht="180" customHeight="1">
      <c r="A9"/>
      <c r="B9"/>
      <c r="D9" s="182"/>
    </row>
    <row r="10" spans="1:4" ht="207" customHeight="1"/>
  </sheetData>
  <mergeCells count="1">
    <mergeCell ref="A1:B1"/>
  </mergeCells>
  <printOptions horizontalCentered="1"/>
  <pageMargins left="0.7" right="0.7" top="0.75" bottom="0.75" header="0.3" footer="0.3"/>
  <pageSetup paperSize="9" scale="86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20A76-949B-4F3D-8D75-76A1042CBDD3}">
  <sheetPr>
    <tabColor rgb="FF002060"/>
    <pageSetUpPr fitToPage="1"/>
  </sheetPr>
  <dimension ref="A1:P34"/>
  <sheetViews>
    <sheetView view="pageBreakPreview" topLeftCell="A15" zoomScaleNormal="100" zoomScaleSheetLayoutView="100" workbookViewId="0">
      <selection activeCell="L23" sqref="L23"/>
    </sheetView>
  </sheetViews>
  <sheetFormatPr defaultRowHeight="15"/>
  <cols>
    <col min="1" max="1" width="6.28515625" customWidth="1"/>
    <col min="2" max="2" width="50.140625" customWidth="1"/>
    <col min="3" max="5" width="5" customWidth="1"/>
    <col min="7" max="7" width="9.140625" customWidth="1"/>
  </cols>
  <sheetData>
    <row r="1" spans="1:16" ht="10.5" customHeight="1">
      <c r="A1" s="2699"/>
      <c r="B1" s="2700"/>
      <c r="C1" s="2700"/>
      <c r="D1" s="2700"/>
      <c r="E1" s="2700"/>
      <c r="F1" s="2700"/>
      <c r="G1" s="2700"/>
      <c r="H1" s="2700"/>
      <c r="I1" s="2700"/>
      <c r="J1" s="2701"/>
    </row>
    <row r="2" spans="1:16" ht="10.5" customHeight="1">
      <c r="A2" s="581"/>
      <c r="B2" s="1161"/>
      <c r="C2" s="1161"/>
      <c r="D2" s="1161"/>
      <c r="E2" s="1161"/>
      <c r="F2" s="1161"/>
      <c r="G2" s="1161"/>
      <c r="H2" s="1161"/>
      <c r="I2" s="1161"/>
      <c r="J2" s="1969"/>
    </row>
    <row r="3" spans="1:16" s="1119" customFormat="1" ht="32.25" customHeight="1">
      <c r="A3" s="2702" t="s">
        <v>1018</v>
      </c>
      <c r="B3" s="2703"/>
      <c r="C3" s="2703"/>
      <c r="D3" s="2703"/>
      <c r="E3" s="2703"/>
      <c r="F3" s="2703"/>
      <c r="G3" s="2703"/>
      <c r="H3" s="2703"/>
      <c r="I3" s="2703"/>
      <c r="J3" s="2704"/>
      <c r="L3" s="1970"/>
    </row>
    <row r="4" spans="1:16" s="1119" customFormat="1" ht="8.25" customHeight="1">
      <c r="A4" s="2161"/>
      <c r="B4" s="2162"/>
      <c r="C4" s="2162"/>
      <c r="D4" s="2162"/>
      <c r="E4" s="2162"/>
      <c r="F4" s="2162"/>
      <c r="G4" s="2162"/>
      <c r="H4" s="2162"/>
      <c r="I4" s="2162"/>
      <c r="J4" s="2163"/>
    </row>
    <row r="5" spans="1:16" s="1119" customFormat="1" ht="18.75" customHeight="1">
      <c r="A5" s="2705" t="s">
        <v>1041</v>
      </c>
      <c r="B5" s="2705"/>
      <c r="C5" s="2705"/>
      <c r="D5" s="2705"/>
      <c r="E5" s="2705"/>
      <c r="F5" s="2705"/>
      <c r="G5" s="2705"/>
      <c r="H5" s="2705"/>
      <c r="I5" s="2705"/>
      <c r="J5" s="2705"/>
      <c r="L5" s="1970"/>
    </row>
    <row r="6" spans="1:16" s="1119" customFormat="1" ht="8.25" customHeight="1">
      <c r="A6" s="2706"/>
      <c r="B6" s="2707"/>
      <c r="C6" s="2707"/>
      <c r="D6" s="2707"/>
      <c r="E6" s="2707"/>
      <c r="F6" s="2707"/>
      <c r="G6" s="2707"/>
      <c r="H6" s="2707"/>
      <c r="I6" s="2707"/>
      <c r="J6" s="2708"/>
    </row>
    <row r="7" spans="1:16" s="1119" customFormat="1" ht="17.25" customHeight="1">
      <c r="A7" s="1971" t="s">
        <v>0</v>
      </c>
      <c r="B7" s="1971" t="s">
        <v>55</v>
      </c>
      <c r="C7" s="2362" t="s">
        <v>1019</v>
      </c>
      <c r="D7" s="2363"/>
      <c r="E7" s="2364"/>
      <c r="F7" s="2698" t="s">
        <v>205</v>
      </c>
      <c r="G7" s="2698"/>
      <c r="H7" s="2698"/>
      <c r="I7" s="2698"/>
      <c r="J7" s="2698"/>
      <c r="L7" s="1970"/>
    </row>
    <row r="8" spans="1:16" ht="38.25" customHeight="1">
      <c r="A8" s="1972">
        <v>1</v>
      </c>
      <c r="B8" s="1973" t="s">
        <v>1020</v>
      </c>
      <c r="C8" s="2709" t="s">
        <v>177</v>
      </c>
      <c r="D8" s="2710"/>
      <c r="E8" s="2711"/>
      <c r="F8" s="2712"/>
      <c r="G8" s="2713"/>
      <c r="H8" s="2713"/>
      <c r="I8" s="2713"/>
      <c r="J8" s="2714"/>
    </row>
    <row r="9" spans="1:16" ht="51" customHeight="1">
      <c r="A9" s="1972">
        <v>2</v>
      </c>
      <c r="B9" s="1973" t="s">
        <v>1021</v>
      </c>
      <c r="C9" s="2709" t="s">
        <v>177</v>
      </c>
      <c r="D9" s="2710"/>
      <c r="E9" s="2711"/>
      <c r="F9" s="2715"/>
      <c r="G9" s="2716"/>
      <c r="H9" s="2716"/>
      <c r="I9" s="2716"/>
      <c r="J9" s="2717"/>
    </row>
    <row r="10" spans="1:16" ht="65.25" customHeight="1">
      <c r="A10" s="1972">
        <v>3</v>
      </c>
      <c r="B10" s="1973" t="s">
        <v>1022</v>
      </c>
      <c r="C10" s="2709" t="s">
        <v>177</v>
      </c>
      <c r="D10" s="2710"/>
      <c r="E10" s="2711"/>
      <c r="F10" s="2718"/>
      <c r="G10" s="2718"/>
      <c r="H10" s="2718"/>
      <c r="I10" s="2718"/>
      <c r="J10" s="2719"/>
    </row>
    <row r="11" spans="1:16" ht="82.5" customHeight="1">
      <c r="A11" s="1972">
        <v>4</v>
      </c>
      <c r="B11" s="1973" t="s">
        <v>1023</v>
      </c>
      <c r="C11" s="2709" t="s">
        <v>177</v>
      </c>
      <c r="D11" s="2710"/>
      <c r="E11" s="2711"/>
      <c r="F11" s="2718"/>
      <c r="G11" s="2718"/>
      <c r="H11" s="2718"/>
      <c r="I11" s="2718"/>
      <c r="J11" s="2719"/>
      <c r="P11" t="s">
        <v>1024</v>
      </c>
    </row>
    <row r="12" spans="1:16" ht="74.25" customHeight="1">
      <c r="A12" s="1972">
        <v>5</v>
      </c>
      <c r="B12" s="1973" t="s">
        <v>1025</v>
      </c>
      <c r="C12" s="2709" t="s">
        <v>177</v>
      </c>
      <c r="D12" s="2710"/>
      <c r="E12" s="2711"/>
      <c r="F12" s="2718"/>
      <c r="G12" s="2718"/>
      <c r="H12" s="2718"/>
      <c r="I12" s="2718"/>
      <c r="J12" s="2719"/>
    </row>
    <row r="13" spans="1:16" ht="33.75" customHeight="1">
      <c r="A13" s="1972">
        <v>6</v>
      </c>
      <c r="B13" s="1973" t="s">
        <v>1026</v>
      </c>
      <c r="C13" s="2709" t="s">
        <v>177</v>
      </c>
      <c r="D13" s="2710"/>
      <c r="E13" s="2711"/>
      <c r="F13" s="2720"/>
      <c r="G13" s="2718"/>
      <c r="H13" s="2718"/>
      <c r="I13" s="2718"/>
      <c r="J13" s="2719"/>
    </row>
    <row r="14" spans="1:16" ht="32.25" customHeight="1">
      <c r="A14" s="1972">
        <v>7</v>
      </c>
      <c r="B14" s="1973" t="s">
        <v>1027</v>
      </c>
      <c r="C14" s="2709" t="s">
        <v>177</v>
      </c>
      <c r="D14" s="2710"/>
      <c r="E14" s="2711"/>
      <c r="F14" s="2718"/>
      <c r="G14" s="2718"/>
      <c r="H14" s="2718"/>
      <c r="I14" s="2718"/>
      <c r="J14" s="2719"/>
    </row>
    <row r="15" spans="1:16" ht="32.25" customHeight="1">
      <c r="A15" s="1972">
        <v>8</v>
      </c>
      <c r="B15" s="1973" t="s">
        <v>1028</v>
      </c>
      <c r="C15" s="2709" t="s">
        <v>177</v>
      </c>
      <c r="D15" s="2710"/>
      <c r="E15" s="2711"/>
      <c r="F15" s="2718"/>
      <c r="G15" s="2718"/>
      <c r="H15" s="2718"/>
      <c r="I15" s="2718"/>
      <c r="J15" s="2719"/>
    </row>
    <row r="16" spans="1:16" ht="34.5" customHeight="1">
      <c r="A16" s="1972">
        <v>9</v>
      </c>
      <c r="B16" s="1973" t="s">
        <v>1029</v>
      </c>
      <c r="C16" s="2709" t="s">
        <v>177</v>
      </c>
      <c r="D16" s="2710"/>
      <c r="E16" s="2711"/>
      <c r="F16" s="2718"/>
      <c r="G16" s="2718"/>
      <c r="H16" s="2718"/>
      <c r="I16" s="2718"/>
      <c r="J16" s="2719"/>
    </row>
    <row r="17" spans="1:10" ht="34.5" customHeight="1">
      <c r="A17" s="1972">
        <v>11</v>
      </c>
      <c r="B17" s="1973" t="s">
        <v>1030</v>
      </c>
      <c r="C17" s="2709" t="s">
        <v>177</v>
      </c>
      <c r="D17" s="2710"/>
      <c r="E17" s="2711"/>
      <c r="F17" s="2162" t="s">
        <v>1042</v>
      </c>
      <c r="G17" s="2162"/>
      <c r="H17" s="2162"/>
      <c r="I17" s="2162"/>
      <c r="J17" s="2163"/>
    </row>
    <row r="18" spans="1:10" ht="34.5" customHeight="1">
      <c r="A18" s="1972">
        <v>12</v>
      </c>
      <c r="B18" s="1973" t="s">
        <v>1031</v>
      </c>
      <c r="C18" s="2709" t="s">
        <v>177</v>
      </c>
      <c r="D18" s="2710"/>
      <c r="E18" s="2711"/>
      <c r="F18" s="2162" t="s">
        <v>1046</v>
      </c>
      <c r="G18" s="2162"/>
      <c r="H18" s="2162"/>
      <c r="I18" s="2162"/>
      <c r="J18" s="2163"/>
    </row>
    <row r="19" spans="1:10" ht="30" customHeight="1">
      <c r="A19" s="1972">
        <v>14</v>
      </c>
      <c r="B19" s="1973" t="s">
        <v>1032</v>
      </c>
      <c r="C19" s="2709" t="s">
        <v>177</v>
      </c>
      <c r="D19" s="2710"/>
      <c r="E19" s="2711"/>
      <c r="F19" s="2722" t="s">
        <v>1045</v>
      </c>
      <c r="G19" s="2723"/>
      <c r="H19" s="2723"/>
      <c r="I19" s="2723"/>
      <c r="J19" s="2724"/>
    </row>
    <row r="20" spans="1:10" ht="45" customHeight="1">
      <c r="A20" s="1974">
        <v>15</v>
      </c>
      <c r="B20" s="1975" t="s">
        <v>1033</v>
      </c>
      <c r="C20" s="2725" t="s">
        <v>177</v>
      </c>
      <c r="D20" s="2726"/>
      <c r="E20" s="2727"/>
      <c r="F20" s="2728" t="s">
        <v>1044</v>
      </c>
      <c r="G20" s="2707"/>
      <c r="H20" s="2707"/>
      <c r="I20" s="2707"/>
      <c r="J20" s="2708"/>
    </row>
    <row r="21" spans="1:10" ht="42" customHeight="1">
      <c r="A21" s="1972">
        <v>16</v>
      </c>
      <c r="B21" s="1973" t="s">
        <v>1034</v>
      </c>
      <c r="C21" s="2709" t="s">
        <v>177</v>
      </c>
      <c r="D21" s="2710"/>
      <c r="E21" s="2711"/>
      <c r="F21" s="2729" t="s">
        <v>1043</v>
      </c>
      <c r="G21" s="2162"/>
      <c r="H21" s="2162"/>
      <c r="I21" s="2162"/>
      <c r="J21" s="2163"/>
    </row>
    <row r="22" spans="1:10" ht="18" customHeight="1">
      <c r="A22" s="2730" t="s">
        <v>1035</v>
      </c>
      <c r="B22" s="2731"/>
      <c r="C22" s="2731"/>
      <c r="D22" s="2731"/>
      <c r="E22" s="2731"/>
      <c r="F22" s="2731"/>
      <c r="G22" s="2731"/>
      <c r="H22" s="2731"/>
      <c r="I22" s="2731"/>
      <c r="J22" s="2732"/>
    </row>
    <row r="23" spans="1:10" ht="42" customHeight="1">
      <c r="A23" s="1972">
        <v>17</v>
      </c>
      <c r="B23" s="1975" t="s">
        <v>1036</v>
      </c>
      <c r="C23" s="2709" t="s">
        <v>177</v>
      </c>
      <c r="D23" s="2710"/>
      <c r="E23" s="2711"/>
      <c r="F23" s="2721"/>
      <c r="G23" s="2718"/>
      <c r="H23" s="2718"/>
      <c r="I23" s="2718"/>
      <c r="J23" s="2719"/>
    </row>
    <row r="24" spans="1:10" ht="51" customHeight="1">
      <c r="A24" s="1972">
        <v>18</v>
      </c>
      <c r="B24" s="1975" t="s">
        <v>1037</v>
      </c>
      <c r="C24" s="2709" t="s">
        <v>177</v>
      </c>
      <c r="D24" s="2710"/>
      <c r="E24" s="2711"/>
      <c r="F24" s="2736"/>
      <c r="G24" s="2737"/>
      <c r="H24" s="2737"/>
      <c r="I24" s="2737"/>
      <c r="J24" s="2738"/>
    </row>
    <row r="25" spans="1:10" ht="39.75" customHeight="1">
      <c r="A25" s="1972">
        <v>19</v>
      </c>
      <c r="B25" s="1975" t="s">
        <v>1038</v>
      </c>
      <c r="C25" s="2709" t="s">
        <v>177</v>
      </c>
      <c r="D25" s="2710"/>
      <c r="E25" s="2711"/>
      <c r="F25" s="2729"/>
      <c r="G25" s="2729"/>
      <c r="H25" s="2729"/>
      <c r="I25" s="2729"/>
      <c r="J25" s="2739"/>
    </row>
    <row r="26" spans="1:10" ht="39.75" customHeight="1">
      <c r="A26" s="1972">
        <v>20</v>
      </c>
      <c r="B26" s="1975" t="s">
        <v>1039</v>
      </c>
      <c r="C26" s="2709" t="s">
        <v>177</v>
      </c>
      <c r="D26" s="2710"/>
      <c r="E26" s="2711"/>
      <c r="F26" s="2729"/>
      <c r="G26" s="2729"/>
      <c r="H26" s="2729"/>
      <c r="I26" s="2729"/>
      <c r="J26" s="2739"/>
    </row>
    <row r="27" spans="1:10">
      <c r="A27" s="582"/>
      <c r="B27" s="1976"/>
      <c r="C27" s="1977"/>
      <c r="D27" s="1977"/>
      <c r="E27" s="1977"/>
      <c r="F27" s="1977"/>
      <c r="G27" s="1977"/>
      <c r="H27" s="1977"/>
      <c r="I27" s="1977"/>
      <c r="J27" s="1978"/>
    </row>
    <row r="28" spans="1:10">
      <c r="A28" s="2733" t="s">
        <v>1040</v>
      </c>
      <c r="B28" s="2734"/>
      <c r="C28" s="2734"/>
      <c r="D28" s="2734"/>
      <c r="E28" s="2734"/>
      <c r="F28" s="2734"/>
      <c r="G28" s="2734"/>
      <c r="H28" s="2734"/>
      <c r="I28" s="2734"/>
      <c r="J28" s="2735"/>
    </row>
    <row r="29" spans="1:10">
      <c r="A29" s="1979"/>
      <c r="B29" s="1980"/>
      <c r="C29" s="1980"/>
      <c r="D29" s="1980"/>
      <c r="E29" s="1980"/>
      <c r="F29" s="1980"/>
      <c r="G29" s="1980"/>
      <c r="H29" s="1980"/>
      <c r="I29" s="1980"/>
      <c r="J29" s="1981"/>
    </row>
    <row r="30" spans="1:10">
      <c r="A30" s="1982"/>
      <c r="B30" s="1983"/>
      <c r="C30" s="1983"/>
      <c r="D30" s="1983"/>
      <c r="E30" s="1983"/>
      <c r="F30" s="1983"/>
      <c r="G30" s="1983"/>
      <c r="H30" s="1983"/>
      <c r="I30" s="1983"/>
      <c r="J30" s="1984"/>
    </row>
    <row r="31" spans="1:10">
      <c r="A31" s="1980"/>
      <c r="B31" s="1980"/>
      <c r="C31" s="1980"/>
      <c r="D31" s="1980"/>
      <c r="E31" s="1980"/>
      <c r="F31" s="1980"/>
      <c r="G31" s="1980"/>
      <c r="H31" s="1980"/>
      <c r="I31" s="1980"/>
      <c r="J31" s="1980"/>
    </row>
    <row r="32" spans="1:10">
      <c r="A32" s="1980"/>
      <c r="B32" s="1980"/>
      <c r="C32" s="1980"/>
      <c r="D32" s="1980"/>
      <c r="E32" s="1980"/>
      <c r="F32" s="1980"/>
      <c r="G32" s="1980"/>
      <c r="H32" s="1980"/>
      <c r="I32" s="1980"/>
      <c r="J32" s="1980"/>
    </row>
    <row r="33" spans="1:10">
      <c r="A33" s="1980"/>
      <c r="B33" s="1980"/>
      <c r="C33" s="1980"/>
      <c r="D33" s="1980"/>
      <c r="E33" s="1980"/>
      <c r="F33" s="1980"/>
      <c r="G33" s="1980"/>
      <c r="H33" s="1980"/>
      <c r="I33" s="1980"/>
      <c r="J33" s="1980"/>
    </row>
    <row r="34" spans="1:10">
      <c r="A34" s="1985"/>
      <c r="B34" s="1976"/>
      <c r="C34" s="1977"/>
      <c r="D34" s="1977"/>
      <c r="E34" s="1977"/>
      <c r="F34" s="1977"/>
      <c r="G34" s="1977"/>
      <c r="H34" s="1977"/>
      <c r="I34" s="1977"/>
      <c r="J34" s="1977"/>
    </row>
  </sheetData>
  <mergeCells count="45">
    <mergeCell ref="A28:J28"/>
    <mergeCell ref="C24:E24"/>
    <mergeCell ref="F24:J24"/>
    <mergeCell ref="C25:E25"/>
    <mergeCell ref="F25:J25"/>
    <mergeCell ref="C26:E26"/>
    <mergeCell ref="F26:J26"/>
    <mergeCell ref="C23:E23"/>
    <mergeCell ref="F23:J23"/>
    <mergeCell ref="C17:E17"/>
    <mergeCell ref="F17:J17"/>
    <mergeCell ref="C18:E18"/>
    <mergeCell ref="F18:J18"/>
    <mergeCell ref="C19:E19"/>
    <mergeCell ref="F19:J19"/>
    <mergeCell ref="C20:E20"/>
    <mergeCell ref="F20:J20"/>
    <mergeCell ref="C21:E21"/>
    <mergeCell ref="F21:J21"/>
    <mergeCell ref="A22:J22"/>
    <mergeCell ref="C14:E14"/>
    <mergeCell ref="F14:J14"/>
    <mergeCell ref="C15:E15"/>
    <mergeCell ref="F15:J15"/>
    <mergeCell ref="C16:E16"/>
    <mergeCell ref="F16:J16"/>
    <mergeCell ref="C11:E11"/>
    <mergeCell ref="F11:J11"/>
    <mergeCell ref="C12:E12"/>
    <mergeCell ref="F12:J12"/>
    <mergeCell ref="C13:E13"/>
    <mergeCell ref="F13:J13"/>
    <mergeCell ref="C8:E8"/>
    <mergeCell ref="F8:J8"/>
    <mergeCell ref="C9:E9"/>
    <mergeCell ref="F9:J9"/>
    <mergeCell ref="C10:E10"/>
    <mergeCell ref="F10:J10"/>
    <mergeCell ref="C7:E7"/>
    <mergeCell ref="F7:J7"/>
    <mergeCell ref="A1:J1"/>
    <mergeCell ref="A3:J3"/>
    <mergeCell ref="A4:J4"/>
    <mergeCell ref="A5:J5"/>
    <mergeCell ref="A6:J6"/>
  </mergeCells>
  <printOptions horizontalCentered="1"/>
  <pageMargins left="0.78740157480314965" right="0.39370078740157483" top="0.39370078740157483" bottom="0.39370078740157483" header="0" footer="0"/>
  <pageSetup paperSize="9" scale="77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2060"/>
    <pageSetUpPr fitToPage="1"/>
  </sheetPr>
  <dimension ref="A1:AN25"/>
  <sheetViews>
    <sheetView showGridLines="0" view="pageBreakPreview" zoomScale="90" zoomScaleNormal="100" zoomScaleSheetLayoutView="90" workbookViewId="0">
      <selection activeCell="AG10" sqref="AG10"/>
    </sheetView>
  </sheetViews>
  <sheetFormatPr defaultRowHeight="15"/>
  <cols>
    <col min="1" max="1" width="7.7109375" customWidth="1"/>
    <col min="2" max="2" width="53.5703125" customWidth="1"/>
    <col min="3" max="3" width="4.28515625" style="806" customWidth="1"/>
    <col min="4" max="4" width="4.28515625" customWidth="1"/>
    <col min="5" max="8" width="4.28515625" style="1009" customWidth="1"/>
    <col min="9" max="10" width="4.28515625" style="806" customWidth="1"/>
    <col min="11" max="15" width="4.28515625" style="1009" customWidth="1"/>
    <col min="16" max="17" width="4.28515625" style="806" customWidth="1"/>
    <col min="18" max="22" width="4.28515625" style="1009" customWidth="1"/>
    <col min="23" max="24" width="4.28515625" style="806" customWidth="1"/>
    <col min="25" max="29" width="4.28515625" style="1009" customWidth="1"/>
    <col min="30" max="31" width="4.28515625" style="806" customWidth="1"/>
    <col min="32" max="33" width="4.28515625" style="1009" customWidth="1"/>
    <col min="34" max="34" width="11.28515625" customWidth="1"/>
  </cols>
  <sheetData>
    <row r="1" spans="1:40" ht="28.5" customHeight="1">
      <c r="A1" s="2357" t="s">
        <v>435</v>
      </c>
      <c r="B1" s="2371"/>
      <c r="C1" s="2371"/>
      <c r="D1" s="2371"/>
      <c r="E1" s="2371"/>
      <c r="F1" s="2371"/>
      <c r="G1" s="2371"/>
      <c r="H1" s="2371"/>
      <c r="I1" s="2371"/>
      <c r="J1" s="2371"/>
      <c r="K1" s="2371"/>
      <c r="L1" s="2371"/>
      <c r="M1" s="2371"/>
      <c r="N1" s="2371"/>
      <c r="O1" s="2371"/>
      <c r="P1" s="2371"/>
      <c r="Q1" s="2371"/>
      <c r="R1" s="2371"/>
      <c r="S1" s="2371"/>
      <c r="T1" s="2371"/>
      <c r="U1" s="2371"/>
      <c r="V1" s="2371"/>
      <c r="W1" s="2371"/>
      <c r="X1" s="2371"/>
      <c r="Y1" s="2371"/>
      <c r="Z1" s="2371"/>
      <c r="AA1" s="2371"/>
      <c r="AB1" s="2371"/>
      <c r="AC1" s="2371"/>
      <c r="AD1" s="2371"/>
      <c r="AE1" s="2371"/>
      <c r="AF1" s="2371"/>
      <c r="AG1" s="2355"/>
    </row>
    <row r="2" spans="1:40" ht="27.75" customHeight="1">
      <c r="A2" s="2745" t="s">
        <v>725</v>
      </c>
      <c r="B2" s="2746"/>
      <c r="C2" s="2746"/>
      <c r="D2" s="2746"/>
      <c r="E2" s="2746"/>
      <c r="F2" s="2746"/>
      <c r="G2" s="2746"/>
      <c r="H2" s="2746"/>
      <c r="I2" s="2746"/>
      <c r="J2" s="2746"/>
      <c r="K2" s="2746"/>
      <c r="L2" s="2746"/>
      <c r="M2" s="2746"/>
      <c r="N2" s="2746"/>
      <c r="O2" s="2746"/>
      <c r="P2" s="2746"/>
      <c r="Q2" s="2746"/>
      <c r="R2" s="2746"/>
      <c r="S2" s="2746"/>
      <c r="T2" s="2746"/>
      <c r="U2" s="2746"/>
      <c r="V2" s="2746"/>
      <c r="W2" s="2746"/>
      <c r="X2" s="2746"/>
      <c r="Y2" s="2746"/>
      <c r="Z2" s="2746"/>
      <c r="AA2" s="2746"/>
      <c r="AB2" s="2746"/>
      <c r="AC2" s="2746"/>
      <c r="AD2" s="2746"/>
      <c r="AE2" s="2746"/>
      <c r="AF2" s="2746"/>
      <c r="AG2" s="2747"/>
    </row>
    <row r="3" spans="1:40" ht="29.25" customHeight="1">
      <c r="A3" s="2748">
        <v>45200</v>
      </c>
      <c r="B3" s="2749"/>
      <c r="C3" s="2749"/>
      <c r="D3" s="2749"/>
      <c r="E3" s="2749"/>
      <c r="F3" s="2749"/>
      <c r="G3" s="2749"/>
      <c r="H3" s="2749"/>
      <c r="I3" s="2749"/>
      <c r="J3" s="2749"/>
      <c r="K3" s="2749"/>
      <c r="L3" s="2749"/>
      <c r="M3" s="2749"/>
      <c r="N3" s="2749"/>
      <c r="O3" s="2749"/>
      <c r="P3" s="2749"/>
      <c r="Q3" s="2749"/>
      <c r="R3" s="2749"/>
      <c r="S3" s="2749"/>
      <c r="T3" s="2749"/>
      <c r="U3" s="2749"/>
      <c r="V3" s="2749"/>
      <c r="W3" s="2749"/>
      <c r="X3" s="2749"/>
      <c r="Y3" s="2749"/>
      <c r="Z3" s="2749"/>
      <c r="AA3" s="2749"/>
      <c r="AB3" s="2749"/>
      <c r="AC3" s="2749"/>
      <c r="AD3" s="2749"/>
      <c r="AE3" s="2749"/>
      <c r="AF3" s="2749"/>
      <c r="AG3" s="2750"/>
    </row>
    <row r="4" spans="1:40" ht="29.25" customHeight="1">
      <c r="A4" s="2740" t="s">
        <v>245</v>
      </c>
      <c r="B4" s="2741"/>
      <c r="C4" s="1429">
        <v>1</v>
      </c>
      <c r="D4" s="1428">
        <v>2</v>
      </c>
      <c r="E4" s="1428">
        <v>3</v>
      </c>
      <c r="F4" s="1428">
        <v>4</v>
      </c>
      <c r="G4" s="1428">
        <v>5</v>
      </c>
      <c r="H4" s="1428">
        <v>6</v>
      </c>
      <c r="I4" s="1429">
        <v>7</v>
      </c>
      <c r="J4" s="1429">
        <v>8</v>
      </c>
      <c r="K4" s="1429">
        <v>9</v>
      </c>
      <c r="L4" s="1428">
        <v>10</v>
      </c>
      <c r="M4" s="1428">
        <v>11</v>
      </c>
      <c r="N4" s="1429">
        <v>12</v>
      </c>
      <c r="O4" s="1428">
        <v>13</v>
      </c>
      <c r="P4" s="1429">
        <v>14</v>
      </c>
      <c r="Q4" s="1429">
        <v>15</v>
      </c>
      <c r="R4" s="1428">
        <v>16</v>
      </c>
      <c r="S4" s="1428">
        <v>17</v>
      </c>
      <c r="T4" s="1428">
        <v>18</v>
      </c>
      <c r="U4" s="1428">
        <v>19</v>
      </c>
      <c r="V4" s="1428">
        <v>20</v>
      </c>
      <c r="W4" s="1429">
        <v>21</v>
      </c>
      <c r="X4" s="1429">
        <v>22</v>
      </c>
      <c r="Y4" s="1428">
        <v>23</v>
      </c>
      <c r="Z4" s="1428">
        <v>24</v>
      </c>
      <c r="AA4" s="1428">
        <v>25</v>
      </c>
      <c r="AB4" s="1428">
        <v>26</v>
      </c>
      <c r="AC4" s="1428">
        <v>27</v>
      </c>
      <c r="AD4" s="1429">
        <v>28</v>
      </c>
      <c r="AE4" s="1429">
        <v>29</v>
      </c>
      <c r="AF4" s="1428">
        <v>30</v>
      </c>
      <c r="AG4" s="1426">
        <v>31</v>
      </c>
      <c r="AI4" s="806" t="s">
        <v>861</v>
      </c>
    </row>
    <row r="5" spans="1:40" ht="29.25" customHeight="1">
      <c r="A5" s="2742" t="s">
        <v>452</v>
      </c>
      <c r="B5" s="953" t="s">
        <v>502</v>
      </c>
      <c r="C5" s="1007" t="s">
        <v>449</v>
      </c>
      <c r="D5" s="1007"/>
      <c r="E5" s="1007"/>
      <c r="F5" s="1007"/>
      <c r="G5" s="1008"/>
      <c r="H5" s="1007"/>
      <c r="I5" s="1007" t="s">
        <v>450</v>
      </c>
      <c r="J5" s="1007" t="s">
        <v>449</v>
      </c>
      <c r="K5" s="1777"/>
      <c r="L5" s="1007"/>
      <c r="M5" s="1007"/>
      <c r="N5" s="1007"/>
      <c r="O5" s="1776"/>
      <c r="P5" s="1007" t="s">
        <v>450</v>
      </c>
      <c r="Q5" s="1007" t="s">
        <v>449</v>
      </c>
      <c r="R5" s="1007"/>
      <c r="S5" s="1007"/>
      <c r="T5" s="1007"/>
      <c r="U5" s="1007"/>
      <c r="V5" s="1008"/>
      <c r="W5" s="1007" t="s">
        <v>450</v>
      </c>
      <c r="X5" s="1007" t="s">
        <v>449</v>
      </c>
      <c r="Y5" s="1007"/>
      <c r="Z5" s="1008"/>
      <c r="AA5" s="1007"/>
      <c r="AB5" s="1007"/>
      <c r="AC5" s="1007"/>
      <c r="AD5" s="1007" t="s">
        <v>450</v>
      </c>
      <c r="AE5" s="1007" t="s">
        <v>449</v>
      </c>
      <c r="AF5" s="1008"/>
      <c r="AG5" s="1007"/>
      <c r="AI5" s="1125" t="s">
        <v>763</v>
      </c>
    </row>
    <row r="6" spans="1:40" ht="29.25" customHeight="1">
      <c r="A6" s="2743"/>
      <c r="B6" s="953" t="s">
        <v>503</v>
      </c>
      <c r="C6" s="1007" t="s">
        <v>449</v>
      </c>
      <c r="D6" s="1007"/>
      <c r="E6" s="1008"/>
      <c r="F6" s="1007"/>
      <c r="G6" s="1007"/>
      <c r="H6" s="1007"/>
      <c r="I6" s="1007" t="s">
        <v>450</v>
      </c>
      <c r="J6" s="1007" t="s">
        <v>449</v>
      </c>
      <c r="K6" s="1007"/>
      <c r="L6" s="1008"/>
      <c r="M6" s="1007"/>
      <c r="N6" s="1007"/>
      <c r="O6" s="1007"/>
      <c r="P6" s="1007" t="s">
        <v>450</v>
      </c>
      <c r="Q6" s="1007" t="s">
        <v>449</v>
      </c>
      <c r="R6" s="1007"/>
      <c r="S6" s="1007"/>
      <c r="T6" s="1008"/>
      <c r="U6" s="1007"/>
      <c r="V6" s="1007"/>
      <c r="W6" s="1007" t="s">
        <v>450</v>
      </c>
      <c r="X6" s="1007" t="s">
        <v>449</v>
      </c>
      <c r="Y6" s="1007"/>
      <c r="Z6" s="1007"/>
      <c r="AA6" s="1008"/>
      <c r="AB6" s="1007"/>
      <c r="AC6" s="1007"/>
      <c r="AD6" s="1007" t="s">
        <v>450</v>
      </c>
      <c r="AE6" s="1007" t="s">
        <v>449</v>
      </c>
      <c r="AF6" s="1008"/>
      <c r="AG6" s="1157"/>
      <c r="AJ6" s="2757" t="s">
        <v>798</v>
      </c>
      <c r="AK6" s="2757"/>
    </row>
    <row r="7" spans="1:40" ht="29.25" customHeight="1">
      <c r="A7" s="2743"/>
      <c r="B7" s="953" t="s">
        <v>538</v>
      </c>
      <c r="C7" s="1007" t="s">
        <v>449</v>
      </c>
      <c r="D7" s="1007"/>
      <c r="E7" s="1008"/>
      <c r="F7" s="1007"/>
      <c r="G7" s="1007"/>
      <c r="H7" s="1007"/>
      <c r="I7" s="1007" t="s">
        <v>450</v>
      </c>
      <c r="J7" s="1007" t="s">
        <v>449</v>
      </c>
      <c r="K7" s="1007"/>
      <c r="L7" s="1007"/>
      <c r="M7" s="1776"/>
      <c r="N7" s="1777"/>
      <c r="O7" s="1007"/>
      <c r="P7" s="1007" t="s">
        <v>450</v>
      </c>
      <c r="Q7" s="1007" t="s">
        <v>449</v>
      </c>
      <c r="R7" s="1007"/>
      <c r="S7" s="1007"/>
      <c r="T7" s="1008"/>
      <c r="U7" s="1007"/>
      <c r="V7" s="1007"/>
      <c r="W7" s="1007" t="s">
        <v>450</v>
      </c>
      <c r="X7" s="1007" t="s">
        <v>449</v>
      </c>
      <c r="Y7" s="1007"/>
      <c r="Z7" s="1007"/>
      <c r="AA7" s="1007"/>
      <c r="AB7" s="1008"/>
      <c r="AC7" s="1007"/>
      <c r="AD7" s="1007" t="s">
        <v>450</v>
      </c>
      <c r="AE7" s="1007" t="s">
        <v>449</v>
      </c>
      <c r="AF7" s="1007"/>
      <c r="AG7" s="1008"/>
      <c r="AJ7" s="2757"/>
      <c r="AK7" s="2757"/>
      <c r="AM7" s="2757" t="s">
        <v>798</v>
      </c>
      <c r="AN7" s="2757"/>
    </row>
    <row r="8" spans="1:40" ht="29.25" customHeight="1">
      <c r="A8" s="2743"/>
      <c r="B8" s="953" t="s">
        <v>539</v>
      </c>
      <c r="C8" s="1007" t="s">
        <v>449</v>
      </c>
      <c r="D8" s="1007"/>
      <c r="E8" s="1007"/>
      <c r="F8" s="1007"/>
      <c r="G8" s="1008"/>
      <c r="H8" s="1007"/>
      <c r="I8" s="1007" t="s">
        <v>450</v>
      </c>
      <c r="J8" s="1007" t="s">
        <v>449</v>
      </c>
      <c r="K8" s="1007"/>
      <c r="L8" s="1007"/>
      <c r="M8" s="1008"/>
      <c r="N8" s="1007"/>
      <c r="O8" s="1007"/>
      <c r="P8" s="1007" t="s">
        <v>450</v>
      </c>
      <c r="Q8" s="1007" t="s">
        <v>449</v>
      </c>
      <c r="R8" s="1008"/>
      <c r="S8" s="1007"/>
      <c r="T8" s="1007"/>
      <c r="U8" s="1007"/>
      <c r="V8" s="1007"/>
      <c r="W8" s="1007" t="s">
        <v>450</v>
      </c>
      <c r="X8" s="1007" t="s">
        <v>449</v>
      </c>
      <c r="Y8" s="1007"/>
      <c r="Z8" s="1007"/>
      <c r="AA8" s="1007"/>
      <c r="AB8" s="1007"/>
      <c r="AC8" s="1008"/>
      <c r="AD8" s="1007" t="s">
        <v>450</v>
      </c>
      <c r="AE8" s="1007" t="s">
        <v>449</v>
      </c>
      <c r="AF8" s="1008"/>
      <c r="AG8" s="1157"/>
      <c r="AJ8" s="2757"/>
      <c r="AK8" s="2757"/>
      <c r="AM8" s="2757"/>
      <c r="AN8" s="2757"/>
    </row>
    <row r="9" spans="1:40" ht="29.25" customHeight="1">
      <c r="A9" s="2744"/>
      <c r="B9" s="953" t="s">
        <v>761</v>
      </c>
      <c r="C9" s="1007" t="s">
        <v>449</v>
      </c>
      <c r="D9" s="1007"/>
      <c r="E9" s="1007"/>
      <c r="F9" s="1007"/>
      <c r="G9" s="1007"/>
      <c r="H9" s="1008"/>
      <c r="I9" s="1007" t="s">
        <v>450</v>
      </c>
      <c r="J9" s="1007" t="s">
        <v>449</v>
      </c>
      <c r="K9" s="1007"/>
      <c r="L9" s="1007"/>
      <c r="M9" s="1007"/>
      <c r="N9" s="1007"/>
      <c r="O9" s="1008"/>
      <c r="P9" s="1007" t="s">
        <v>450</v>
      </c>
      <c r="Q9" s="1007" t="s">
        <v>449</v>
      </c>
      <c r="R9" s="1007"/>
      <c r="S9" s="1007"/>
      <c r="T9" s="1123"/>
      <c r="U9" s="1008"/>
      <c r="V9" s="1007"/>
      <c r="W9" s="1007" t="s">
        <v>450</v>
      </c>
      <c r="X9" s="1007" t="s">
        <v>449</v>
      </c>
      <c r="Y9" s="1008"/>
      <c r="Z9" s="1007"/>
      <c r="AA9" s="1007"/>
      <c r="AB9" s="1007"/>
      <c r="AC9" s="1007"/>
      <c r="AD9" s="1007" t="s">
        <v>450</v>
      </c>
      <c r="AE9" s="1007" t="s">
        <v>449</v>
      </c>
      <c r="AF9" s="1007"/>
      <c r="AG9" s="1008"/>
      <c r="AJ9" s="1186"/>
      <c r="AK9" s="1186"/>
      <c r="AM9" s="2757"/>
      <c r="AN9" s="2757"/>
    </row>
    <row r="10" spans="1:40" ht="29.25" customHeight="1">
      <c r="A10" s="635"/>
      <c r="B10" s="387"/>
      <c r="C10" s="1430"/>
      <c r="D10" s="387"/>
      <c r="E10" s="387"/>
      <c r="F10" s="387"/>
      <c r="G10" s="387"/>
      <c r="H10" s="387"/>
      <c r="I10" s="1430"/>
      <c r="J10" s="1430"/>
      <c r="K10" s="387"/>
      <c r="L10" s="387"/>
      <c r="M10" s="387"/>
      <c r="N10" s="387"/>
      <c r="O10" s="387"/>
      <c r="P10" s="1430"/>
      <c r="Q10" s="1430"/>
      <c r="R10" s="387"/>
      <c r="S10" s="387"/>
      <c r="T10" s="387"/>
      <c r="U10" s="387"/>
      <c r="V10" s="387"/>
      <c r="W10" s="1430"/>
      <c r="X10" s="1430"/>
      <c r="Y10" s="387"/>
      <c r="Z10" s="387"/>
      <c r="AA10" s="387"/>
      <c r="AB10" s="387"/>
      <c r="AC10" s="387"/>
      <c r="AD10" s="1430"/>
      <c r="AE10" s="1430"/>
      <c r="AF10" s="1476"/>
      <c r="AG10" s="1214"/>
      <c r="AM10" s="2757" t="s">
        <v>798</v>
      </c>
      <c r="AN10" s="2757"/>
    </row>
    <row r="11" spans="1:40" ht="29.25" customHeight="1">
      <c r="A11" s="635"/>
      <c r="B11" s="387"/>
      <c r="C11" s="1430"/>
      <c r="D11" s="387"/>
      <c r="E11" s="387"/>
      <c r="F11" s="387"/>
      <c r="G11" s="387"/>
      <c r="H11" s="387"/>
      <c r="I11" s="1430"/>
      <c r="J11" s="1430"/>
      <c r="K11" s="387"/>
      <c r="L11" s="387"/>
      <c r="M11" s="387"/>
      <c r="N11" s="387"/>
      <c r="O11" s="387"/>
      <c r="P11" s="1430"/>
      <c r="Q11" s="1430"/>
      <c r="R11" s="387"/>
      <c r="S11" s="387"/>
      <c r="T11" s="387"/>
      <c r="U11" s="387"/>
      <c r="V11" s="387"/>
      <c r="W11" s="1430"/>
      <c r="X11" s="1430"/>
      <c r="Y11" s="387"/>
      <c r="Z11" s="387"/>
      <c r="AA11" s="387"/>
      <c r="AB11" s="387"/>
      <c r="AC11" s="387"/>
      <c r="AD11" s="1430"/>
      <c r="AE11" s="1430"/>
      <c r="AF11" s="1430"/>
      <c r="AG11" s="1158"/>
      <c r="AM11" s="2757"/>
      <c r="AN11" s="2757"/>
    </row>
    <row r="12" spans="1:40" ht="29.25" customHeight="1">
      <c r="A12" s="635"/>
      <c r="B12" s="387"/>
      <c r="C12" s="1430"/>
      <c r="D12" s="387"/>
      <c r="E12" s="387"/>
      <c r="F12" s="387"/>
      <c r="G12" s="387"/>
      <c r="H12" s="387"/>
      <c r="I12" s="1430"/>
      <c r="J12" s="1430"/>
      <c r="K12" s="387"/>
      <c r="L12" s="387"/>
      <c r="M12" s="387"/>
      <c r="N12" s="387"/>
      <c r="O12" s="387"/>
      <c r="P12" s="1430"/>
      <c r="Q12" s="1430"/>
      <c r="R12" s="387"/>
      <c r="S12" s="387"/>
      <c r="T12" s="387"/>
      <c r="U12" s="387"/>
      <c r="V12" s="387"/>
      <c r="W12" s="1430"/>
      <c r="X12" s="1430"/>
      <c r="Y12" s="387"/>
      <c r="Z12" s="387"/>
      <c r="AA12" s="387"/>
      <c r="AB12" s="387"/>
      <c r="AC12" s="387"/>
      <c r="AD12" s="1430"/>
      <c r="AE12" s="1430"/>
      <c r="AF12" s="1430"/>
      <c r="AG12" s="1158"/>
      <c r="AM12" s="2757"/>
      <c r="AN12" s="2757"/>
    </row>
    <row r="13" spans="1:40" ht="27" customHeight="1">
      <c r="A13" s="635"/>
      <c r="B13" s="1431"/>
      <c r="C13" s="2754"/>
      <c r="D13" s="2743"/>
      <c r="E13" s="2743"/>
      <c r="F13" s="2743"/>
      <c r="G13" s="2743"/>
      <c r="H13" s="2743"/>
      <c r="I13" s="2743"/>
      <c r="J13" s="2743"/>
      <c r="K13" s="2257"/>
      <c r="L13" s="387"/>
      <c r="M13" s="387"/>
      <c r="N13" s="387"/>
      <c r="O13" s="387"/>
      <c r="P13" s="2755"/>
      <c r="Q13" s="2755"/>
      <c r="R13" s="2755"/>
      <c r="S13" s="2755"/>
      <c r="T13" s="2755"/>
      <c r="U13" s="2755"/>
      <c r="V13" s="2755"/>
      <c r="W13" s="2755"/>
      <c r="X13" s="2755"/>
      <c r="Y13" s="2755"/>
      <c r="Z13" s="2755"/>
      <c r="AA13" s="2755"/>
      <c r="AB13" s="2755"/>
      <c r="AE13" s="1430"/>
      <c r="AF13" s="1430"/>
      <c r="AG13" s="1158"/>
    </row>
    <row r="14" spans="1:40" ht="27.75" customHeight="1">
      <c r="A14" s="580"/>
      <c r="B14" s="1432"/>
      <c r="D14" s="2751"/>
      <c r="E14" s="2752"/>
      <c r="F14" s="2752"/>
      <c r="G14" s="2752"/>
      <c r="H14" s="2752"/>
      <c r="I14" s="2752"/>
      <c r="J14" s="2752"/>
      <c r="K14" s="2753"/>
      <c r="L14" s="1159"/>
      <c r="M14" s="1159"/>
      <c r="N14" s="1159"/>
      <c r="O14" s="1159"/>
      <c r="P14" s="2756"/>
      <c r="Q14" s="2756"/>
      <c r="R14" s="2756"/>
      <c r="S14" s="2756"/>
      <c r="T14" s="2756"/>
      <c r="U14" s="2756"/>
      <c r="V14" s="2756"/>
      <c r="W14" s="2756"/>
      <c r="X14" s="2756"/>
      <c r="Y14" s="2756"/>
      <c r="Z14" s="2756"/>
      <c r="AA14" s="2756"/>
      <c r="AB14" s="2756"/>
      <c r="AE14" s="1433"/>
      <c r="AF14" s="1430"/>
      <c r="AG14" s="1158"/>
      <c r="AI14" s="244"/>
    </row>
    <row r="15" spans="1:40" ht="27.75" customHeight="1">
      <c r="A15" s="633"/>
      <c r="B15" s="1434"/>
      <c r="D15" s="2751"/>
      <c r="E15" s="2752"/>
      <c r="F15" s="2752"/>
      <c r="G15" s="2752"/>
      <c r="H15" s="2752"/>
      <c r="I15" s="2752"/>
      <c r="J15" s="2752"/>
      <c r="K15" s="2753"/>
      <c r="L15" s="1159"/>
      <c r="M15" s="1159"/>
      <c r="N15" s="1159"/>
      <c r="O15" s="2758" t="s">
        <v>209</v>
      </c>
      <c r="P15" s="2759"/>
      <c r="Q15" s="2759"/>
      <c r="R15" s="2759"/>
      <c r="S15" s="2759"/>
      <c r="T15" s="2759"/>
      <c r="U15" s="2759"/>
      <c r="V15" s="2759"/>
      <c r="W15" s="2759"/>
      <c r="X15" s="2759"/>
      <c r="Y15" s="2759"/>
      <c r="Z15" s="2759"/>
      <c r="AA15" s="2759"/>
      <c r="AB15" s="2759"/>
      <c r="AC15" s="2760"/>
      <c r="AE15" s="1433"/>
      <c r="AF15" s="1430"/>
      <c r="AG15" s="1158"/>
    </row>
    <row r="16" spans="1:40" ht="29.25" customHeight="1">
      <c r="A16" s="635"/>
      <c r="B16" s="852" t="s">
        <v>540</v>
      </c>
      <c r="C16" s="2743"/>
      <c r="D16" s="2743"/>
      <c r="E16" s="2743"/>
      <c r="F16" s="2743"/>
      <c r="G16" s="2743"/>
      <c r="H16" s="2743"/>
      <c r="I16" s="2743"/>
      <c r="J16" s="2743"/>
      <c r="K16" s="2257"/>
      <c r="L16" s="387"/>
      <c r="M16" s="387"/>
      <c r="N16" s="387"/>
      <c r="O16" s="2160" t="s">
        <v>566</v>
      </c>
      <c r="P16" s="2160"/>
      <c r="Q16" s="2160"/>
      <c r="R16" s="2160"/>
      <c r="S16" s="2160"/>
      <c r="T16" s="2160"/>
      <c r="U16" s="2160"/>
      <c r="V16" s="2160"/>
      <c r="W16" s="2160"/>
      <c r="X16" s="2160"/>
      <c r="Y16" s="2160"/>
      <c r="Z16" s="2160"/>
      <c r="AA16" s="2160"/>
      <c r="AB16" s="2160"/>
      <c r="AC16" s="2160"/>
      <c r="AD16" s="1430"/>
      <c r="AE16" s="1430"/>
      <c r="AF16" s="1430"/>
      <c r="AG16" s="1158"/>
    </row>
    <row r="17" spans="1:33" ht="29.25" customHeight="1">
      <c r="A17" s="632"/>
      <c r="B17" s="954" t="s">
        <v>210</v>
      </c>
      <c r="C17" s="1006"/>
      <c r="D17" s="2751"/>
      <c r="E17" s="2752"/>
      <c r="F17" s="2752"/>
      <c r="G17" s="2752"/>
      <c r="H17" s="2752"/>
      <c r="I17" s="2752"/>
      <c r="J17" s="2752"/>
      <c r="K17" s="2753"/>
      <c r="L17" s="1159"/>
      <c r="M17" s="1159"/>
      <c r="N17" s="1159"/>
      <c r="O17" s="2160" t="s">
        <v>760</v>
      </c>
      <c r="P17" s="2160"/>
      <c r="Q17" s="2160"/>
      <c r="R17" s="2160"/>
      <c r="S17" s="2160"/>
      <c r="T17" s="2160"/>
      <c r="U17" s="2160"/>
      <c r="V17" s="2160"/>
      <c r="W17" s="2160"/>
      <c r="X17" s="2160"/>
      <c r="Y17" s="2160"/>
      <c r="Z17" s="2160"/>
      <c r="AA17" s="2160"/>
      <c r="AB17" s="2160"/>
      <c r="AC17" s="2160"/>
      <c r="AD17" s="1435"/>
      <c r="AE17" s="1435"/>
      <c r="AF17" s="1430"/>
      <c r="AG17" s="1158"/>
    </row>
    <row r="18" spans="1:33" ht="29.25" customHeight="1">
      <c r="A18" s="632"/>
      <c r="B18" s="964"/>
      <c r="D18" s="627"/>
      <c r="E18" s="1436"/>
      <c r="F18" s="1436"/>
      <c r="G18" s="1436"/>
      <c r="H18" s="1436"/>
      <c r="I18" s="1437"/>
      <c r="J18" s="1437"/>
      <c r="K18" s="1436"/>
      <c r="L18" s="1159"/>
      <c r="M18" s="1159"/>
      <c r="N18" s="1159"/>
      <c r="O18" s="2160" t="s">
        <v>567</v>
      </c>
      <c r="P18" s="2160"/>
      <c r="Q18" s="2160"/>
      <c r="R18" s="2160"/>
      <c r="S18" s="2160"/>
      <c r="T18" s="2160"/>
      <c r="U18" s="2160"/>
      <c r="V18" s="2160"/>
      <c r="W18" s="2160"/>
      <c r="X18" s="2160"/>
      <c r="Y18" s="2160"/>
      <c r="Z18" s="2160"/>
      <c r="AA18" s="2160"/>
      <c r="AB18" s="2160"/>
      <c r="AC18" s="2160"/>
      <c r="AD18" s="1435"/>
      <c r="AE18" s="1435"/>
      <c r="AF18" s="1430"/>
      <c r="AG18" s="1158"/>
    </row>
    <row r="19" spans="1:33" ht="29.25" customHeight="1">
      <c r="A19" s="632"/>
      <c r="B19" s="1432"/>
      <c r="D19" s="627"/>
      <c r="E19" s="1436"/>
      <c r="F19" s="1436"/>
      <c r="G19" s="1436"/>
      <c r="H19" s="1436"/>
      <c r="I19" s="1437"/>
      <c r="J19" s="1437"/>
      <c r="K19" s="1436"/>
      <c r="L19" s="1159"/>
      <c r="M19" s="1159"/>
      <c r="N19" s="1159"/>
      <c r="O19" s="2160" t="s">
        <v>568</v>
      </c>
      <c r="P19" s="2160"/>
      <c r="Q19" s="2160"/>
      <c r="R19" s="2160"/>
      <c r="S19" s="2160"/>
      <c r="T19" s="2160"/>
      <c r="U19" s="2160"/>
      <c r="V19" s="2160"/>
      <c r="W19" s="2160"/>
      <c r="X19" s="2160"/>
      <c r="Y19" s="2160"/>
      <c r="Z19" s="2160"/>
      <c r="AA19" s="2160"/>
      <c r="AB19" s="2160"/>
      <c r="AC19" s="2160"/>
      <c r="AD19" s="1435"/>
      <c r="AE19" s="1435"/>
      <c r="AF19" s="1430"/>
      <c r="AG19" s="1158"/>
    </row>
    <row r="20" spans="1:33" ht="29.25" customHeight="1">
      <c r="A20" s="580"/>
      <c r="B20" s="1432"/>
      <c r="D20" s="2751"/>
      <c r="E20" s="2752"/>
      <c r="F20" s="2752"/>
      <c r="G20" s="2752"/>
      <c r="H20" s="2752"/>
      <c r="I20" s="2752"/>
      <c r="J20" s="2752"/>
      <c r="K20" s="2753"/>
      <c r="L20" s="1159"/>
      <c r="M20" s="1159"/>
      <c r="N20" s="1159"/>
      <c r="O20" s="2160" t="s">
        <v>569</v>
      </c>
      <c r="P20" s="2160"/>
      <c r="Q20" s="2160"/>
      <c r="R20" s="2160"/>
      <c r="S20" s="2160"/>
      <c r="T20" s="2160"/>
      <c r="U20" s="2160"/>
      <c r="V20" s="2160"/>
      <c r="W20" s="2160"/>
      <c r="X20" s="2160"/>
      <c r="Y20" s="2160"/>
      <c r="Z20" s="2160"/>
      <c r="AA20" s="2160"/>
      <c r="AB20" s="2160"/>
      <c r="AC20" s="2160"/>
      <c r="AD20" s="1433"/>
      <c r="AE20" s="1433"/>
      <c r="AF20" s="1430"/>
      <c r="AG20" s="1158"/>
    </row>
    <row r="21" spans="1:33" ht="13.5" customHeight="1">
      <c r="A21" s="574"/>
      <c r="B21" s="1160"/>
      <c r="L21" s="1438"/>
      <c r="M21" s="1438"/>
      <c r="N21" s="1438"/>
      <c r="O21" s="1438"/>
      <c r="P21" s="1439"/>
      <c r="Q21" s="1439"/>
      <c r="R21" s="1438"/>
      <c r="AE21" s="1439"/>
      <c r="AF21" s="1430"/>
      <c r="AG21" s="1158"/>
    </row>
    <row r="22" spans="1:33" ht="10.5" customHeight="1">
      <c r="A22" s="574"/>
      <c r="B22" s="1160"/>
      <c r="L22" s="1438"/>
      <c r="M22" s="1438"/>
      <c r="N22" s="1438"/>
      <c r="O22" s="1438"/>
      <c r="P22" s="1439"/>
      <c r="Q22" s="1439"/>
      <c r="R22" s="1438"/>
      <c r="AE22" s="1439"/>
      <c r="AF22" s="1430"/>
      <c r="AG22" s="1158"/>
    </row>
    <row r="23" spans="1:33" ht="20.100000000000001" customHeight="1">
      <c r="A23" s="581"/>
      <c r="B23" s="1161"/>
      <c r="L23" s="1440"/>
      <c r="M23" s="1440"/>
      <c r="N23" s="1440"/>
      <c r="O23" s="1441"/>
      <c r="P23" s="1442"/>
      <c r="Q23" s="1442"/>
      <c r="R23" s="1441"/>
      <c r="AE23" s="1443"/>
      <c r="AF23" s="1430"/>
      <c r="AG23" s="1158"/>
    </row>
    <row r="24" spans="1:33" ht="20.100000000000001" customHeight="1">
      <c r="A24" s="582"/>
      <c r="B24" s="1444"/>
      <c r="L24" s="1440"/>
      <c r="M24" s="1440"/>
      <c r="N24" s="1440"/>
      <c r="O24" s="1445"/>
      <c r="P24" s="1443"/>
      <c r="Q24" s="1443"/>
      <c r="R24" s="1445"/>
      <c r="S24" s="1445"/>
      <c r="T24" s="1445"/>
      <c r="U24" s="1445"/>
      <c r="V24" s="1445"/>
      <c r="W24" s="1443"/>
      <c r="X24" s="1443"/>
      <c r="Y24" s="1445"/>
      <c r="Z24" s="1445"/>
      <c r="AA24" s="1445"/>
      <c r="AB24" s="1445"/>
      <c r="AC24" s="1445"/>
      <c r="AD24" s="1443"/>
      <c r="AE24" s="1443"/>
      <c r="AF24" s="1430"/>
      <c r="AG24" s="1158"/>
    </row>
    <row r="25" spans="1:33" ht="13.5" customHeight="1">
      <c r="A25" s="1446"/>
      <c r="B25" s="1447"/>
      <c r="C25" s="1447"/>
      <c r="D25" s="1447"/>
      <c r="E25" s="1447"/>
      <c r="F25" s="1447"/>
      <c r="G25" s="1447"/>
      <c r="H25" s="1447"/>
      <c r="I25" s="1447"/>
      <c r="J25" s="1447"/>
      <c r="K25" s="1447"/>
      <c r="L25" s="1447"/>
      <c r="M25" s="1447"/>
      <c r="N25" s="1447"/>
      <c r="O25" s="1447"/>
      <c r="P25" s="1447"/>
      <c r="Q25" s="1447"/>
      <c r="R25" s="1447"/>
      <c r="S25" s="1447"/>
      <c r="T25" s="1447"/>
      <c r="U25" s="1447"/>
      <c r="V25" s="1447"/>
      <c r="W25" s="1447"/>
      <c r="X25" s="1447"/>
      <c r="Y25" s="1447"/>
      <c r="Z25" s="1447"/>
      <c r="AA25" s="1448"/>
      <c r="AB25" s="1448"/>
      <c r="AC25" s="1448"/>
      <c r="AD25" s="1448"/>
      <c r="AE25" s="1448"/>
      <c r="AF25" s="1477"/>
      <c r="AG25" s="1427"/>
    </row>
  </sheetData>
  <mergeCells count="22">
    <mergeCell ref="AM10:AN12"/>
    <mergeCell ref="AM7:AN9"/>
    <mergeCell ref="AJ6:AK8"/>
    <mergeCell ref="O15:AC15"/>
    <mergeCell ref="O17:AC17"/>
    <mergeCell ref="D20:K20"/>
    <mergeCell ref="C13:K13"/>
    <mergeCell ref="D14:K14"/>
    <mergeCell ref="D15:K15"/>
    <mergeCell ref="O16:AC16"/>
    <mergeCell ref="O18:AC18"/>
    <mergeCell ref="O19:AC19"/>
    <mergeCell ref="P13:AB13"/>
    <mergeCell ref="P14:AB14"/>
    <mergeCell ref="C16:K16"/>
    <mergeCell ref="D17:K17"/>
    <mergeCell ref="O20:AC20"/>
    <mergeCell ref="A4:B4"/>
    <mergeCell ref="A5:A9"/>
    <mergeCell ref="A1:AG1"/>
    <mergeCell ref="A2:AG2"/>
    <mergeCell ref="A3:AG3"/>
  </mergeCells>
  <printOptions horizontalCentered="1"/>
  <pageMargins left="0.39370078740157483" right="0.39370078740157483" top="0.78740157480314965" bottom="0.39370078740157483" header="0" footer="0"/>
  <pageSetup paperSize="9" scale="71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2060"/>
    <pageSetUpPr fitToPage="1"/>
  </sheetPr>
  <dimension ref="A1:BN32"/>
  <sheetViews>
    <sheetView view="pageBreakPreview" zoomScale="85" zoomScaleNormal="70" zoomScaleSheetLayoutView="85" workbookViewId="0">
      <selection activeCell="H37" sqref="H37"/>
    </sheetView>
  </sheetViews>
  <sheetFormatPr defaultRowHeight="15"/>
  <cols>
    <col min="1" max="1" width="43.42578125" customWidth="1"/>
    <col min="2" max="2" width="15" customWidth="1"/>
    <col min="3" max="3" width="15.42578125" customWidth="1"/>
    <col min="4" max="4" width="15.140625" customWidth="1"/>
    <col min="5" max="5" width="49.85546875" customWidth="1"/>
    <col min="9" max="9" width="7.140625" customWidth="1"/>
    <col min="17" max="17" width="10.7109375" customWidth="1"/>
    <col min="18" max="18" width="16" customWidth="1"/>
  </cols>
  <sheetData>
    <row r="1" spans="1:66" s="1" customFormat="1" ht="24.95" customHeight="1" thickBot="1">
      <c r="A1" s="2764" t="s">
        <v>533</v>
      </c>
      <c r="B1" s="2764"/>
      <c r="C1" s="2764"/>
      <c r="D1" s="2764"/>
      <c r="E1" s="538" t="str">
        <f>'00'!AA1</f>
        <v>CMRF 03/7222-08</v>
      </c>
      <c r="F1" s="535"/>
      <c r="G1" s="535"/>
      <c r="H1" s="535"/>
      <c r="I1" s="535"/>
      <c r="J1" s="535"/>
      <c r="K1" s="194"/>
      <c r="L1" s="535"/>
      <c r="M1" s="535"/>
      <c r="N1" s="535"/>
      <c r="O1" s="535"/>
      <c r="P1" s="535"/>
      <c r="Q1" s="535"/>
      <c r="R1" s="535"/>
      <c r="S1" s="535"/>
      <c r="T1" s="535"/>
      <c r="U1" s="535"/>
      <c r="V1" s="535"/>
      <c r="W1" s="535"/>
      <c r="X1" s="535"/>
      <c r="Y1" s="535"/>
      <c r="AA1" s="194"/>
      <c r="AB1" s="194"/>
      <c r="AC1" s="194"/>
      <c r="AD1" s="194"/>
      <c r="AE1" s="194"/>
      <c r="AF1" s="194"/>
      <c r="AG1" s="3"/>
      <c r="AH1" s="3"/>
      <c r="AI1" s="3"/>
      <c r="AJ1" s="3"/>
      <c r="AK1" s="3"/>
      <c r="AL1" s="2"/>
      <c r="AM1" s="3"/>
      <c r="AN1" s="3"/>
      <c r="AO1" s="3"/>
      <c r="AP1" s="3"/>
      <c r="AQ1" s="3"/>
      <c r="AR1" s="2"/>
      <c r="AS1" s="2"/>
      <c r="AT1" s="3"/>
      <c r="AU1" s="3"/>
      <c r="AV1" s="3"/>
      <c r="AW1" s="3"/>
      <c r="AX1" s="3"/>
      <c r="AY1" s="2"/>
      <c r="AZ1" s="2"/>
      <c r="BA1" s="3"/>
      <c r="BB1" s="3"/>
      <c r="BC1" s="3"/>
      <c r="BD1" s="3"/>
      <c r="BE1" s="3"/>
      <c r="BF1" s="2"/>
      <c r="BG1" s="2"/>
      <c r="BH1" s="3"/>
      <c r="BI1" s="3"/>
      <c r="BJ1" s="3"/>
      <c r="BK1" s="3"/>
      <c r="BL1" s="3"/>
      <c r="BM1" s="2"/>
      <c r="BN1" s="2"/>
    </row>
    <row r="2" spans="1:66" s="1" customFormat="1" ht="15" customHeight="1" thickTop="1">
      <c r="A2" s="201"/>
      <c r="B2" s="536"/>
      <c r="C2" s="539"/>
      <c r="D2" s="539"/>
      <c r="E2" s="539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2"/>
      <c r="AT2" s="3"/>
      <c r="AU2" s="3"/>
      <c r="AV2" s="3"/>
      <c r="AW2" s="3"/>
      <c r="AX2" s="3"/>
      <c r="AY2" s="2"/>
      <c r="AZ2" s="2"/>
      <c r="BA2" s="3"/>
      <c r="BB2" s="3"/>
      <c r="BC2" s="3"/>
      <c r="BD2" s="3"/>
      <c r="BE2" s="3"/>
      <c r="BF2" s="2"/>
      <c r="BG2" s="2"/>
      <c r="BH2" s="3"/>
      <c r="BI2" s="3"/>
      <c r="BJ2" s="3"/>
      <c r="BK2" s="3"/>
      <c r="BL2" s="3"/>
      <c r="BM2" s="2"/>
      <c r="BN2" s="2"/>
    </row>
    <row r="3" spans="1:66" ht="36.75" customHeight="1">
      <c r="A3" s="2761" t="s">
        <v>434</v>
      </c>
      <c r="B3" s="2762"/>
      <c r="C3" s="2762"/>
      <c r="D3" s="2762"/>
      <c r="E3" s="2763"/>
    </row>
    <row r="4" spans="1:66" ht="31.5">
      <c r="A4" s="177" t="s">
        <v>0</v>
      </c>
      <c r="B4" s="178" t="s">
        <v>159</v>
      </c>
      <c r="C4" s="177" t="s">
        <v>160</v>
      </c>
      <c r="D4" s="177" t="s">
        <v>161</v>
      </c>
      <c r="E4" s="177" t="s">
        <v>162</v>
      </c>
    </row>
    <row r="5" spans="1:66" s="180" customFormat="1" ht="82.5" customHeight="1">
      <c r="A5" s="179" t="s">
        <v>163</v>
      </c>
      <c r="B5" s="249" t="s">
        <v>164</v>
      </c>
      <c r="C5" s="250"/>
      <c r="D5" s="249"/>
      <c r="E5" s="181" t="s">
        <v>887</v>
      </c>
    </row>
    <row r="6" spans="1:66" s="180" customFormat="1" ht="105.75">
      <c r="A6" s="179" t="s">
        <v>233</v>
      </c>
      <c r="B6" s="249" t="s">
        <v>164</v>
      </c>
      <c r="C6" s="250"/>
      <c r="D6" s="249"/>
      <c r="E6" s="181" t="s">
        <v>888</v>
      </c>
    </row>
    <row r="7" spans="1:66" s="180" customFormat="1" ht="82.5" customHeight="1">
      <c r="A7" s="179" t="s">
        <v>234</v>
      </c>
      <c r="B7" s="249" t="s">
        <v>164</v>
      </c>
      <c r="C7" s="250"/>
      <c r="D7" s="249"/>
      <c r="E7" s="181" t="s">
        <v>888</v>
      </c>
    </row>
    <row r="8" spans="1:66" s="180" customFormat="1" ht="82.5" customHeight="1">
      <c r="A8" s="179" t="s">
        <v>235</v>
      </c>
      <c r="B8" s="249" t="s">
        <v>164</v>
      </c>
      <c r="C8" s="250"/>
      <c r="D8" s="249"/>
      <c r="E8" s="181"/>
    </row>
    <row r="9" spans="1:66" s="180" customFormat="1" ht="82.5" customHeight="1">
      <c r="A9" s="179" t="s">
        <v>236</v>
      </c>
      <c r="B9" s="249"/>
      <c r="C9" s="250"/>
      <c r="D9" s="249" t="s">
        <v>164</v>
      </c>
      <c r="E9" s="181"/>
    </row>
    <row r="10" spans="1:66" s="180" customFormat="1" ht="82.5" customHeight="1">
      <c r="A10" s="179" t="s">
        <v>237</v>
      </c>
      <c r="B10" s="249"/>
      <c r="C10" s="250"/>
      <c r="D10" s="249" t="s">
        <v>164</v>
      </c>
      <c r="E10" s="181"/>
    </row>
    <row r="11" spans="1:66" s="180" customFormat="1" ht="82.5" customHeight="1">
      <c r="A11" s="179" t="s">
        <v>238</v>
      </c>
      <c r="B11" s="249"/>
      <c r="C11" s="250"/>
      <c r="D11" s="249" t="s">
        <v>164</v>
      </c>
      <c r="E11" s="181"/>
    </row>
    <row r="12" spans="1:66" s="180" customFormat="1" ht="82.5" customHeight="1">
      <c r="A12" s="179" t="s">
        <v>239</v>
      </c>
      <c r="B12" s="249"/>
      <c r="C12" s="250"/>
      <c r="D12" s="249" t="s">
        <v>164</v>
      </c>
      <c r="E12" s="181" t="s">
        <v>165</v>
      </c>
    </row>
    <row r="13" spans="1:66" s="180" customFormat="1" ht="82.5" customHeight="1">
      <c r="A13" s="179" t="s">
        <v>240</v>
      </c>
      <c r="B13" s="249"/>
      <c r="C13" s="250"/>
      <c r="D13" s="249" t="s">
        <v>164</v>
      </c>
      <c r="E13" s="181" t="s">
        <v>165</v>
      </c>
    </row>
    <row r="14" spans="1:66" s="180" customFormat="1" ht="15.75">
      <c r="A14" s="540"/>
      <c r="B14" s="541"/>
      <c r="C14" s="541"/>
      <c r="D14" s="541"/>
      <c r="E14" s="542"/>
    </row>
    <row r="15" spans="1:66" s="180" customFormat="1" ht="15.75">
      <c r="A15" s="540"/>
      <c r="B15" s="541"/>
      <c r="C15" s="541"/>
      <c r="D15" s="541"/>
      <c r="E15" s="542"/>
    </row>
    <row r="16" spans="1:66" s="180" customFormat="1" ht="15.75">
      <c r="A16" s="540"/>
      <c r="B16" s="541"/>
      <c r="C16" s="541"/>
      <c r="D16" s="541"/>
      <c r="E16" s="542"/>
    </row>
    <row r="17" spans="1:66" s="180" customFormat="1" ht="15.75">
      <c r="A17" s="540"/>
      <c r="B17" s="541"/>
      <c r="C17" s="541"/>
      <c r="D17" s="541"/>
      <c r="E17" s="542"/>
    </row>
    <row r="18" spans="1:66" s="180" customFormat="1" ht="15.75">
      <c r="A18" s="540"/>
      <c r="B18" s="541"/>
      <c r="C18" s="541"/>
      <c r="D18" s="541"/>
      <c r="E18" s="542"/>
    </row>
    <row r="19" spans="1:66" s="180" customFormat="1" ht="15.75">
      <c r="A19" s="540"/>
      <c r="B19" s="541"/>
      <c r="C19" s="541"/>
      <c r="D19" s="541"/>
      <c r="E19" s="542"/>
    </row>
    <row r="20" spans="1:66" s="180" customFormat="1" ht="15.75">
      <c r="A20" s="540"/>
      <c r="B20" s="541"/>
      <c r="C20" s="541"/>
      <c r="D20" s="541"/>
      <c r="E20" s="542"/>
    </row>
    <row r="21" spans="1:66" s="180" customFormat="1" ht="15.75">
      <c r="A21" s="540"/>
      <c r="B21" s="541"/>
      <c r="C21" s="541"/>
      <c r="D21" s="541"/>
      <c r="E21" s="542"/>
    </row>
    <row r="22" spans="1:66" s="180" customFormat="1" ht="15.75">
      <c r="A22" s="540"/>
      <c r="B22" s="541"/>
      <c r="C22" s="541"/>
      <c r="D22" s="541"/>
      <c r="E22" s="542"/>
    </row>
    <row r="23" spans="1:66" s="180" customFormat="1" ht="15.75">
      <c r="A23" s="540"/>
      <c r="B23" s="541"/>
      <c r="C23" s="541"/>
      <c r="D23" s="541"/>
      <c r="E23" s="542"/>
    </row>
    <row r="24" spans="1:66" s="180" customFormat="1" ht="15.75">
      <c r="A24" s="540"/>
      <c r="B24" s="541"/>
      <c r="C24" s="541"/>
      <c r="D24" s="541"/>
      <c r="E24" s="542"/>
    </row>
    <row r="25" spans="1:66" s="180" customFormat="1" ht="15.75">
      <c r="A25" s="540"/>
      <c r="B25" s="541"/>
      <c r="C25" s="541"/>
      <c r="D25" s="541"/>
      <c r="E25" s="542"/>
    </row>
    <row r="26" spans="1:66" s="180" customFormat="1" ht="15.75">
      <c r="A26" s="540"/>
      <c r="B26" s="541"/>
      <c r="C26" s="541"/>
      <c r="D26" s="541"/>
      <c r="E26" s="542"/>
    </row>
    <row r="27" spans="1:66" s="180" customFormat="1" ht="15.75">
      <c r="A27" s="540"/>
      <c r="B27" s="541"/>
      <c r="C27" s="541"/>
      <c r="D27" s="541"/>
      <c r="E27" s="542"/>
    </row>
    <row r="28" spans="1:66" s="180" customFormat="1" ht="15.75">
      <c r="A28" s="540"/>
      <c r="B28" s="541"/>
      <c r="C28" s="541"/>
      <c r="D28" s="541"/>
      <c r="E28" s="542"/>
    </row>
    <row r="29" spans="1:66" s="180" customFormat="1" ht="15.75">
      <c r="A29" s="540"/>
      <c r="B29" s="541"/>
      <c r="C29" s="541"/>
      <c r="D29" s="541"/>
      <c r="E29" s="542"/>
    </row>
    <row r="30" spans="1:66" s="180" customFormat="1" ht="15.75">
      <c r="A30" s="540"/>
      <c r="B30" s="541"/>
      <c r="C30" s="541"/>
      <c r="D30" s="541"/>
      <c r="E30" s="542"/>
    </row>
    <row r="31" spans="1:66" s="180" customFormat="1" ht="16.5" thickBot="1">
      <c r="A31" s="540"/>
      <c r="B31" s="541"/>
      <c r="C31" s="541"/>
      <c r="D31" s="541"/>
      <c r="E31" s="542"/>
    </row>
    <row r="32" spans="1:66" s="1" customFormat="1" ht="20.100000000000001" customHeight="1" thickTop="1">
      <c r="A32" s="2766" t="str">
        <f>'00'!B75</f>
        <v>Execução das Obras de Macrodrenagem da Avenida Amazonas e da Rua São Paulo</v>
      </c>
      <c r="B32" s="2766"/>
      <c r="C32" s="2766"/>
      <c r="D32" s="2766"/>
      <c r="E32" s="2766"/>
      <c r="F32" s="537"/>
      <c r="G32" s="537"/>
      <c r="H32" s="537"/>
      <c r="I32" s="537"/>
      <c r="J32" s="537"/>
      <c r="K32" s="537"/>
      <c r="L32" s="537"/>
      <c r="M32" s="537"/>
      <c r="N32" s="537"/>
      <c r="O32" s="537"/>
      <c r="P32" s="537"/>
      <c r="Q32" s="537"/>
      <c r="R32" s="537"/>
      <c r="S32" s="537"/>
      <c r="T32" s="537"/>
      <c r="U32" s="537"/>
      <c r="V32" s="537"/>
      <c r="W32" s="537"/>
      <c r="X32" s="537"/>
      <c r="Y32" s="537"/>
      <c r="Z32" s="537"/>
      <c r="AA32" s="537"/>
      <c r="AB32" s="537"/>
      <c r="AC32" s="2765"/>
      <c r="AD32" s="2765"/>
      <c r="AE32" s="2765"/>
      <c r="AF32" s="2765"/>
      <c r="AL32" s="2"/>
      <c r="AM32" s="3"/>
      <c r="AN32" s="3"/>
      <c r="AO32" s="3"/>
      <c r="AP32" s="3"/>
      <c r="AQ32" s="3"/>
      <c r="AR32" s="2"/>
      <c r="AS32" s="2"/>
      <c r="AT32" s="3"/>
      <c r="AU32" s="3"/>
      <c r="AV32" s="3"/>
      <c r="AW32" s="3"/>
      <c r="AX32" s="3"/>
      <c r="AY32" s="2"/>
      <c r="AZ32" s="2"/>
      <c r="BA32" s="3"/>
      <c r="BB32" s="3"/>
      <c r="BC32" s="3"/>
      <c r="BD32" s="3"/>
      <c r="BE32" s="3"/>
      <c r="BF32" s="2"/>
      <c r="BG32" s="2"/>
      <c r="BH32" s="3"/>
      <c r="BI32" s="3"/>
      <c r="BJ32" s="3"/>
      <c r="BK32" s="3"/>
      <c r="BL32" s="3"/>
      <c r="BM32" s="2"/>
      <c r="BN32" s="2"/>
    </row>
  </sheetData>
  <mergeCells count="4">
    <mergeCell ref="A3:E3"/>
    <mergeCell ref="A1:D1"/>
    <mergeCell ref="AC32:AF32"/>
    <mergeCell ref="A32:E32"/>
  </mergeCells>
  <printOptions horizontalCentered="1"/>
  <pageMargins left="0.59055118110236227" right="0.39370078740157483" top="0.59055118110236227" bottom="0.39370078740157483" header="0" footer="0"/>
  <pageSetup paperSize="9" scale="66" fitToHeight="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2060"/>
    <pageSetUpPr fitToPage="1"/>
  </sheetPr>
  <dimension ref="A1:BN36"/>
  <sheetViews>
    <sheetView view="pageBreakPreview" zoomScale="85" zoomScaleSheetLayoutView="85" workbookViewId="0">
      <selection activeCell="R9" sqref="R9"/>
    </sheetView>
  </sheetViews>
  <sheetFormatPr defaultColWidth="9.140625" defaultRowHeight="15"/>
  <cols>
    <col min="1" max="1" width="43.85546875" customWidth="1"/>
    <col min="2" max="4" width="14.28515625" customWidth="1"/>
    <col min="5" max="5" width="49.85546875" customWidth="1"/>
    <col min="10" max="10" width="7" customWidth="1"/>
  </cols>
  <sheetData>
    <row r="1" spans="1:66" s="1" customFormat="1" ht="24.95" customHeight="1" thickBot="1">
      <c r="A1" s="2764" t="str">
        <f>'18 - CHECKLIST 1'!A1:D1</f>
        <v>Consolidação de Elementos de Medição e Supervisão das Condições Trabalhistas</v>
      </c>
      <c r="B1" s="2764"/>
      <c r="C1" s="2764"/>
      <c r="D1" s="2764"/>
      <c r="E1" s="538" t="str">
        <f>'18 - CHECKLIST 1'!E1</f>
        <v>CMRF 03/7222-08</v>
      </c>
      <c r="F1" s="535"/>
      <c r="G1" s="535"/>
      <c r="H1" s="535"/>
      <c r="I1" s="535"/>
      <c r="J1" s="535"/>
      <c r="K1" s="194"/>
      <c r="L1" s="535"/>
      <c r="M1" s="535"/>
      <c r="N1" s="535"/>
      <c r="O1" s="535"/>
      <c r="P1" s="535"/>
      <c r="Q1" s="535"/>
      <c r="R1" s="535"/>
      <c r="S1" s="535"/>
      <c r="T1" s="535"/>
      <c r="U1" s="535"/>
      <c r="V1" s="535"/>
      <c r="W1" s="535"/>
      <c r="X1" s="535"/>
      <c r="Y1" s="535"/>
      <c r="AA1" s="194"/>
      <c r="AB1" s="194"/>
      <c r="AC1" s="194"/>
      <c r="AD1" s="194"/>
      <c r="AE1" s="194"/>
      <c r="AF1" s="194"/>
      <c r="AG1" s="3"/>
      <c r="AH1" s="3"/>
      <c r="AI1" s="3"/>
      <c r="AJ1" s="3"/>
      <c r="AK1" s="3"/>
      <c r="AL1" s="2"/>
      <c r="AM1" s="3"/>
      <c r="AN1" s="3"/>
      <c r="AO1" s="3"/>
      <c r="AP1" s="3"/>
      <c r="AQ1" s="3"/>
      <c r="AR1" s="2"/>
      <c r="AS1" s="2"/>
      <c r="AT1" s="3"/>
      <c r="AU1" s="3"/>
      <c r="AV1" s="3"/>
      <c r="AW1" s="3"/>
      <c r="AX1" s="3"/>
      <c r="AY1" s="2"/>
      <c r="AZ1" s="2"/>
      <c r="BA1" s="3"/>
      <c r="BB1" s="3"/>
      <c r="BC1" s="3"/>
      <c r="BD1" s="3"/>
      <c r="BE1" s="3"/>
      <c r="BF1" s="2"/>
      <c r="BG1" s="2"/>
      <c r="BH1" s="3"/>
      <c r="BI1" s="3"/>
      <c r="BJ1" s="3"/>
      <c r="BK1" s="3"/>
      <c r="BL1" s="3"/>
      <c r="BM1" s="2"/>
      <c r="BN1" s="2"/>
    </row>
    <row r="2" spans="1:66" s="1" customFormat="1" ht="15" customHeight="1" thickTop="1">
      <c r="A2" s="201"/>
      <c r="B2" s="536"/>
      <c r="C2" s="539"/>
      <c r="D2" s="539"/>
      <c r="E2" s="539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2"/>
      <c r="AT2" s="3"/>
      <c r="AU2" s="3"/>
      <c r="AV2" s="3"/>
      <c r="AW2" s="3"/>
      <c r="AX2" s="3"/>
      <c r="AY2" s="2"/>
      <c r="AZ2" s="2"/>
      <c r="BA2" s="3"/>
      <c r="BB2" s="3"/>
      <c r="BC2" s="3"/>
      <c r="BD2" s="3"/>
      <c r="BE2" s="3"/>
      <c r="BF2" s="2"/>
      <c r="BG2" s="2"/>
      <c r="BH2" s="3"/>
      <c r="BI2" s="3"/>
      <c r="BJ2" s="3"/>
      <c r="BK2" s="3"/>
      <c r="BL2" s="3"/>
      <c r="BM2" s="2"/>
      <c r="BN2" s="2"/>
    </row>
    <row r="3" spans="1:66" ht="36.75" customHeight="1">
      <c r="A3" s="2696" t="s">
        <v>434</v>
      </c>
      <c r="B3" s="2767"/>
      <c r="C3" s="2767"/>
      <c r="D3" s="2767"/>
      <c r="E3" s="2697"/>
    </row>
    <row r="4" spans="1:66" ht="31.5">
      <c r="A4" s="177" t="s">
        <v>0</v>
      </c>
      <c r="B4" s="178" t="s">
        <v>159</v>
      </c>
      <c r="C4" s="177" t="s">
        <v>160</v>
      </c>
      <c r="D4" s="177" t="s">
        <v>161</v>
      </c>
      <c r="E4" s="177" t="s">
        <v>162</v>
      </c>
    </row>
    <row r="5" spans="1:66" s="180" customFormat="1" ht="45.75">
      <c r="A5" s="181" t="s">
        <v>166</v>
      </c>
      <c r="B5" s="595" t="s">
        <v>164</v>
      </c>
      <c r="C5" s="595"/>
      <c r="D5" s="595"/>
      <c r="E5" s="248" t="s">
        <v>432</v>
      </c>
      <c r="G5" s="182"/>
    </row>
    <row r="6" spans="1:66" s="180" customFormat="1" ht="120.75">
      <c r="A6" s="181" t="s">
        <v>167</v>
      </c>
      <c r="B6" s="595" t="s">
        <v>164</v>
      </c>
      <c r="C6" s="595"/>
      <c r="D6" s="595"/>
      <c r="E6" s="248" t="s">
        <v>432</v>
      </c>
      <c r="G6" s="182"/>
    </row>
    <row r="7" spans="1:66" s="180" customFormat="1" ht="105.75">
      <c r="A7" s="181" t="s">
        <v>168</v>
      </c>
      <c r="B7" s="595" t="s">
        <v>164</v>
      </c>
      <c r="C7" s="595"/>
      <c r="D7" s="595"/>
      <c r="E7" s="248" t="s">
        <v>432</v>
      </c>
      <c r="G7" s="182"/>
    </row>
    <row r="8" spans="1:66" s="180" customFormat="1" ht="105.75">
      <c r="A8" s="181" t="s">
        <v>169</v>
      </c>
      <c r="B8" s="595" t="s">
        <v>164</v>
      </c>
      <c r="C8" s="595"/>
      <c r="D8" s="595"/>
      <c r="E8" s="248" t="s">
        <v>433</v>
      </c>
      <c r="G8" s="182"/>
    </row>
    <row r="9" spans="1:66" s="180" customFormat="1" ht="90.75">
      <c r="A9" s="183" t="s">
        <v>170</v>
      </c>
      <c r="B9" s="595"/>
      <c r="C9" s="595"/>
      <c r="D9" s="595" t="s">
        <v>164</v>
      </c>
      <c r="E9" s="500"/>
    </row>
    <row r="10" spans="1:66" s="180" customFormat="1" ht="45.75">
      <c r="A10" s="183" t="s">
        <v>171</v>
      </c>
      <c r="B10" s="595"/>
      <c r="C10" s="595"/>
      <c r="D10" s="595" t="s">
        <v>164</v>
      </c>
      <c r="E10" s="500"/>
    </row>
    <row r="11" spans="1:66" s="180" customFormat="1" ht="105.75">
      <c r="A11" s="181" t="s">
        <v>172</v>
      </c>
      <c r="B11" s="595"/>
      <c r="C11" s="595"/>
      <c r="D11" s="595" t="s">
        <v>164</v>
      </c>
      <c r="E11" s="500"/>
    </row>
    <row r="12" spans="1:66" s="180" customFormat="1" ht="60.75">
      <c r="A12" s="181" t="s">
        <v>564</v>
      </c>
      <c r="B12" s="595"/>
      <c r="C12" s="595"/>
      <c r="D12" s="595" t="s">
        <v>164</v>
      </c>
      <c r="E12" s="500"/>
    </row>
    <row r="13" spans="1:66" s="180" customFormat="1" ht="15.75">
      <c r="A13" s="540"/>
      <c r="B13" s="541"/>
      <c r="C13" s="541"/>
      <c r="D13" s="541"/>
      <c r="E13" s="542"/>
    </row>
    <row r="14" spans="1:66" s="180" customFormat="1" ht="15.75">
      <c r="A14" s="540"/>
      <c r="B14" s="541"/>
      <c r="C14" s="541"/>
      <c r="D14" s="541"/>
      <c r="E14" s="542"/>
    </row>
    <row r="15" spans="1:66" s="180" customFormat="1" ht="15.75">
      <c r="A15" s="540"/>
      <c r="B15" s="541"/>
      <c r="C15" s="541"/>
      <c r="D15" s="541"/>
      <c r="E15" s="542"/>
    </row>
    <row r="16" spans="1:66" s="180" customFormat="1" ht="15.75">
      <c r="A16" s="540"/>
      <c r="B16" s="541"/>
      <c r="C16" s="541"/>
      <c r="D16" s="541"/>
      <c r="E16" s="542"/>
    </row>
    <row r="17" spans="1:5" s="180" customFormat="1" ht="15.75">
      <c r="A17" s="540"/>
      <c r="B17" s="541"/>
      <c r="C17" s="541"/>
      <c r="D17" s="541"/>
      <c r="E17" s="542"/>
    </row>
    <row r="18" spans="1:5" s="180" customFormat="1" ht="15.75">
      <c r="A18" s="540"/>
      <c r="B18" s="541"/>
      <c r="C18" s="541"/>
      <c r="D18" s="541"/>
      <c r="E18" s="542"/>
    </row>
    <row r="19" spans="1:5" s="180" customFormat="1" ht="15.75">
      <c r="A19" s="540"/>
      <c r="B19" s="541"/>
      <c r="C19" s="541"/>
      <c r="D19" s="541"/>
      <c r="E19" s="542"/>
    </row>
    <row r="20" spans="1:5" s="180" customFormat="1" ht="15.75">
      <c r="A20" s="540"/>
      <c r="B20" s="541"/>
      <c r="C20" s="541"/>
      <c r="D20" s="541"/>
      <c r="E20" s="542"/>
    </row>
    <row r="21" spans="1:5" s="180" customFormat="1" ht="15.75">
      <c r="A21" s="540"/>
      <c r="B21" s="541"/>
      <c r="C21" s="541"/>
      <c r="D21" s="541"/>
      <c r="E21" s="542"/>
    </row>
    <row r="22" spans="1:5" s="180" customFormat="1" ht="15.75">
      <c r="A22" s="540"/>
      <c r="B22" s="541"/>
      <c r="C22" s="541"/>
      <c r="D22" s="541"/>
      <c r="E22" s="542"/>
    </row>
    <row r="23" spans="1:5" s="180" customFormat="1" ht="15.75">
      <c r="A23" s="540"/>
      <c r="B23" s="541"/>
      <c r="C23" s="541"/>
      <c r="D23" s="541"/>
      <c r="E23" s="542"/>
    </row>
    <row r="24" spans="1:5" s="180" customFormat="1" ht="15.75">
      <c r="A24" s="540"/>
      <c r="B24" s="541"/>
      <c r="C24" s="541"/>
      <c r="D24" s="541"/>
      <c r="E24" s="542"/>
    </row>
    <row r="25" spans="1:5" s="180" customFormat="1" ht="15.75">
      <c r="A25" s="540"/>
      <c r="B25" s="541"/>
      <c r="C25" s="541"/>
      <c r="D25" s="541"/>
      <c r="E25" s="542"/>
    </row>
    <row r="26" spans="1:5" s="180" customFormat="1" ht="15.75">
      <c r="A26" s="540"/>
      <c r="B26" s="541"/>
      <c r="C26" s="541"/>
      <c r="D26" s="541"/>
      <c r="E26" s="542"/>
    </row>
    <row r="27" spans="1:5" s="180" customFormat="1" ht="15.75">
      <c r="A27" s="540"/>
      <c r="B27" s="541"/>
      <c r="C27" s="541"/>
      <c r="D27" s="541"/>
      <c r="E27" s="542"/>
    </row>
    <row r="28" spans="1:5" s="180" customFormat="1" ht="15.75">
      <c r="A28" s="540"/>
      <c r="B28" s="541"/>
      <c r="C28" s="541"/>
      <c r="D28" s="541"/>
      <c r="E28" s="542"/>
    </row>
    <row r="29" spans="1:5" s="180" customFormat="1" ht="15.75">
      <c r="A29" s="540"/>
      <c r="B29" s="541"/>
      <c r="C29" s="541"/>
      <c r="D29" s="541"/>
      <c r="E29" s="542"/>
    </row>
    <row r="30" spans="1:5" s="180" customFormat="1" ht="15.75">
      <c r="A30" s="540"/>
      <c r="B30" s="541"/>
      <c r="C30" s="541"/>
      <c r="D30" s="541"/>
      <c r="E30" s="542"/>
    </row>
    <row r="31" spans="1:5" s="180" customFormat="1" ht="15.75">
      <c r="A31" s="540"/>
      <c r="B31" s="541"/>
      <c r="C31" s="541"/>
      <c r="D31" s="541"/>
      <c r="E31" s="542"/>
    </row>
    <row r="32" spans="1:5" s="180" customFormat="1" ht="15.75">
      <c r="A32" s="540"/>
      <c r="B32" s="541"/>
      <c r="C32" s="541"/>
      <c r="D32" s="541"/>
      <c r="E32" s="542"/>
    </row>
    <row r="33" spans="1:66" s="180" customFormat="1" ht="15.75">
      <c r="A33" s="540"/>
      <c r="B33" s="541"/>
      <c r="C33" s="541"/>
      <c r="D33" s="541"/>
      <c r="E33" s="542"/>
    </row>
    <row r="34" spans="1:66" s="180" customFormat="1" ht="15.75">
      <c r="A34" s="540"/>
      <c r="B34" s="541"/>
      <c r="C34" s="541"/>
      <c r="D34" s="541"/>
      <c r="E34" s="542"/>
    </row>
    <row r="35" spans="1:66" s="180" customFormat="1" ht="16.5" thickBot="1">
      <c r="A35" s="540"/>
      <c r="B35" s="541"/>
      <c r="C35" s="541"/>
      <c r="D35" s="541"/>
      <c r="E35" s="542"/>
    </row>
    <row r="36" spans="1:66" s="1" customFormat="1" ht="20.100000000000001" customHeight="1" thickTop="1">
      <c r="A36" s="2766" t="str">
        <f>'18 - CHECKLIST 1'!A32:E32</f>
        <v>Execução das Obras de Macrodrenagem da Avenida Amazonas e da Rua São Paulo</v>
      </c>
      <c r="B36" s="2766"/>
      <c r="C36" s="2766"/>
      <c r="D36" s="2766"/>
      <c r="E36" s="2766"/>
      <c r="F36" s="537"/>
      <c r="G36" s="537"/>
      <c r="H36" s="537"/>
      <c r="I36" s="537"/>
      <c r="J36" s="537"/>
      <c r="K36" s="537"/>
      <c r="L36" s="537"/>
      <c r="M36" s="537"/>
      <c r="N36" s="537"/>
      <c r="O36" s="537"/>
      <c r="P36" s="537"/>
      <c r="Q36" s="537"/>
      <c r="R36" s="537"/>
      <c r="S36" s="537"/>
      <c r="T36" s="537"/>
      <c r="U36" s="537"/>
      <c r="V36" s="537"/>
      <c r="W36" s="537"/>
      <c r="X36" s="537"/>
      <c r="Y36" s="537"/>
      <c r="Z36" s="537"/>
      <c r="AA36" s="537"/>
      <c r="AB36" s="537"/>
      <c r="AC36" s="2765"/>
      <c r="AD36" s="2765"/>
      <c r="AE36" s="2765"/>
      <c r="AF36" s="2765"/>
      <c r="AL36" s="2"/>
      <c r="AM36" s="3"/>
      <c r="AN36" s="3"/>
      <c r="AO36" s="3"/>
      <c r="AP36" s="3"/>
      <c r="AQ36" s="3"/>
      <c r="AR36" s="2"/>
      <c r="AS36" s="2"/>
      <c r="AT36" s="3"/>
      <c r="AU36" s="3"/>
      <c r="AV36" s="3"/>
      <c r="AW36" s="3"/>
      <c r="AX36" s="3"/>
      <c r="AY36" s="2"/>
      <c r="AZ36" s="2"/>
      <c r="BA36" s="3"/>
      <c r="BB36" s="3"/>
      <c r="BC36" s="3"/>
      <c r="BD36" s="3"/>
      <c r="BE36" s="3"/>
      <c r="BF36" s="2"/>
      <c r="BG36" s="2"/>
      <c r="BH36" s="3"/>
      <c r="BI36" s="3"/>
      <c r="BJ36" s="3"/>
      <c r="BK36" s="3"/>
      <c r="BL36" s="3"/>
      <c r="BM36" s="2"/>
      <c r="BN36" s="2"/>
    </row>
  </sheetData>
  <mergeCells count="4">
    <mergeCell ref="A3:E3"/>
    <mergeCell ref="A1:D1"/>
    <mergeCell ref="AC36:AF36"/>
    <mergeCell ref="A36:E36"/>
  </mergeCells>
  <printOptions horizontalCentered="1"/>
  <pageMargins left="0.59055118110236227" right="0.39370078740157483" top="0.59055118110236227" bottom="0.39370078740157483" header="0" footer="0"/>
  <pageSetup paperSize="9" scale="68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  <pageSetUpPr fitToPage="1"/>
  </sheetPr>
  <dimension ref="A1:P80"/>
  <sheetViews>
    <sheetView view="pageBreakPreview" zoomScale="110" zoomScaleNormal="100" zoomScaleSheetLayoutView="110" workbookViewId="0">
      <selection activeCell="Y28" sqref="Y28"/>
    </sheetView>
  </sheetViews>
  <sheetFormatPr defaultRowHeight="15"/>
  <cols>
    <col min="1" max="14" width="7.7109375" customWidth="1"/>
  </cols>
  <sheetData>
    <row r="1" spans="1:16">
      <c r="A1" s="2768" t="s">
        <v>223</v>
      </c>
      <c r="B1" s="2768"/>
      <c r="C1" s="2768"/>
      <c r="D1" s="2768"/>
      <c r="E1" s="2768"/>
      <c r="F1" s="2768"/>
      <c r="G1" s="2768"/>
      <c r="H1" s="2768"/>
      <c r="I1" s="2768"/>
      <c r="J1" s="2768"/>
      <c r="K1" s="2768"/>
      <c r="L1" s="2768"/>
      <c r="M1" s="2768"/>
      <c r="N1" s="2768"/>
    </row>
    <row r="2" spans="1:16">
      <c r="A2" s="400" t="s">
        <v>211</v>
      </c>
      <c r="B2" s="2772" t="s">
        <v>212</v>
      </c>
      <c r="C2" s="2772"/>
      <c r="D2" s="2772"/>
      <c r="E2" s="2772"/>
      <c r="F2" s="2772"/>
      <c r="G2" s="2772" t="s">
        <v>213</v>
      </c>
      <c r="H2" s="2772"/>
      <c r="I2" s="2772"/>
      <c r="J2" s="2772"/>
      <c r="K2" s="2772" t="s">
        <v>214</v>
      </c>
      <c r="L2" s="2772"/>
      <c r="M2" s="2772"/>
      <c r="N2" s="2772"/>
      <c r="P2" s="186"/>
    </row>
    <row r="3" spans="1:16">
      <c r="A3" s="2772" t="s">
        <v>377</v>
      </c>
      <c r="B3" s="2772"/>
      <c r="C3" s="2772"/>
      <c r="D3" s="2772"/>
      <c r="E3" s="2772"/>
      <c r="F3" s="2772"/>
      <c r="G3" s="2772"/>
      <c r="H3" s="2772"/>
      <c r="I3" s="2772"/>
      <c r="J3" s="2772"/>
      <c r="K3" s="2772"/>
      <c r="L3" s="2772"/>
      <c r="M3" s="2772"/>
      <c r="N3" s="2772"/>
      <c r="P3" s="186"/>
    </row>
    <row r="4" spans="1:16">
      <c r="A4" s="401">
        <v>1</v>
      </c>
      <c r="B4" s="2769" t="s">
        <v>378</v>
      </c>
      <c r="C4" s="2769"/>
      <c r="D4" s="2769"/>
      <c r="E4" s="2769"/>
      <c r="F4" s="2769"/>
      <c r="G4" s="2770" t="s">
        <v>398</v>
      </c>
      <c r="H4" s="2770"/>
      <c r="I4" s="2770"/>
      <c r="J4" s="2770"/>
      <c r="K4" s="2771" t="s">
        <v>404</v>
      </c>
      <c r="L4" s="2771"/>
      <c r="M4" s="2771"/>
      <c r="N4" s="2771"/>
    </row>
    <row r="5" spans="1:16">
      <c r="A5" s="401">
        <v>2</v>
      </c>
      <c r="B5" s="2769" t="s">
        <v>379</v>
      </c>
      <c r="C5" s="2769"/>
      <c r="D5" s="2769"/>
      <c r="E5" s="2769"/>
      <c r="F5" s="2769"/>
      <c r="G5" s="2770" t="s">
        <v>399</v>
      </c>
      <c r="H5" s="2770"/>
      <c r="I5" s="2770"/>
      <c r="J5" s="2770"/>
      <c r="K5" s="2773">
        <v>44376</v>
      </c>
      <c r="L5" s="2771"/>
      <c r="M5" s="2771"/>
      <c r="N5" s="2771"/>
    </row>
    <row r="6" spans="1:16">
      <c r="A6" s="401">
        <v>3</v>
      </c>
      <c r="B6" s="2769" t="s">
        <v>380</v>
      </c>
      <c r="C6" s="2769"/>
      <c r="D6" s="2769"/>
      <c r="E6" s="2769"/>
      <c r="F6" s="2769"/>
      <c r="G6" s="2770" t="s">
        <v>251</v>
      </c>
      <c r="H6" s="2770"/>
      <c r="I6" s="2770"/>
      <c r="J6" s="2770"/>
      <c r="K6" s="2773">
        <v>44383</v>
      </c>
      <c r="L6" s="2771"/>
      <c r="M6" s="2771"/>
      <c r="N6" s="2771"/>
    </row>
    <row r="7" spans="1:16">
      <c r="A7" s="401">
        <v>4</v>
      </c>
      <c r="B7" s="2769" t="s">
        <v>381</v>
      </c>
      <c r="C7" s="2769"/>
      <c r="D7" s="2769"/>
      <c r="E7" s="2769"/>
      <c r="F7" s="2769"/>
      <c r="G7" s="2770" t="s">
        <v>400</v>
      </c>
      <c r="H7" s="2770"/>
      <c r="I7" s="2770"/>
      <c r="J7" s="2770"/>
      <c r="K7" s="2773">
        <v>44383</v>
      </c>
      <c r="L7" s="2771"/>
      <c r="M7" s="2771"/>
      <c r="N7" s="2771"/>
    </row>
    <row r="8" spans="1:16">
      <c r="A8" s="401">
        <v>5</v>
      </c>
      <c r="B8" s="2769" t="s">
        <v>382</v>
      </c>
      <c r="C8" s="2769"/>
      <c r="D8" s="2769"/>
      <c r="E8" s="2769"/>
      <c r="F8" s="2769"/>
      <c r="G8" s="2770" t="s">
        <v>400</v>
      </c>
      <c r="H8" s="2770"/>
      <c r="I8" s="2770"/>
      <c r="J8" s="2770"/>
      <c r="K8" s="2773">
        <v>44390</v>
      </c>
      <c r="L8" s="2771"/>
      <c r="M8" s="2771"/>
      <c r="N8" s="2771"/>
    </row>
    <row r="9" spans="1:16">
      <c r="A9" s="401">
        <v>6</v>
      </c>
      <c r="B9" s="2769" t="s">
        <v>383</v>
      </c>
      <c r="C9" s="2769"/>
      <c r="D9" s="2769"/>
      <c r="E9" s="2769"/>
      <c r="F9" s="2769"/>
      <c r="G9" s="2770" t="s">
        <v>248</v>
      </c>
      <c r="H9" s="2770"/>
      <c r="I9" s="2770"/>
      <c r="J9" s="2770"/>
      <c r="K9" s="2773">
        <v>44390</v>
      </c>
      <c r="L9" s="2771"/>
      <c r="M9" s="2771"/>
      <c r="N9" s="2771"/>
    </row>
    <row r="10" spans="1:16">
      <c r="A10" s="401">
        <v>7</v>
      </c>
      <c r="B10" s="2769" t="s">
        <v>384</v>
      </c>
      <c r="C10" s="2769"/>
      <c r="D10" s="2769"/>
      <c r="E10" s="2769"/>
      <c r="F10" s="2769"/>
      <c r="G10" s="2770" t="s">
        <v>401</v>
      </c>
      <c r="H10" s="2770"/>
      <c r="I10" s="2770"/>
      <c r="J10" s="2770"/>
      <c r="K10" s="2773">
        <v>44390</v>
      </c>
      <c r="L10" s="2771"/>
      <c r="M10" s="2771"/>
      <c r="N10" s="2771"/>
    </row>
    <row r="11" spans="1:16">
      <c r="A11" s="401">
        <v>8</v>
      </c>
      <c r="B11" s="2769" t="s">
        <v>385</v>
      </c>
      <c r="C11" s="2769"/>
      <c r="D11" s="2769"/>
      <c r="E11" s="2769"/>
      <c r="F11" s="2769"/>
      <c r="G11" s="2770" t="s">
        <v>248</v>
      </c>
      <c r="H11" s="2770"/>
      <c r="I11" s="2770"/>
      <c r="J11" s="2770"/>
      <c r="K11" s="2773">
        <v>44390</v>
      </c>
      <c r="L11" s="2771"/>
      <c r="M11" s="2771"/>
      <c r="N11" s="2771"/>
    </row>
    <row r="12" spans="1:16">
      <c r="A12" s="401">
        <v>9</v>
      </c>
      <c r="B12" s="2769" t="s">
        <v>386</v>
      </c>
      <c r="C12" s="2769"/>
      <c r="D12" s="2769"/>
      <c r="E12" s="2769"/>
      <c r="F12" s="2769"/>
      <c r="G12" s="2770" t="s">
        <v>248</v>
      </c>
      <c r="H12" s="2770"/>
      <c r="I12" s="2770"/>
      <c r="J12" s="2770"/>
      <c r="K12" s="2773">
        <v>44390</v>
      </c>
      <c r="L12" s="2771"/>
      <c r="M12" s="2771"/>
      <c r="N12" s="2771"/>
    </row>
    <row r="13" spans="1:16">
      <c r="A13" s="401">
        <v>10</v>
      </c>
      <c r="B13" s="2769" t="s">
        <v>387</v>
      </c>
      <c r="C13" s="2769"/>
      <c r="D13" s="2769"/>
      <c r="E13" s="2769"/>
      <c r="F13" s="2769"/>
      <c r="G13" s="2770" t="s">
        <v>246</v>
      </c>
      <c r="H13" s="2770"/>
      <c r="I13" s="2770"/>
      <c r="J13" s="2770"/>
      <c r="K13" s="2773">
        <v>44390</v>
      </c>
      <c r="L13" s="2771"/>
      <c r="M13" s="2771"/>
      <c r="N13" s="2771"/>
    </row>
    <row r="14" spans="1:16">
      <c r="A14" s="401">
        <v>11</v>
      </c>
      <c r="B14" s="2769" t="s">
        <v>388</v>
      </c>
      <c r="C14" s="2769"/>
      <c r="D14" s="2769"/>
      <c r="E14" s="2769"/>
      <c r="F14" s="2769"/>
      <c r="G14" s="2770" t="s">
        <v>401</v>
      </c>
      <c r="H14" s="2770"/>
      <c r="I14" s="2770"/>
      <c r="J14" s="2770"/>
      <c r="K14" s="2773">
        <v>44390</v>
      </c>
      <c r="L14" s="2771"/>
      <c r="M14" s="2771"/>
      <c r="N14" s="2771"/>
    </row>
    <row r="15" spans="1:16">
      <c r="A15" s="401">
        <v>12</v>
      </c>
      <c r="B15" s="2769" t="s">
        <v>389</v>
      </c>
      <c r="C15" s="2769"/>
      <c r="D15" s="2769"/>
      <c r="E15" s="2769"/>
      <c r="F15" s="2769"/>
      <c r="G15" s="2770" t="s">
        <v>402</v>
      </c>
      <c r="H15" s="2770"/>
      <c r="I15" s="2770"/>
      <c r="J15" s="2770"/>
      <c r="K15" s="2773">
        <v>44390</v>
      </c>
      <c r="L15" s="2771"/>
      <c r="M15" s="2771"/>
      <c r="N15" s="2771"/>
    </row>
    <row r="16" spans="1:16">
      <c r="A16" s="401">
        <v>13</v>
      </c>
      <c r="B16" s="2769" t="s">
        <v>390</v>
      </c>
      <c r="C16" s="2769"/>
      <c r="D16" s="2769"/>
      <c r="E16" s="2769"/>
      <c r="F16" s="2769"/>
      <c r="G16" s="2770" t="s">
        <v>402</v>
      </c>
      <c r="H16" s="2770"/>
      <c r="I16" s="2770"/>
      <c r="J16" s="2770"/>
      <c r="K16" s="2773">
        <v>44397</v>
      </c>
      <c r="L16" s="2771"/>
      <c r="M16" s="2771"/>
      <c r="N16" s="2771"/>
    </row>
    <row r="17" spans="1:16">
      <c r="A17" s="401">
        <v>14</v>
      </c>
      <c r="B17" s="2769" t="s">
        <v>391</v>
      </c>
      <c r="C17" s="2769"/>
      <c r="D17" s="2769"/>
      <c r="E17" s="2769"/>
      <c r="F17" s="2769"/>
      <c r="G17" s="2770" t="s">
        <v>402</v>
      </c>
      <c r="H17" s="2770"/>
      <c r="I17" s="2770"/>
      <c r="J17" s="2770"/>
      <c r="K17" s="2773">
        <v>44397</v>
      </c>
      <c r="L17" s="2771"/>
      <c r="M17" s="2771"/>
      <c r="N17" s="2771"/>
    </row>
    <row r="18" spans="1:16">
      <c r="A18" s="401">
        <v>15</v>
      </c>
      <c r="B18" s="2769" t="s">
        <v>392</v>
      </c>
      <c r="C18" s="2769"/>
      <c r="D18" s="2769"/>
      <c r="E18" s="2769"/>
      <c r="F18" s="2769"/>
      <c r="G18" s="2770" t="s">
        <v>402</v>
      </c>
      <c r="H18" s="2770"/>
      <c r="I18" s="2770"/>
      <c r="J18" s="2770"/>
      <c r="K18" s="2773">
        <v>44398</v>
      </c>
      <c r="L18" s="2771"/>
      <c r="M18" s="2771"/>
      <c r="N18" s="2771"/>
    </row>
    <row r="19" spans="1:16">
      <c r="A19" s="401">
        <v>16</v>
      </c>
      <c r="B19" s="2769" t="s">
        <v>393</v>
      </c>
      <c r="C19" s="2769"/>
      <c r="D19" s="2769"/>
      <c r="E19" s="2769"/>
      <c r="F19" s="2769"/>
      <c r="G19" s="2770" t="s">
        <v>403</v>
      </c>
      <c r="H19" s="2770"/>
      <c r="I19" s="2770"/>
      <c r="J19" s="2770"/>
      <c r="K19" s="2773">
        <v>44400</v>
      </c>
      <c r="L19" s="2771"/>
      <c r="M19" s="2771"/>
      <c r="N19" s="2771"/>
    </row>
    <row r="20" spans="1:16">
      <c r="A20" s="2771"/>
      <c r="B20" s="2771"/>
      <c r="C20" s="2771"/>
      <c r="D20" s="2771"/>
      <c r="E20" s="2771"/>
      <c r="F20" s="2771"/>
      <c r="G20" s="2771"/>
      <c r="H20" s="2771"/>
      <c r="I20" s="2771"/>
      <c r="J20" s="2771"/>
      <c r="K20" s="2771"/>
      <c r="L20" s="2771"/>
      <c r="M20" s="2771"/>
      <c r="N20" s="2771"/>
    </row>
    <row r="21" spans="1:16">
      <c r="A21" s="2774" t="s">
        <v>247</v>
      </c>
      <c r="B21" s="2774"/>
      <c r="C21" s="2774"/>
      <c r="D21" s="2774"/>
      <c r="E21" s="2774"/>
      <c r="F21" s="2774"/>
      <c r="G21" s="2774"/>
      <c r="H21" s="2774"/>
      <c r="I21" s="2774"/>
      <c r="J21" s="2774"/>
      <c r="K21" s="2774"/>
      <c r="L21" s="2774"/>
      <c r="M21" s="2774"/>
      <c r="N21" s="2774"/>
    </row>
    <row r="22" spans="1:16">
      <c r="A22" s="2777" t="s">
        <v>409</v>
      </c>
      <c r="B22" s="2777"/>
      <c r="C22" s="2777"/>
      <c r="D22" s="2777"/>
      <c r="E22" s="2777"/>
      <c r="F22" s="2777"/>
      <c r="G22" s="2777"/>
      <c r="H22" s="2777"/>
      <c r="I22" s="2777"/>
      <c r="J22" s="2777"/>
      <c r="K22" s="2777"/>
      <c r="L22" s="2777"/>
      <c r="M22" s="2777"/>
      <c r="N22" s="2777"/>
    </row>
    <row r="23" spans="1:16">
      <c r="A23" s="401">
        <v>1</v>
      </c>
      <c r="B23" s="2769" t="s">
        <v>394</v>
      </c>
      <c r="C23" s="2769"/>
      <c r="D23" s="2769"/>
      <c r="E23" s="2769"/>
      <c r="F23" s="2769"/>
      <c r="G23" s="2770" t="s">
        <v>405</v>
      </c>
      <c r="H23" s="2770"/>
      <c r="I23" s="2770"/>
      <c r="J23" s="2770"/>
      <c r="K23" s="2771" t="s">
        <v>404</v>
      </c>
      <c r="L23" s="2771"/>
      <c r="M23" s="2771"/>
      <c r="N23" s="2771"/>
    </row>
    <row r="24" spans="1:16">
      <c r="A24" s="401">
        <v>2</v>
      </c>
      <c r="B24" s="2769" t="s">
        <v>395</v>
      </c>
      <c r="C24" s="2769"/>
      <c r="D24" s="2769"/>
      <c r="E24" s="2769"/>
      <c r="F24" s="2769"/>
      <c r="G24" s="2770" t="s">
        <v>406</v>
      </c>
      <c r="H24" s="2770"/>
      <c r="I24" s="2770"/>
      <c r="J24" s="2770"/>
      <c r="K24" s="2771" t="s">
        <v>404</v>
      </c>
      <c r="L24" s="2771"/>
      <c r="M24" s="2771"/>
      <c r="N24" s="2771"/>
      <c r="P24" s="186"/>
    </row>
    <row r="25" spans="1:16">
      <c r="A25" s="2777" t="s">
        <v>410</v>
      </c>
      <c r="B25" s="2777"/>
      <c r="C25" s="2777"/>
      <c r="D25" s="2777"/>
      <c r="E25" s="2777"/>
      <c r="F25" s="2777"/>
      <c r="G25" s="2777"/>
      <c r="H25" s="2777"/>
      <c r="I25" s="2777"/>
      <c r="J25" s="2777"/>
      <c r="K25" s="2777"/>
      <c r="L25" s="2777"/>
      <c r="M25" s="2777"/>
      <c r="N25" s="2777"/>
    </row>
    <row r="26" spans="1:16">
      <c r="A26" s="401">
        <v>3</v>
      </c>
      <c r="B26" s="2769" t="s">
        <v>396</v>
      </c>
      <c r="C26" s="2769"/>
      <c r="D26" s="2769"/>
      <c r="E26" s="2769"/>
      <c r="F26" s="2769"/>
      <c r="G26" s="2770" t="s">
        <v>407</v>
      </c>
      <c r="H26" s="2770"/>
      <c r="I26" s="2770"/>
      <c r="J26" s="2770"/>
      <c r="K26" s="2771" t="s">
        <v>404</v>
      </c>
      <c r="L26" s="2771"/>
      <c r="M26" s="2771"/>
      <c r="N26" s="2771"/>
    </row>
    <row r="27" spans="1:16">
      <c r="A27" s="2777" t="s">
        <v>411</v>
      </c>
      <c r="B27" s="2777"/>
      <c r="C27" s="2777"/>
      <c r="D27" s="2777"/>
      <c r="E27" s="2777"/>
      <c r="F27" s="2777"/>
      <c r="G27" s="2777"/>
      <c r="H27" s="2777"/>
      <c r="I27" s="2777"/>
      <c r="J27" s="2777"/>
      <c r="K27" s="2777"/>
      <c r="L27" s="2777"/>
      <c r="M27" s="2777"/>
      <c r="N27" s="2777"/>
    </row>
    <row r="28" spans="1:16">
      <c r="A28" s="401">
        <v>4</v>
      </c>
      <c r="B28" s="2769" t="s">
        <v>397</v>
      </c>
      <c r="C28" s="2769"/>
      <c r="D28" s="2769"/>
      <c r="E28" s="2769"/>
      <c r="F28" s="2769"/>
      <c r="G28" s="2770" t="s">
        <v>408</v>
      </c>
      <c r="H28" s="2770"/>
      <c r="I28" s="2770"/>
      <c r="J28" s="2770"/>
      <c r="K28" s="2771" t="s">
        <v>404</v>
      </c>
      <c r="L28" s="2771"/>
      <c r="M28" s="2771"/>
      <c r="N28" s="2771"/>
    </row>
    <row r="29" spans="1:16">
      <c r="B29" s="187"/>
      <c r="C29" s="187"/>
      <c r="D29" s="187"/>
      <c r="E29" s="187"/>
      <c r="F29" s="187"/>
      <c r="G29" s="188"/>
      <c r="H29" s="188"/>
      <c r="I29" s="188"/>
      <c r="J29" s="188"/>
      <c r="K29" s="188"/>
      <c r="L29" s="188"/>
      <c r="M29" s="188"/>
      <c r="N29" s="188"/>
    </row>
    <row r="30" spans="1:16">
      <c r="B30" s="187"/>
      <c r="C30" s="187"/>
      <c r="D30" s="187"/>
      <c r="E30" s="187"/>
      <c r="F30" s="187"/>
      <c r="G30" s="188"/>
      <c r="H30" s="188"/>
      <c r="I30" s="188"/>
      <c r="J30" s="188"/>
      <c r="K30" s="188"/>
      <c r="L30" s="188"/>
      <c r="M30" s="188"/>
      <c r="N30" s="188"/>
    </row>
    <row r="31" spans="1:16">
      <c r="B31" s="187"/>
      <c r="C31" s="187"/>
      <c r="D31" s="187"/>
      <c r="E31" s="187"/>
      <c r="F31" s="187"/>
      <c r="G31" s="188"/>
      <c r="H31" s="188"/>
      <c r="I31" s="188"/>
      <c r="J31" s="188"/>
      <c r="K31" s="188"/>
      <c r="L31" s="188"/>
      <c r="M31" s="188"/>
      <c r="N31" s="188"/>
    </row>
    <row r="32" spans="1:16">
      <c r="B32" s="187"/>
      <c r="C32" s="187"/>
      <c r="D32" s="187"/>
      <c r="E32" s="187"/>
      <c r="F32" s="187"/>
      <c r="G32" s="188"/>
      <c r="H32" s="188"/>
      <c r="I32" s="188"/>
      <c r="J32" s="188"/>
      <c r="K32" s="188"/>
      <c r="L32" s="188"/>
      <c r="M32" s="188"/>
      <c r="N32" s="188"/>
    </row>
    <row r="33" spans="2:14">
      <c r="B33" s="187"/>
      <c r="C33" s="187"/>
      <c r="D33" s="187"/>
      <c r="E33" s="187"/>
      <c r="F33" s="187"/>
      <c r="G33" s="188"/>
      <c r="H33" s="188"/>
      <c r="I33" s="188"/>
      <c r="J33" s="188"/>
      <c r="K33" s="188"/>
      <c r="L33" s="188"/>
      <c r="M33" s="188"/>
      <c r="N33" s="188"/>
    </row>
    <row r="34" spans="2:14">
      <c r="B34" s="187"/>
      <c r="C34" s="187"/>
      <c r="D34" s="187"/>
      <c r="E34" s="187"/>
      <c r="F34" s="187"/>
      <c r="G34" s="188"/>
      <c r="H34" s="188"/>
      <c r="I34" s="188"/>
      <c r="J34" s="188"/>
      <c r="K34" s="188"/>
      <c r="L34" s="188"/>
      <c r="M34" s="188"/>
      <c r="N34" s="188"/>
    </row>
    <row r="35" spans="2:14">
      <c r="B35" s="187"/>
      <c r="C35" s="187"/>
      <c r="D35" s="187"/>
      <c r="E35" s="187"/>
      <c r="F35" s="187"/>
      <c r="G35" s="188"/>
      <c r="H35" s="188"/>
      <c r="I35" s="188"/>
      <c r="J35" s="188"/>
      <c r="K35" s="188"/>
      <c r="L35" s="188"/>
      <c r="M35" s="188"/>
      <c r="N35" s="188"/>
    </row>
    <row r="36" spans="2:14">
      <c r="B36" s="187"/>
      <c r="C36" s="187"/>
      <c r="D36" s="187"/>
      <c r="E36" s="187"/>
      <c r="F36" s="187"/>
      <c r="G36" s="188"/>
      <c r="H36" s="188"/>
      <c r="I36" s="188"/>
      <c r="J36" s="188"/>
      <c r="K36" s="188"/>
      <c r="L36" s="188"/>
      <c r="M36" s="188"/>
      <c r="N36" s="188"/>
    </row>
    <row r="37" spans="2:14">
      <c r="B37" s="187"/>
      <c r="C37" s="187"/>
      <c r="D37" s="187"/>
      <c r="E37" s="187"/>
      <c r="F37" s="187"/>
      <c r="G37" s="188"/>
      <c r="H37" s="188"/>
      <c r="I37" s="188"/>
      <c r="J37" s="188"/>
      <c r="K37" s="188"/>
      <c r="L37" s="188"/>
      <c r="M37" s="188"/>
      <c r="N37" s="188"/>
    </row>
    <row r="38" spans="2:14">
      <c r="B38" s="187"/>
      <c r="C38" s="187"/>
      <c r="D38" s="187"/>
      <c r="E38" s="187"/>
      <c r="F38" s="187"/>
      <c r="G38" s="188"/>
      <c r="H38" s="188"/>
      <c r="I38" s="188"/>
      <c r="J38" s="188"/>
      <c r="K38" s="188"/>
      <c r="L38" s="188"/>
      <c r="M38" s="188"/>
      <c r="N38" s="188"/>
    </row>
    <row r="39" spans="2:14">
      <c r="B39" s="187"/>
      <c r="C39" s="187"/>
      <c r="D39" s="187"/>
      <c r="E39" s="187"/>
      <c r="F39" s="187"/>
      <c r="G39" s="188"/>
      <c r="H39" s="188"/>
      <c r="I39" s="188"/>
      <c r="J39" s="188"/>
      <c r="K39" s="188"/>
      <c r="L39" s="188"/>
      <c r="M39" s="188"/>
      <c r="N39" s="188"/>
    </row>
    <row r="40" spans="2:14">
      <c r="B40" s="187"/>
      <c r="C40" s="187"/>
      <c r="D40" s="187"/>
      <c r="E40" s="187"/>
      <c r="F40" s="187"/>
      <c r="G40" s="188"/>
      <c r="H40" s="188"/>
      <c r="I40" s="188"/>
      <c r="J40" s="188"/>
      <c r="K40" s="188"/>
      <c r="L40" s="188"/>
      <c r="M40" s="188"/>
      <c r="N40" s="188"/>
    </row>
    <row r="41" spans="2:14">
      <c r="B41" s="187"/>
      <c r="C41" s="187"/>
      <c r="D41" s="187"/>
      <c r="E41" s="187"/>
      <c r="F41" s="187"/>
      <c r="G41" s="188"/>
      <c r="H41" s="188"/>
      <c r="I41" s="188"/>
      <c r="J41" s="188"/>
      <c r="K41" s="188"/>
      <c r="L41" s="188"/>
      <c r="M41" s="188"/>
      <c r="N41" s="188"/>
    </row>
    <row r="42" spans="2:14">
      <c r="B42" s="187"/>
      <c r="C42" s="187"/>
      <c r="D42" s="187"/>
      <c r="E42" s="187"/>
      <c r="F42" s="187"/>
      <c r="G42" s="188"/>
      <c r="H42" s="188"/>
      <c r="I42" s="188"/>
      <c r="J42" s="188"/>
      <c r="K42" s="188"/>
      <c r="L42" s="188"/>
      <c r="M42" s="188"/>
      <c r="N42" s="188"/>
    </row>
    <row r="43" spans="2:14">
      <c r="B43" s="187"/>
      <c r="C43" s="187"/>
      <c r="D43" s="187"/>
      <c r="E43" s="187"/>
      <c r="F43" s="187"/>
      <c r="G43" s="188"/>
      <c r="H43" s="188"/>
      <c r="I43" s="188"/>
      <c r="J43" s="188"/>
      <c r="K43" s="188"/>
      <c r="L43" s="188"/>
      <c r="M43" s="188"/>
      <c r="N43" s="188"/>
    </row>
    <row r="44" spans="2:14">
      <c r="B44" s="187"/>
      <c r="C44" s="187"/>
      <c r="D44" s="187"/>
      <c r="E44" s="187"/>
      <c r="F44" s="187"/>
      <c r="G44" s="188"/>
      <c r="H44" s="188"/>
      <c r="I44" s="188"/>
      <c r="J44" s="188"/>
      <c r="K44" s="188"/>
      <c r="L44" s="188"/>
      <c r="M44" s="188"/>
      <c r="N44" s="188"/>
    </row>
    <row r="45" spans="2:14">
      <c r="B45" s="187"/>
      <c r="C45" s="187"/>
      <c r="D45" s="187"/>
      <c r="E45" s="187"/>
      <c r="F45" s="187"/>
      <c r="G45" s="188"/>
      <c r="H45" s="188"/>
      <c r="I45" s="188"/>
      <c r="J45" s="188"/>
      <c r="K45" s="188"/>
      <c r="L45" s="188"/>
      <c r="M45" s="188"/>
      <c r="N45" s="188"/>
    </row>
    <row r="46" spans="2:14">
      <c r="B46" s="187"/>
      <c r="C46" s="187"/>
      <c r="D46" s="187"/>
      <c r="E46" s="187"/>
      <c r="F46" s="187"/>
      <c r="G46" s="188"/>
      <c r="H46" s="188"/>
      <c r="I46" s="188"/>
      <c r="J46" s="188"/>
      <c r="K46" s="188"/>
      <c r="L46" s="188"/>
      <c r="M46" s="188"/>
      <c r="N46" s="188"/>
    </row>
    <row r="47" spans="2:14">
      <c r="B47" s="187"/>
      <c r="C47" s="187"/>
      <c r="D47" s="187"/>
      <c r="E47" s="187"/>
      <c r="F47" s="187"/>
      <c r="G47" s="188"/>
      <c r="H47" s="188"/>
      <c r="I47" s="188"/>
      <c r="J47" s="188"/>
      <c r="K47" s="188"/>
      <c r="L47" s="188"/>
      <c r="M47" s="188"/>
      <c r="N47" s="188"/>
    </row>
    <row r="48" spans="2:14">
      <c r="B48" s="187"/>
      <c r="C48" s="187"/>
      <c r="D48" s="187"/>
      <c r="E48" s="187"/>
      <c r="F48" s="187"/>
      <c r="G48" s="188"/>
      <c r="H48" s="188"/>
      <c r="I48" s="188"/>
      <c r="J48" s="188"/>
      <c r="K48" s="188"/>
      <c r="L48" s="188"/>
      <c r="M48" s="188"/>
      <c r="N48" s="188"/>
    </row>
    <row r="49" spans="2:14">
      <c r="B49" s="187"/>
      <c r="C49" s="187"/>
      <c r="D49" s="187"/>
      <c r="E49" s="187"/>
      <c r="F49" s="187"/>
      <c r="G49" s="188"/>
      <c r="H49" s="188"/>
      <c r="I49" s="188"/>
      <c r="J49" s="188"/>
      <c r="K49" s="188"/>
      <c r="L49" s="188"/>
      <c r="M49" s="188"/>
      <c r="N49" s="188"/>
    </row>
    <row r="50" spans="2:14">
      <c r="B50" s="187"/>
      <c r="C50" s="187"/>
      <c r="D50" s="187"/>
      <c r="E50" s="187"/>
      <c r="F50" s="187"/>
      <c r="G50" s="188"/>
      <c r="H50" s="188"/>
      <c r="I50" s="188"/>
      <c r="J50" s="188"/>
      <c r="K50" s="188"/>
      <c r="L50" s="188"/>
      <c r="M50" s="188"/>
      <c r="N50" s="188"/>
    </row>
    <row r="51" spans="2:14">
      <c r="B51" s="187"/>
      <c r="C51" s="187"/>
      <c r="D51" s="187"/>
      <c r="E51" s="187"/>
      <c r="F51" s="187"/>
      <c r="G51" s="188"/>
      <c r="H51" s="188"/>
      <c r="I51" s="188"/>
      <c r="J51" s="188"/>
      <c r="K51" s="188"/>
      <c r="L51" s="188"/>
      <c r="M51" s="188"/>
      <c r="N51" s="188"/>
    </row>
    <row r="52" spans="2:14">
      <c r="B52" s="187"/>
      <c r="C52" s="187"/>
      <c r="D52" s="187"/>
      <c r="E52" s="187"/>
      <c r="F52" s="187"/>
      <c r="G52" s="188"/>
      <c r="H52" s="188"/>
      <c r="I52" s="188"/>
      <c r="J52" s="188"/>
      <c r="K52" s="188"/>
      <c r="L52" s="188"/>
      <c r="M52" s="188"/>
      <c r="N52" s="188"/>
    </row>
    <row r="53" spans="2:14">
      <c r="B53" s="187"/>
      <c r="C53" s="187"/>
      <c r="D53" s="187"/>
      <c r="E53" s="187"/>
      <c r="F53" s="187"/>
      <c r="G53" s="188"/>
      <c r="H53" s="188"/>
      <c r="I53" s="188"/>
      <c r="J53" s="188"/>
      <c r="K53" s="188"/>
      <c r="L53" s="188"/>
      <c r="M53" s="188"/>
      <c r="N53" s="188"/>
    </row>
    <row r="54" spans="2:14">
      <c r="B54" s="187"/>
      <c r="C54" s="187"/>
      <c r="D54" s="187"/>
      <c r="E54" s="187"/>
      <c r="F54" s="187"/>
      <c r="G54" s="188"/>
      <c r="H54" s="188"/>
      <c r="I54" s="188"/>
      <c r="J54" s="188"/>
      <c r="K54" s="188"/>
      <c r="L54" s="188"/>
      <c r="M54" s="188"/>
      <c r="N54" s="188"/>
    </row>
    <row r="55" spans="2:14">
      <c r="B55" s="187"/>
      <c r="C55" s="187"/>
      <c r="D55" s="187"/>
      <c r="E55" s="187"/>
      <c r="F55" s="187"/>
      <c r="G55" s="188"/>
      <c r="H55" s="188"/>
      <c r="I55" s="188"/>
      <c r="J55" s="188"/>
      <c r="K55" s="188"/>
      <c r="L55" s="188"/>
      <c r="M55" s="188"/>
      <c r="N55" s="188"/>
    </row>
    <row r="56" spans="2:14">
      <c r="B56" s="187"/>
      <c r="C56" s="187"/>
      <c r="D56" s="187"/>
      <c r="E56" s="187"/>
      <c r="F56" s="187"/>
      <c r="G56" s="188"/>
      <c r="H56" s="188"/>
      <c r="I56" s="188"/>
      <c r="J56" s="188"/>
      <c r="K56" s="188"/>
      <c r="L56" s="188"/>
      <c r="M56" s="188"/>
      <c r="N56" s="188"/>
    </row>
    <row r="57" spans="2:14">
      <c r="B57" s="187"/>
      <c r="C57" s="187"/>
      <c r="D57" s="187"/>
      <c r="E57" s="187"/>
      <c r="F57" s="187"/>
      <c r="G57" s="188"/>
      <c r="H57" s="188"/>
      <c r="I57" s="188"/>
      <c r="J57" s="188"/>
      <c r="K57" s="188"/>
      <c r="L57" s="188"/>
      <c r="M57" s="188"/>
      <c r="N57" s="188"/>
    </row>
    <row r="58" spans="2:14">
      <c r="B58" s="187"/>
      <c r="C58" s="187"/>
      <c r="D58" s="187"/>
      <c r="E58" s="187"/>
      <c r="F58" s="187"/>
      <c r="G58" s="188"/>
      <c r="H58" s="188"/>
      <c r="I58" s="188"/>
      <c r="J58" s="188"/>
      <c r="K58" s="188"/>
      <c r="L58" s="188"/>
      <c r="M58" s="188"/>
      <c r="N58" s="188"/>
    </row>
    <row r="59" spans="2:14">
      <c r="B59" s="187"/>
      <c r="C59" s="187"/>
      <c r="D59" s="187"/>
      <c r="E59" s="187"/>
      <c r="F59" s="187"/>
      <c r="G59" s="188"/>
      <c r="H59" s="188"/>
      <c r="I59" s="188"/>
      <c r="J59" s="188"/>
      <c r="K59" s="188"/>
      <c r="L59" s="188"/>
      <c r="M59" s="188"/>
      <c r="N59" s="188"/>
    </row>
    <row r="60" spans="2:14">
      <c r="B60" s="187"/>
      <c r="C60" s="187"/>
      <c r="D60" s="187"/>
      <c r="E60" s="187"/>
      <c r="F60" s="187"/>
      <c r="G60" s="188"/>
      <c r="H60" s="188"/>
      <c r="I60" s="188"/>
      <c r="J60" s="188"/>
      <c r="K60" s="188"/>
      <c r="L60" s="188"/>
      <c r="M60" s="188"/>
      <c r="N60" s="188"/>
    </row>
    <row r="61" spans="2:14">
      <c r="B61" s="187"/>
      <c r="C61" s="187"/>
      <c r="D61" s="187"/>
      <c r="E61" s="187"/>
      <c r="F61" s="187"/>
      <c r="G61" s="188"/>
      <c r="H61" s="188"/>
      <c r="I61" s="188"/>
      <c r="J61" s="188"/>
      <c r="K61" s="188"/>
      <c r="L61" s="188"/>
      <c r="M61" s="188"/>
      <c r="N61" s="188"/>
    </row>
    <row r="62" spans="2:14">
      <c r="B62" s="187"/>
      <c r="C62" s="187"/>
      <c r="D62" s="187"/>
      <c r="E62" s="187"/>
      <c r="F62" s="187"/>
      <c r="G62" s="188"/>
      <c r="H62" s="188"/>
      <c r="I62" s="188"/>
      <c r="J62" s="188"/>
      <c r="K62" s="188"/>
      <c r="L62" s="188"/>
      <c r="M62" s="188"/>
      <c r="N62" s="188"/>
    </row>
    <row r="63" spans="2:14">
      <c r="B63" s="187"/>
      <c r="C63" s="187"/>
      <c r="D63" s="187"/>
      <c r="E63" s="187"/>
      <c r="F63" s="187"/>
      <c r="G63" s="188"/>
      <c r="H63" s="188"/>
      <c r="I63" s="188"/>
      <c r="J63" s="188"/>
      <c r="K63" s="188"/>
      <c r="L63" s="188"/>
      <c r="M63" s="188"/>
      <c r="N63" s="188"/>
    </row>
    <row r="64" spans="2:14">
      <c r="B64" s="187"/>
      <c r="C64" s="187"/>
      <c r="D64" s="187"/>
      <c r="E64" s="187"/>
      <c r="F64" s="187"/>
      <c r="G64" s="188"/>
      <c r="H64" s="188"/>
      <c r="I64" s="188"/>
      <c r="J64" s="188"/>
      <c r="K64" s="188"/>
      <c r="L64" s="188"/>
      <c r="M64" s="188"/>
      <c r="N64" s="188"/>
    </row>
    <row r="65" spans="2:14">
      <c r="B65" s="187"/>
      <c r="C65" s="187"/>
      <c r="D65" s="187"/>
      <c r="E65" s="187"/>
      <c r="F65" s="187"/>
      <c r="G65" s="188"/>
      <c r="H65" s="188"/>
      <c r="I65" s="188"/>
      <c r="J65" s="188"/>
      <c r="K65" s="188"/>
      <c r="L65" s="188"/>
      <c r="M65" s="188"/>
      <c r="N65" s="188"/>
    </row>
    <row r="66" spans="2:14">
      <c r="B66" s="187"/>
      <c r="C66" s="187"/>
      <c r="D66" s="187"/>
      <c r="E66" s="187"/>
      <c r="F66" s="187"/>
      <c r="G66" s="188"/>
      <c r="H66" s="188"/>
      <c r="I66" s="188"/>
      <c r="J66" s="188"/>
      <c r="K66" s="188"/>
      <c r="L66" s="188"/>
      <c r="M66" s="188"/>
      <c r="N66" s="188"/>
    </row>
    <row r="67" spans="2:14">
      <c r="B67" s="187"/>
      <c r="C67" s="187"/>
      <c r="D67" s="187"/>
      <c r="E67" s="187"/>
      <c r="F67" s="187"/>
      <c r="G67" s="188"/>
      <c r="H67" s="188"/>
      <c r="I67" s="188"/>
      <c r="J67" s="188"/>
      <c r="K67" s="188"/>
      <c r="L67" s="188"/>
      <c r="M67" s="188"/>
      <c r="N67" s="188"/>
    </row>
    <row r="68" spans="2:14">
      <c r="B68" s="187"/>
      <c r="C68" s="187"/>
      <c r="D68" s="187"/>
      <c r="E68" s="187"/>
      <c r="F68" s="187"/>
      <c r="G68" s="188"/>
      <c r="H68" s="188"/>
      <c r="I68" s="188"/>
      <c r="J68" s="188"/>
      <c r="K68" s="188"/>
      <c r="L68" s="188"/>
      <c r="M68" s="188"/>
      <c r="N68" s="188"/>
    </row>
    <row r="69" spans="2:14">
      <c r="B69" s="2775"/>
      <c r="C69" s="2775"/>
      <c r="D69" s="2775"/>
      <c r="E69" s="2775"/>
      <c r="F69" s="2775"/>
      <c r="G69" s="2776"/>
      <c r="H69" s="2776"/>
      <c r="I69" s="2776"/>
      <c r="J69" s="2776"/>
      <c r="K69" s="2776"/>
      <c r="L69" s="2776"/>
      <c r="M69" s="2776"/>
      <c r="N69" s="2776"/>
    </row>
    <row r="70" spans="2:14">
      <c r="B70" s="2775"/>
      <c r="C70" s="2775"/>
      <c r="D70" s="2775"/>
      <c r="E70" s="2775"/>
      <c r="F70" s="2775"/>
      <c r="G70" s="2776"/>
      <c r="H70" s="2776"/>
      <c r="I70" s="2776"/>
      <c r="J70" s="2776"/>
      <c r="K70" s="2776"/>
      <c r="L70" s="2776"/>
      <c r="M70" s="2776"/>
      <c r="N70" s="2776"/>
    </row>
    <row r="71" spans="2:14">
      <c r="B71" s="2775"/>
      <c r="C71" s="2775"/>
      <c r="D71" s="2775"/>
      <c r="E71" s="2775"/>
      <c r="F71" s="2775"/>
      <c r="G71" s="2776"/>
      <c r="H71" s="2776"/>
      <c r="I71" s="2776"/>
      <c r="J71" s="2776"/>
      <c r="K71" s="2776"/>
      <c r="L71" s="2776"/>
      <c r="M71" s="2776"/>
      <c r="N71" s="2776"/>
    </row>
    <row r="72" spans="2:14">
      <c r="B72" s="2775"/>
      <c r="C72" s="2775"/>
      <c r="D72" s="2775"/>
      <c r="E72" s="2775"/>
      <c r="F72" s="2775"/>
      <c r="G72" s="2776"/>
      <c r="H72" s="2776"/>
      <c r="I72" s="2776"/>
      <c r="J72" s="2776"/>
      <c r="K72" s="2776"/>
      <c r="L72" s="2776"/>
      <c r="M72" s="2776"/>
      <c r="N72" s="2776"/>
    </row>
    <row r="73" spans="2:14">
      <c r="B73" s="2775"/>
      <c r="C73" s="2775"/>
      <c r="D73" s="2775"/>
      <c r="E73" s="2775"/>
      <c r="F73" s="2775"/>
      <c r="G73" s="2776"/>
      <c r="H73" s="2776"/>
      <c r="I73" s="2776"/>
      <c r="J73" s="2776"/>
      <c r="K73" s="2776"/>
      <c r="L73" s="2776"/>
      <c r="M73" s="2776"/>
      <c r="N73" s="2776"/>
    </row>
    <row r="74" spans="2:14">
      <c r="B74" s="2775"/>
      <c r="C74" s="2775"/>
      <c r="D74" s="2775"/>
      <c r="E74" s="2775"/>
      <c r="F74" s="2775"/>
      <c r="G74" s="2776"/>
      <c r="H74" s="2776"/>
      <c r="I74" s="2776"/>
      <c r="J74" s="2776"/>
      <c r="K74" s="2776"/>
      <c r="L74" s="2776"/>
      <c r="M74" s="2776"/>
      <c r="N74" s="2776"/>
    </row>
    <row r="75" spans="2:14">
      <c r="B75" s="2775"/>
      <c r="C75" s="2775"/>
      <c r="D75" s="2775"/>
      <c r="E75" s="2775"/>
      <c r="F75" s="2775"/>
      <c r="G75" s="2776"/>
      <c r="H75" s="2776"/>
      <c r="I75" s="2776"/>
      <c r="J75" s="2776"/>
      <c r="K75" s="2776"/>
      <c r="L75" s="2776"/>
      <c r="M75" s="2776"/>
      <c r="N75" s="2776"/>
    </row>
    <row r="76" spans="2:14">
      <c r="B76" s="2775"/>
      <c r="C76" s="2775"/>
      <c r="D76" s="2775"/>
      <c r="E76" s="2775"/>
      <c r="F76" s="2775"/>
      <c r="G76" s="2776"/>
      <c r="H76" s="2776"/>
      <c r="I76" s="2776"/>
      <c r="J76" s="2776"/>
      <c r="K76" s="2776"/>
      <c r="L76" s="2776"/>
      <c r="M76" s="2776"/>
      <c r="N76" s="2776"/>
    </row>
    <row r="77" spans="2:14">
      <c r="B77" s="2775"/>
      <c r="C77" s="2775"/>
      <c r="D77" s="2775"/>
      <c r="E77" s="2775"/>
      <c r="F77" s="2775"/>
      <c r="G77" s="2776"/>
      <c r="H77" s="2776"/>
      <c r="I77" s="2776"/>
      <c r="J77" s="2776"/>
      <c r="K77" s="2776"/>
      <c r="L77" s="2776"/>
      <c r="M77" s="2776"/>
      <c r="N77" s="2776"/>
    </row>
    <row r="78" spans="2:14">
      <c r="B78" s="2775"/>
      <c r="C78" s="2775"/>
      <c r="D78" s="2775"/>
      <c r="E78" s="2775"/>
      <c r="F78" s="2775"/>
      <c r="G78" s="2776"/>
      <c r="H78" s="2776"/>
      <c r="I78" s="2776"/>
      <c r="J78" s="2776"/>
      <c r="K78" s="2776"/>
      <c r="L78" s="2776"/>
      <c r="M78" s="2776"/>
      <c r="N78" s="2776"/>
    </row>
    <row r="79" spans="2:14">
      <c r="B79" s="2775"/>
      <c r="C79" s="2775"/>
      <c r="D79" s="2775"/>
      <c r="E79" s="2775"/>
      <c r="F79" s="2775"/>
      <c r="G79" s="2776"/>
      <c r="H79" s="2776"/>
      <c r="I79" s="2776"/>
      <c r="J79" s="2776"/>
      <c r="K79" s="2776"/>
      <c r="L79" s="2776"/>
      <c r="M79" s="2776"/>
      <c r="N79" s="2776"/>
    </row>
    <row r="80" spans="2:14">
      <c r="B80" s="2775"/>
      <c r="C80" s="2775"/>
      <c r="D80" s="2775"/>
      <c r="E80" s="2775"/>
      <c r="F80" s="2775"/>
      <c r="G80" s="2776"/>
      <c r="H80" s="2776"/>
      <c r="I80" s="2776"/>
      <c r="J80" s="2776"/>
      <c r="K80" s="2776"/>
      <c r="L80" s="2776"/>
      <c r="M80" s="2776"/>
      <c r="N80" s="2776"/>
    </row>
  </sheetData>
  <mergeCells count="106">
    <mergeCell ref="B80:F80"/>
    <mergeCell ref="G80:J80"/>
    <mergeCell ref="K80:N80"/>
    <mergeCell ref="B78:F78"/>
    <mergeCell ref="G78:J78"/>
    <mergeCell ref="K78:N78"/>
    <mergeCell ref="B79:F79"/>
    <mergeCell ref="G79:J79"/>
    <mergeCell ref="K79:N79"/>
    <mergeCell ref="B76:F76"/>
    <mergeCell ref="G76:J76"/>
    <mergeCell ref="K76:N76"/>
    <mergeCell ref="B77:F77"/>
    <mergeCell ref="G77:J77"/>
    <mergeCell ref="K77:N77"/>
    <mergeCell ref="B74:F74"/>
    <mergeCell ref="G74:J74"/>
    <mergeCell ref="K74:N74"/>
    <mergeCell ref="B75:F75"/>
    <mergeCell ref="G75:J75"/>
    <mergeCell ref="K75:N75"/>
    <mergeCell ref="B72:F72"/>
    <mergeCell ref="G72:J72"/>
    <mergeCell ref="K72:N72"/>
    <mergeCell ref="B73:F73"/>
    <mergeCell ref="G73:J73"/>
    <mergeCell ref="K73:N73"/>
    <mergeCell ref="B70:F70"/>
    <mergeCell ref="G70:J70"/>
    <mergeCell ref="K70:N70"/>
    <mergeCell ref="B71:F71"/>
    <mergeCell ref="G71:J71"/>
    <mergeCell ref="K71:N71"/>
    <mergeCell ref="B69:F69"/>
    <mergeCell ref="G69:J69"/>
    <mergeCell ref="K69:N69"/>
    <mergeCell ref="B23:F23"/>
    <mergeCell ref="G23:J23"/>
    <mergeCell ref="A22:N22"/>
    <mergeCell ref="B24:F24"/>
    <mergeCell ref="G24:J24"/>
    <mergeCell ref="K24:N24"/>
    <mergeCell ref="K23:N23"/>
    <mergeCell ref="A25:N25"/>
    <mergeCell ref="A27:N27"/>
    <mergeCell ref="B26:F26"/>
    <mergeCell ref="G26:J26"/>
    <mergeCell ref="K26:N26"/>
    <mergeCell ref="B28:F28"/>
    <mergeCell ref="G28:J28"/>
    <mergeCell ref="K28:N28"/>
    <mergeCell ref="A20:N20"/>
    <mergeCell ref="A21:N21"/>
    <mergeCell ref="B19:F19"/>
    <mergeCell ref="G19:J19"/>
    <mergeCell ref="K19:N19"/>
    <mergeCell ref="B17:F17"/>
    <mergeCell ref="G17:J17"/>
    <mergeCell ref="K17:N17"/>
    <mergeCell ref="B18:F18"/>
    <mergeCell ref="G18:J18"/>
    <mergeCell ref="K18:N18"/>
    <mergeCell ref="B16:F16"/>
    <mergeCell ref="G16:J16"/>
    <mergeCell ref="K16:N16"/>
    <mergeCell ref="B5:F5"/>
    <mergeCell ref="G5:J5"/>
    <mergeCell ref="K5:N5"/>
    <mergeCell ref="B6:F6"/>
    <mergeCell ref="G6:J6"/>
    <mergeCell ref="K6:N6"/>
    <mergeCell ref="B14:F14"/>
    <mergeCell ref="G14:J14"/>
    <mergeCell ref="K14:N14"/>
    <mergeCell ref="B13:F13"/>
    <mergeCell ref="G13:J13"/>
    <mergeCell ref="K13:N13"/>
    <mergeCell ref="B12:F12"/>
    <mergeCell ref="G12:J12"/>
    <mergeCell ref="K12:N12"/>
    <mergeCell ref="B11:F11"/>
    <mergeCell ref="G11:J11"/>
    <mergeCell ref="K11:N11"/>
    <mergeCell ref="B10:F10"/>
    <mergeCell ref="G10:J10"/>
    <mergeCell ref="K10:N10"/>
    <mergeCell ref="A1:N1"/>
    <mergeCell ref="B4:F4"/>
    <mergeCell ref="G4:J4"/>
    <mergeCell ref="K4:N4"/>
    <mergeCell ref="B2:F2"/>
    <mergeCell ref="G2:J2"/>
    <mergeCell ref="K2:N2"/>
    <mergeCell ref="A3:N3"/>
    <mergeCell ref="B15:F15"/>
    <mergeCell ref="G15:J15"/>
    <mergeCell ref="K15:N15"/>
    <mergeCell ref="B9:F9"/>
    <mergeCell ref="G9:J9"/>
    <mergeCell ref="K9:N9"/>
    <mergeCell ref="B8:F8"/>
    <mergeCell ref="G8:J8"/>
    <mergeCell ref="K8:N8"/>
    <mergeCell ref="B7:F7"/>
    <mergeCell ref="G7:J7"/>
    <mergeCell ref="K7:N7"/>
  </mergeCells>
  <pageMargins left="0.59055118110236227" right="0.39370078740157483" top="0.39370078740157483" bottom="0.39370078740157483" header="0" footer="0"/>
  <pageSetup paperSize="9" scale="85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2060"/>
  </sheetPr>
  <dimension ref="A1:AI83"/>
  <sheetViews>
    <sheetView view="pageBreakPreview" zoomScale="70" zoomScaleNormal="40" zoomScaleSheetLayoutView="70" workbookViewId="0">
      <selection activeCell="G59" sqref="G59"/>
    </sheetView>
  </sheetViews>
  <sheetFormatPr defaultRowHeight="15"/>
  <cols>
    <col min="1" max="1" width="2.140625" style="152" customWidth="1"/>
    <col min="2" max="2" width="11.140625" style="158" customWidth="1"/>
    <col min="3" max="3" width="34.42578125" style="158" customWidth="1"/>
    <col min="4" max="4" width="12.28515625" style="158" customWidth="1"/>
    <col min="5" max="7" width="15.28515625" style="152" bestFit="1" customWidth="1"/>
    <col min="8" max="8" width="15.28515625" style="152" customWidth="1"/>
    <col min="9" max="9" width="13.42578125" style="152" bestFit="1" customWidth="1"/>
    <col min="10" max="10" width="15.28515625" style="152" bestFit="1" customWidth="1"/>
    <col min="11" max="14" width="15.28515625" style="152" customWidth="1"/>
    <col min="15" max="15" width="1.42578125" style="152" customWidth="1"/>
    <col min="16" max="16" width="16.7109375" style="152" customWidth="1"/>
    <col min="17" max="17" width="14.7109375" style="152" bestFit="1" customWidth="1"/>
    <col min="18" max="16384" width="9.140625" style="152"/>
  </cols>
  <sheetData>
    <row r="1" spans="1:17" ht="15" customHeight="1">
      <c r="A1" s="252"/>
      <c r="B1" s="253"/>
      <c r="C1" s="253"/>
      <c r="D1" s="253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5"/>
    </row>
    <row r="2" spans="1:17" ht="12" customHeight="1">
      <c r="A2" s="544"/>
      <c r="B2" s="2431" t="s">
        <v>413</v>
      </c>
      <c r="C2" s="2432"/>
      <c r="D2" s="2432"/>
      <c r="E2" s="2432"/>
      <c r="F2" s="2432"/>
      <c r="G2" s="2432"/>
      <c r="H2" s="2432"/>
      <c r="I2" s="2432"/>
      <c r="J2" s="2432"/>
      <c r="K2" s="2432"/>
      <c r="L2" s="2432"/>
      <c r="M2" s="2432"/>
      <c r="N2" s="2433"/>
      <c r="O2" s="545"/>
    </row>
    <row r="3" spans="1:17" ht="12" customHeight="1">
      <c r="A3" s="544"/>
      <c r="B3" s="2434"/>
      <c r="C3" s="2435"/>
      <c r="D3" s="2435"/>
      <c r="E3" s="2435"/>
      <c r="F3" s="2435"/>
      <c r="G3" s="2435"/>
      <c r="H3" s="2435"/>
      <c r="I3" s="2435"/>
      <c r="J3" s="2435"/>
      <c r="K3" s="2435"/>
      <c r="L3" s="2435"/>
      <c r="M3" s="2435"/>
      <c r="N3" s="2436"/>
      <c r="O3" s="545"/>
    </row>
    <row r="4" spans="1:17" s="153" customFormat="1" ht="15.75">
      <c r="A4" s="626"/>
      <c r="B4" s="980" t="s">
        <v>726</v>
      </c>
      <c r="C4" s="981"/>
      <c r="D4" s="980"/>
      <c r="E4" s="982"/>
      <c r="F4" s="982"/>
      <c r="G4" s="983"/>
      <c r="H4" s="986"/>
      <c r="I4" s="985"/>
      <c r="J4" s="985"/>
      <c r="K4" s="983" t="s">
        <v>217</v>
      </c>
      <c r="L4" s="984" t="s">
        <v>663</v>
      </c>
      <c r="M4" s="986"/>
      <c r="N4" s="985"/>
      <c r="O4" s="831"/>
    </row>
    <row r="5" spans="1:17" s="153" customFormat="1" ht="15.75">
      <c r="A5" s="626"/>
      <c r="B5" s="980" t="s">
        <v>458</v>
      </c>
      <c r="C5" s="981"/>
      <c r="D5" s="980"/>
      <c r="E5" s="982"/>
      <c r="F5" s="982"/>
      <c r="G5" s="983"/>
      <c r="H5" s="986"/>
      <c r="I5" s="987"/>
      <c r="J5" s="987"/>
      <c r="K5" s="983" t="s">
        <v>216</v>
      </c>
      <c r="L5" s="986" t="s">
        <v>529</v>
      </c>
      <c r="M5" s="986"/>
      <c r="N5" s="987"/>
      <c r="O5" s="831"/>
      <c r="P5" s="156"/>
    </row>
    <row r="6" spans="1:17" s="153" customFormat="1" ht="15.75">
      <c r="A6" s="626"/>
      <c r="B6" s="980" t="s">
        <v>884</v>
      </c>
      <c r="C6" s="981"/>
      <c r="D6" s="980"/>
      <c r="E6" s="982"/>
      <c r="F6" s="982"/>
      <c r="G6" s="983"/>
      <c r="H6" s="986"/>
      <c r="I6" s="986"/>
      <c r="J6" s="986"/>
      <c r="K6" s="986"/>
      <c r="L6" s="986"/>
      <c r="M6" s="986"/>
      <c r="N6" s="986"/>
      <c r="O6" s="831"/>
      <c r="P6" s="156"/>
    </row>
    <row r="7" spans="1:17" s="153" customFormat="1" ht="7.5" customHeight="1">
      <c r="A7" s="626"/>
      <c r="B7" s="980"/>
      <c r="C7" s="980"/>
      <c r="D7" s="980"/>
      <c r="E7" s="982"/>
      <c r="F7" s="982"/>
      <c r="G7" s="983"/>
      <c r="H7" s="986"/>
      <c r="I7" s="986"/>
      <c r="J7" s="986"/>
      <c r="K7" s="986"/>
      <c r="L7" s="986"/>
      <c r="M7" s="986"/>
      <c r="N7" s="986"/>
      <c r="O7" s="831"/>
      <c r="P7" s="156"/>
    </row>
    <row r="8" spans="1:17" s="153" customFormat="1" ht="16.5" hidden="1" customHeight="1">
      <c r="A8" s="626"/>
      <c r="B8" s="155"/>
      <c r="C8" s="155"/>
      <c r="D8" s="988"/>
      <c r="E8" s="988"/>
      <c r="F8" s="988"/>
      <c r="G8" s="988"/>
      <c r="H8" s="988"/>
      <c r="I8" s="988"/>
      <c r="J8" s="988"/>
      <c r="K8" s="988"/>
      <c r="L8" s="988"/>
      <c r="M8" s="988"/>
      <c r="N8" s="988"/>
      <c r="O8" s="831"/>
    </row>
    <row r="9" spans="1:17" s="153" customFormat="1" ht="30" customHeight="1">
      <c r="A9" s="626"/>
      <c r="B9" s="832" t="s">
        <v>244</v>
      </c>
      <c r="C9" s="832" t="s">
        <v>0</v>
      </c>
      <c r="D9" s="832"/>
      <c r="E9" s="770">
        <v>44927</v>
      </c>
      <c r="F9" s="770">
        <v>44958</v>
      </c>
      <c r="G9" s="770">
        <v>44986</v>
      </c>
      <c r="H9" s="770">
        <v>45017</v>
      </c>
      <c r="I9" s="770">
        <v>45047</v>
      </c>
      <c r="J9" s="770">
        <v>45078</v>
      </c>
      <c r="K9" s="770">
        <v>45108</v>
      </c>
      <c r="L9" s="770">
        <v>45139</v>
      </c>
      <c r="M9" s="770">
        <v>45170</v>
      </c>
      <c r="N9" s="770">
        <v>45200</v>
      </c>
      <c r="O9" s="831"/>
    </row>
    <row r="10" spans="1:17" s="153" customFormat="1" ht="15.75">
      <c r="A10" s="626"/>
      <c r="B10" s="2444" t="s">
        <v>229</v>
      </c>
      <c r="C10" s="2447" t="str">
        <f>'12 - FINANCEIRA'!$B$16</f>
        <v>IMPLANTAÇÃO DO CANTEIRO DE OBRAS</v>
      </c>
      <c r="D10" s="833" t="s">
        <v>128</v>
      </c>
      <c r="E10" s="807" t="str">
        <f t="shared" ref="E10" si="0">IF(E12&gt;0,E12/$C13,"")</f>
        <v/>
      </c>
      <c r="F10" s="807" t="str">
        <f t="shared" ref="F10:N10" si="1">IF(F12&gt;0,F12/$C13,"")</f>
        <v/>
      </c>
      <c r="G10" s="807">
        <f t="shared" si="1"/>
        <v>0.62595743121519409</v>
      </c>
      <c r="H10" s="807" t="str">
        <f t="shared" si="1"/>
        <v/>
      </c>
      <c r="I10" s="807" t="str">
        <f t="shared" si="1"/>
        <v/>
      </c>
      <c r="J10" s="807" t="str">
        <f t="shared" si="1"/>
        <v/>
      </c>
      <c r="K10" s="807" t="str">
        <f t="shared" si="1"/>
        <v/>
      </c>
      <c r="L10" s="807" t="str">
        <f t="shared" si="1"/>
        <v/>
      </c>
      <c r="M10" s="807" t="str">
        <f t="shared" si="1"/>
        <v/>
      </c>
      <c r="N10" s="807">
        <f t="shared" si="1"/>
        <v>1.9344423679344601E-2</v>
      </c>
      <c r="O10" s="831"/>
      <c r="P10" s="154">
        <f>SUM(E10:N10)</f>
        <v>0.64530185489453873</v>
      </c>
    </row>
    <row r="11" spans="1:17" s="153" customFormat="1" ht="15.75">
      <c r="A11" s="626"/>
      <c r="B11" s="2445"/>
      <c r="C11" s="2448"/>
      <c r="D11" s="833" t="s">
        <v>129</v>
      </c>
      <c r="E11" s="771">
        <f t="shared" ref="E11" si="2">IF(E13&gt;0,E13/$C13,0)</f>
        <v>1</v>
      </c>
      <c r="F11" s="771">
        <f t="shared" ref="F11:N11" si="3">IF(F13&gt;0,F13/$C13,0)</f>
        <v>0</v>
      </c>
      <c r="G11" s="771">
        <f t="shared" si="3"/>
        <v>0</v>
      </c>
      <c r="H11" s="771">
        <f t="shared" si="3"/>
        <v>0</v>
      </c>
      <c r="I11" s="771">
        <f t="shared" si="3"/>
        <v>0</v>
      </c>
      <c r="J11" s="771">
        <f t="shared" si="3"/>
        <v>0</v>
      </c>
      <c r="K11" s="771">
        <f t="shared" si="3"/>
        <v>0</v>
      </c>
      <c r="L11" s="771">
        <f t="shared" si="3"/>
        <v>0</v>
      </c>
      <c r="M11" s="771">
        <f t="shared" si="3"/>
        <v>0</v>
      </c>
      <c r="N11" s="771">
        <f t="shared" si="3"/>
        <v>0</v>
      </c>
      <c r="O11" s="831"/>
      <c r="P11" s="247">
        <f>SUM(E11:N11)</f>
        <v>1</v>
      </c>
    </row>
    <row r="12" spans="1:17" s="153" customFormat="1" ht="15.75">
      <c r="A12" s="626"/>
      <c r="B12" s="2445"/>
      <c r="C12" s="832" t="s">
        <v>130</v>
      </c>
      <c r="D12" s="833" t="s">
        <v>131</v>
      </c>
      <c r="E12" s="808">
        <f>VLOOKUP($B10,$D$59:$N$65,E$58+1,FALSE)</f>
        <v>0</v>
      </c>
      <c r="F12" s="808">
        <f t="shared" ref="F12:N12" si="4">VLOOKUP($B10,$D$59:$N$65,F$58+1,FALSE)</f>
        <v>0</v>
      </c>
      <c r="G12" s="808">
        <f t="shared" si="4"/>
        <v>31601.680000000004</v>
      </c>
      <c r="H12" s="808">
        <f t="shared" si="4"/>
        <v>0</v>
      </c>
      <c r="I12" s="808">
        <f t="shared" si="4"/>
        <v>0</v>
      </c>
      <c r="J12" s="808">
        <f t="shared" si="4"/>
        <v>0</v>
      </c>
      <c r="K12" s="808">
        <f t="shared" si="4"/>
        <v>0</v>
      </c>
      <c r="L12" s="808">
        <f t="shared" si="4"/>
        <v>0</v>
      </c>
      <c r="M12" s="808">
        <f t="shared" si="4"/>
        <v>0</v>
      </c>
      <c r="N12" s="808">
        <f t="shared" si="4"/>
        <v>976.61</v>
      </c>
      <c r="O12" s="831"/>
      <c r="P12" s="173">
        <f>SUM(E12:N12)</f>
        <v>32578.290000000005</v>
      </c>
    </row>
    <row r="13" spans="1:17" s="153" customFormat="1" ht="15.75">
      <c r="A13" s="626"/>
      <c r="B13" s="2446"/>
      <c r="C13" s="989">
        <f>'12 - FINANCEIRA'!$G$16</f>
        <v>50485.350000000006</v>
      </c>
      <c r="D13" s="833" t="s">
        <v>132</v>
      </c>
      <c r="E13" s="772">
        <f>$C$13</f>
        <v>50485.350000000006</v>
      </c>
      <c r="F13" s="772"/>
      <c r="G13" s="772"/>
      <c r="H13" s="772"/>
      <c r="I13" s="772"/>
      <c r="J13" s="772"/>
      <c r="K13" s="772"/>
      <c r="L13" s="772"/>
      <c r="M13" s="772"/>
      <c r="N13" s="772"/>
      <c r="O13" s="831"/>
      <c r="P13" s="173">
        <f>SUM(E13:N13)</f>
        <v>50485.350000000006</v>
      </c>
      <c r="Q13" s="173">
        <f>P13-C13</f>
        <v>0</v>
      </c>
    </row>
    <row r="14" spans="1:17" s="153" customFormat="1" ht="4.5" customHeight="1">
      <c r="A14" s="626"/>
      <c r="B14" s="155"/>
      <c r="C14" s="155"/>
      <c r="D14" s="988"/>
      <c r="E14" s="988"/>
      <c r="F14" s="988"/>
      <c r="G14" s="988"/>
      <c r="H14" s="988"/>
      <c r="I14" s="988"/>
      <c r="J14" s="988"/>
      <c r="K14" s="988"/>
      <c r="L14" s="988"/>
      <c r="M14" s="988"/>
      <c r="N14" s="988"/>
      <c r="O14" s="831"/>
    </row>
    <row r="15" spans="1:17" s="153" customFormat="1" ht="15.75">
      <c r="A15" s="626"/>
      <c r="B15" s="2444" t="s">
        <v>226</v>
      </c>
      <c r="C15" s="2447" t="str">
        <f>'12 - FINANCEIRA'!$B$24</f>
        <v>CANTEIRO DE OBRAS</v>
      </c>
      <c r="D15" s="833" t="s">
        <v>128</v>
      </c>
      <c r="E15" s="807" t="str">
        <f t="shared" ref="E15" si="5">IF(E17&gt;0,E17/$C18,"")</f>
        <v/>
      </c>
      <c r="F15" s="807" t="str">
        <f t="shared" ref="F15:N15" si="6">IF(F17&gt;0,F17/$C18,"")</f>
        <v/>
      </c>
      <c r="G15" s="807">
        <f t="shared" si="6"/>
        <v>0.15805847151981625</v>
      </c>
      <c r="H15" s="807">
        <f t="shared" si="6"/>
        <v>9.3572277695104164E-2</v>
      </c>
      <c r="I15" s="807">
        <f t="shared" si="6"/>
        <v>9.3572277695104178E-2</v>
      </c>
      <c r="J15" s="807">
        <f t="shared" si="6"/>
        <v>9.357227769510415E-2</v>
      </c>
      <c r="K15" s="807">
        <f t="shared" si="6"/>
        <v>9.3572277695104164E-2</v>
      </c>
      <c r="L15" s="807">
        <f t="shared" si="6"/>
        <v>0.1236410423208997</v>
      </c>
      <c r="M15" s="807">
        <f t="shared" si="6"/>
        <v>1.5034382312897757E-2</v>
      </c>
      <c r="N15" s="807">
        <f t="shared" si="6"/>
        <v>0.32897699306596967</v>
      </c>
      <c r="O15" s="831"/>
      <c r="P15" s="154">
        <f>SUM(E15:N15)</f>
        <v>1</v>
      </c>
    </row>
    <row r="16" spans="1:17" s="153" customFormat="1" ht="15.75">
      <c r="A16" s="626"/>
      <c r="B16" s="2445"/>
      <c r="C16" s="2448"/>
      <c r="D16" s="833" t="s">
        <v>129</v>
      </c>
      <c r="E16" s="771">
        <f t="shared" ref="E16" si="7">IF(E18&gt;0,E18/$C18,0)</f>
        <v>0.26773358816638221</v>
      </c>
      <c r="F16" s="771">
        <f t="shared" ref="F16:N16" si="8">IF(F18&gt;0,F18/$C18,0)</f>
        <v>0.18712584588549208</v>
      </c>
      <c r="G16" s="771">
        <f t="shared" si="8"/>
        <v>0.35799601055791747</v>
      </c>
      <c r="H16" s="771">
        <f t="shared" si="8"/>
        <v>0</v>
      </c>
      <c r="I16" s="771">
        <f t="shared" si="8"/>
        <v>0</v>
      </c>
      <c r="J16" s="771">
        <f t="shared" si="8"/>
        <v>0</v>
      </c>
      <c r="K16" s="771">
        <f t="shared" si="8"/>
        <v>0</v>
      </c>
      <c r="L16" s="771">
        <f t="shared" si="8"/>
        <v>0</v>
      </c>
      <c r="M16" s="771">
        <f t="shared" si="8"/>
        <v>0</v>
      </c>
      <c r="N16" s="771">
        <f t="shared" si="8"/>
        <v>0.18714455539020833</v>
      </c>
      <c r="O16" s="831"/>
      <c r="P16" s="247">
        <f>SUM(E16:N16)</f>
        <v>1</v>
      </c>
    </row>
    <row r="17" spans="1:17" s="153" customFormat="1" ht="15.75">
      <c r="A17" s="626"/>
      <c r="B17" s="2445"/>
      <c r="C17" s="832" t="s">
        <v>130</v>
      </c>
      <c r="D17" s="833" t="s">
        <v>131</v>
      </c>
      <c r="E17" s="808">
        <f>VLOOKUP($B15,$D$59:$N$65,E$58+1,FALSE)</f>
        <v>0</v>
      </c>
      <c r="F17" s="808">
        <f t="shared" ref="F17:N17" si="9">VLOOKUP($B15,$D$59:$N$65,F$58+1,FALSE)</f>
        <v>0</v>
      </c>
      <c r="G17" s="808">
        <f t="shared" si="9"/>
        <v>5491.22</v>
      </c>
      <c r="H17" s="808">
        <f t="shared" si="9"/>
        <v>3250.86</v>
      </c>
      <c r="I17" s="808">
        <f t="shared" si="9"/>
        <v>3250.8600000000006</v>
      </c>
      <c r="J17" s="808">
        <f t="shared" si="9"/>
        <v>3250.8599999999997</v>
      </c>
      <c r="K17" s="808">
        <f t="shared" si="9"/>
        <v>3250.86</v>
      </c>
      <c r="L17" s="808">
        <f t="shared" si="9"/>
        <v>4295.5000000000009</v>
      </c>
      <c r="M17" s="808">
        <f t="shared" si="9"/>
        <v>522.31999999999994</v>
      </c>
      <c r="N17" s="808">
        <f t="shared" si="9"/>
        <v>11429.219999999998</v>
      </c>
      <c r="O17" s="831"/>
      <c r="P17" s="173">
        <f>SUM(E17:N17)</f>
        <v>34741.699999999997</v>
      </c>
    </row>
    <row r="18" spans="1:17" s="153" customFormat="1" ht="15.75">
      <c r="A18" s="626"/>
      <c r="B18" s="2446"/>
      <c r="C18" s="989">
        <f>'12 - FINANCEIRA'!$G$24</f>
        <v>34741.699999999997</v>
      </c>
      <c r="D18" s="833" t="s">
        <v>132</v>
      </c>
      <c r="E18" s="772">
        <v>9301.52</v>
      </c>
      <c r="F18" s="772">
        <v>6501.07</v>
      </c>
      <c r="G18" s="772">
        <v>12437.39</v>
      </c>
      <c r="H18" s="772"/>
      <c r="I18" s="772"/>
      <c r="J18" s="772"/>
      <c r="K18" s="772"/>
      <c r="L18" s="772"/>
      <c r="M18" s="772"/>
      <c r="N18" s="772">
        <v>6501.72</v>
      </c>
      <c r="O18" s="831"/>
      <c r="P18" s="173">
        <f>SUM(E18:N18)</f>
        <v>34741.699999999997</v>
      </c>
      <c r="Q18" s="173">
        <f>P18-C18</f>
        <v>0</v>
      </c>
    </row>
    <row r="19" spans="1:17" s="153" customFormat="1" ht="5.0999999999999996" customHeight="1">
      <c r="A19" s="626"/>
      <c r="B19" s="155"/>
      <c r="C19" s="155"/>
      <c r="D19" s="988"/>
      <c r="E19" s="988"/>
      <c r="F19" s="988"/>
      <c r="G19" s="988"/>
      <c r="H19" s="988"/>
      <c r="I19" s="988"/>
      <c r="J19" s="988"/>
      <c r="K19" s="988"/>
      <c r="L19" s="988"/>
      <c r="M19" s="988"/>
      <c r="N19" s="988"/>
      <c r="O19" s="831"/>
    </row>
    <row r="20" spans="1:17" s="153" customFormat="1" ht="15.75">
      <c r="A20" s="626"/>
      <c r="B20" s="2444" t="s">
        <v>228</v>
      </c>
      <c r="C20" s="2447" t="str">
        <f>'12 - FINANCEIRA'!$B$33</f>
        <v>TERRAPLANAGEM E PAVIMENTAÇÃO</v>
      </c>
      <c r="D20" s="833" t="s">
        <v>128</v>
      </c>
      <c r="E20" s="807" t="str">
        <f t="shared" ref="E20" si="10">IF(E22&gt;0,E22/$C23,"")</f>
        <v/>
      </c>
      <c r="F20" s="807" t="str">
        <f t="shared" ref="F20:N20" si="11">IF(F22&gt;0,F22/$C23,"")</f>
        <v/>
      </c>
      <c r="G20" s="807">
        <f t="shared" si="11"/>
        <v>3.704031943384901E-3</v>
      </c>
      <c r="H20" s="807">
        <f t="shared" si="11"/>
        <v>2.5246260215347548E-2</v>
      </c>
      <c r="I20" s="807">
        <f t="shared" si="11"/>
        <v>4.2993707181307704E-2</v>
      </c>
      <c r="J20" s="807">
        <f t="shared" si="11"/>
        <v>8.6332425562932982E-2</v>
      </c>
      <c r="K20" s="807" t="str">
        <f t="shared" si="11"/>
        <v/>
      </c>
      <c r="L20" s="807">
        <f t="shared" si="11"/>
        <v>0.18243090874448253</v>
      </c>
      <c r="M20" s="807">
        <f t="shared" si="11"/>
        <v>9.2229094958755697E-2</v>
      </c>
      <c r="N20" s="807">
        <f t="shared" si="11"/>
        <v>0.29735192334189364</v>
      </c>
      <c r="O20" s="831"/>
      <c r="P20" s="154">
        <f>SUM(E20:N20)</f>
        <v>0.73028835194810493</v>
      </c>
    </row>
    <row r="21" spans="1:17" s="153" customFormat="1" ht="15.75">
      <c r="A21" s="626"/>
      <c r="B21" s="2445"/>
      <c r="C21" s="2448"/>
      <c r="D21" s="833" t="s">
        <v>129</v>
      </c>
      <c r="E21" s="771">
        <f t="shared" ref="E21" si="12">IF(E23&gt;0,E23/$C23,0)</f>
        <v>6.3264772792266555E-2</v>
      </c>
      <c r="F21" s="771">
        <f t="shared" ref="F21:N21" si="13">IF(F23&gt;0,F23/$C23,0)</f>
        <v>0.54729165169847593</v>
      </c>
      <c r="G21" s="771">
        <f t="shared" si="13"/>
        <v>3.0971846548786593E-2</v>
      </c>
      <c r="H21" s="771">
        <f t="shared" si="13"/>
        <v>3.0458096726023814E-2</v>
      </c>
      <c r="I21" s="771">
        <f t="shared" si="13"/>
        <v>3.0971846548786593E-2</v>
      </c>
      <c r="J21" s="771">
        <f t="shared" si="13"/>
        <v>3.0971846548786593E-2</v>
      </c>
      <c r="K21" s="771">
        <f t="shared" si="13"/>
        <v>0</v>
      </c>
      <c r="L21" s="771">
        <f t="shared" si="13"/>
        <v>0</v>
      </c>
      <c r="M21" s="771">
        <f t="shared" si="13"/>
        <v>0</v>
      </c>
      <c r="N21" s="771">
        <f t="shared" si="13"/>
        <v>0.26606993913687393</v>
      </c>
      <c r="O21" s="831"/>
      <c r="P21" s="247">
        <f>SUM(E21:N21)</f>
        <v>1</v>
      </c>
    </row>
    <row r="22" spans="1:17" s="153" customFormat="1" ht="15.75">
      <c r="A22" s="626"/>
      <c r="B22" s="2445"/>
      <c r="C22" s="832" t="s">
        <v>130</v>
      </c>
      <c r="D22" s="833" t="s">
        <v>131</v>
      </c>
      <c r="E22" s="808">
        <f>VLOOKUP($B20,$D$59:$N$65,E$58+1,FALSE)</f>
        <v>0</v>
      </c>
      <c r="F22" s="808">
        <f t="shared" ref="F22:N22" si="14">VLOOKUP($B20,$D$59:$N$65,F$58+1,FALSE)</f>
        <v>0</v>
      </c>
      <c r="G22" s="808">
        <f t="shared" si="14"/>
        <v>3033.45</v>
      </c>
      <c r="H22" s="808">
        <f t="shared" si="14"/>
        <v>20675.649999999998</v>
      </c>
      <c r="I22" s="808">
        <f t="shared" si="14"/>
        <v>35210.080000000002</v>
      </c>
      <c r="J22" s="808">
        <f t="shared" si="14"/>
        <v>70702.709999999992</v>
      </c>
      <c r="K22" s="808">
        <f t="shared" si="14"/>
        <v>0</v>
      </c>
      <c r="L22" s="808">
        <f t="shared" si="14"/>
        <v>149403.41999999998</v>
      </c>
      <c r="M22" s="808">
        <f t="shared" si="14"/>
        <v>75531.840000000011</v>
      </c>
      <c r="N22" s="808">
        <f t="shared" si="14"/>
        <v>243519.01</v>
      </c>
      <c r="O22" s="831"/>
      <c r="P22" s="173">
        <f>SUM(E22:N22)</f>
        <v>598076.15999999992</v>
      </c>
    </row>
    <row r="23" spans="1:17" s="153" customFormat="1" ht="15.75">
      <c r="A23" s="626"/>
      <c r="B23" s="2446"/>
      <c r="C23" s="989">
        <f>'12 - FINANCEIRA'!$G$33</f>
        <v>818958.92</v>
      </c>
      <c r="D23" s="833" t="s">
        <v>132</v>
      </c>
      <c r="E23" s="772">
        <v>51811.25</v>
      </c>
      <c r="F23" s="772">
        <v>448209.38</v>
      </c>
      <c r="G23" s="772">
        <v>25364.67</v>
      </c>
      <c r="H23" s="772">
        <v>24943.93</v>
      </c>
      <c r="I23" s="772">
        <v>25364.67</v>
      </c>
      <c r="J23" s="772">
        <v>25364.67</v>
      </c>
      <c r="K23" s="772"/>
      <c r="L23" s="772"/>
      <c r="M23" s="772"/>
      <c r="N23" s="772">
        <v>217900.35</v>
      </c>
      <c r="O23" s="831"/>
      <c r="P23" s="173">
        <f>SUM(E23:N23)</f>
        <v>818958.92000000016</v>
      </c>
      <c r="Q23" s="173">
        <f>P23-C23</f>
        <v>0</v>
      </c>
    </row>
    <row r="24" spans="1:17" s="153" customFormat="1" ht="5.0999999999999996" customHeight="1">
      <c r="A24" s="626"/>
      <c r="B24" s="155"/>
      <c r="C24" s="155"/>
      <c r="D24" s="988"/>
      <c r="E24" s="988"/>
      <c r="F24" s="988"/>
      <c r="G24" s="988"/>
      <c r="H24" s="988"/>
      <c r="I24" s="988"/>
      <c r="J24" s="988"/>
      <c r="K24" s="988"/>
      <c r="L24" s="988"/>
      <c r="M24" s="988"/>
      <c r="N24" s="988"/>
      <c r="O24" s="831"/>
    </row>
    <row r="25" spans="1:17" s="153" customFormat="1" ht="15.75" customHeight="1">
      <c r="A25" s="626"/>
      <c r="B25" s="2444" t="s">
        <v>300</v>
      </c>
      <c r="C25" s="2447" t="str">
        <f>'12 - FINANCEIRA'!$B$47</f>
        <v>DRENAGEM PLUVIAL</v>
      </c>
      <c r="D25" s="833" t="s">
        <v>128</v>
      </c>
      <c r="E25" s="807" t="str">
        <f t="shared" ref="E25" si="15">IF(E27&gt;0,E27/$C28,"")</f>
        <v/>
      </c>
      <c r="F25" s="807" t="str">
        <f t="shared" ref="F25:N25" si="16">IF(F27&gt;0,F27/$C28,"")</f>
        <v/>
      </c>
      <c r="G25" s="807" t="str">
        <f t="shared" si="16"/>
        <v/>
      </c>
      <c r="H25" s="807">
        <f t="shared" si="16"/>
        <v>4.8297210984122964E-2</v>
      </c>
      <c r="I25" s="807">
        <f t="shared" si="16"/>
        <v>5.6458232932107166E-2</v>
      </c>
      <c r="J25" s="807">
        <f t="shared" si="16"/>
        <v>3.6055678062146664E-2</v>
      </c>
      <c r="K25" s="807">
        <f t="shared" si="16"/>
        <v>2.8229116466053587E-2</v>
      </c>
      <c r="L25" s="807">
        <f t="shared" si="16"/>
        <v>0.11800035789387972</v>
      </c>
      <c r="M25" s="807">
        <f t="shared" si="16"/>
        <v>0.15505941701169973</v>
      </c>
      <c r="N25" s="807">
        <f t="shared" si="16"/>
        <v>0.46129870031500342</v>
      </c>
      <c r="O25" s="831"/>
      <c r="P25" s="154">
        <f>SUM(E25:N25)</f>
        <v>0.90339871366501323</v>
      </c>
    </row>
    <row r="26" spans="1:17" s="153" customFormat="1" ht="15.75" customHeight="1">
      <c r="A26" s="626"/>
      <c r="B26" s="2445"/>
      <c r="C26" s="2448"/>
      <c r="D26" s="833" t="s">
        <v>129</v>
      </c>
      <c r="E26" s="771">
        <f t="shared" ref="E26" si="17">IF(E28&gt;0,E28/$C28,0)</f>
        <v>0</v>
      </c>
      <c r="F26" s="771">
        <f t="shared" ref="F26:N26" si="18">IF(F28&gt;0,F28/$C28,0)</f>
        <v>0.17140371092400059</v>
      </c>
      <c r="G26" s="771">
        <f t="shared" si="18"/>
        <v>0.28567269373846671</v>
      </c>
      <c r="H26" s="771">
        <f t="shared" si="18"/>
        <v>0.11426898281446612</v>
      </c>
      <c r="I26" s="771">
        <f t="shared" si="18"/>
        <v>0</v>
      </c>
      <c r="J26" s="771">
        <f t="shared" si="18"/>
        <v>0</v>
      </c>
      <c r="K26" s="771">
        <f t="shared" si="18"/>
        <v>0</v>
      </c>
      <c r="L26" s="771">
        <f t="shared" si="18"/>
        <v>0</v>
      </c>
      <c r="M26" s="771">
        <f t="shared" si="18"/>
        <v>0</v>
      </c>
      <c r="N26" s="771">
        <f t="shared" si="18"/>
        <v>0.42865461252306664</v>
      </c>
      <c r="O26" s="831"/>
      <c r="P26" s="247">
        <f>SUM(E26:N26)</f>
        <v>1</v>
      </c>
    </row>
    <row r="27" spans="1:17" s="153" customFormat="1" ht="15.75" customHeight="1">
      <c r="A27" s="626"/>
      <c r="B27" s="2445"/>
      <c r="C27" s="832" t="s">
        <v>130</v>
      </c>
      <c r="D27" s="833" t="s">
        <v>131</v>
      </c>
      <c r="E27" s="808">
        <f>VLOOKUP($B25,$D$59:$N$65,E$58+1,FALSE)</f>
        <v>0</v>
      </c>
      <c r="F27" s="808">
        <f t="shared" ref="F27:N27" si="19">VLOOKUP($B25,$D$59:$N$65,F$58+1,FALSE)</f>
        <v>0</v>
      </c>
      <c r="G27" s="808">
        <f t="shared" si="19"/>
        <v>0</v>
      </c>
      <c r="H27" s="808">
        <f t="shared" si="19"/>
        <v>2040.42</v>
      </c>
      <c r="I27" s="808">
        <f t="shared" si="19"/>
        <v>2385.2000000000003</v>
      </c>
      <c r="J27" s="808">
        <f t="shared" si="19"/>
        <v>1523.2499999999998</v>
      </c>
      <c r="K27" s="808">
        <f t="shared" si="19"/>
        <v>1192.6000000000004</v>
      </c>
      <c r="L27" s="808">
        <f t="shared" si="19"/>
        <v>4985.1799999999994</v>
      </c>
      <c r="M27" s="808">
        <f t="shared" si="19"/>
        <v>6550.82</v>
      </c>
      <c r="N27" s="808">
        <f t="shared" si="19"/>
        <v>19488.559999999998</v>
      </c>
      <c r="O27" s="831"/>
      <c r="P27" s="173">
        <f>SUM(E27:N27)</f>
        <v>38166.03</v>
      </c>
    </row>
    <row r="28" spans="1:17" s="153" customFormat="1" ht="15" customHeight="1">
      <c r="A28" s="626"/>
      <c r="B28" s="2446"/>
      <c r="C28" s="989">
        <f>'12 - FINANCEIRA'!$G$47</f>
        <v>42247.159999999996</v>
      </c>
      <c r="D28" s="833" t="s">
        <v>132</v>
      </c>
      <c r="E28" s="772">
        <v>0</v>
      </c>
      <c r="F28" s="772">
        <v>7241.32</v>
      </c>
      <c r="G28" s="772">
        <v>12068.86</v>
      </c>
      <c r="H28" s="772">
        <v>4827.54</v>
      </c>
      <c r="I28" s="772"/>
      <c r="J28" s="772"/>
      <c r="K28" s="772"/>
      <c r="L28" s="772"/>
      <c r="M28" s="772"/>
      <c r="N28" s="772">
        <v>18109.439999999999</v>
      </c>
      <c r="O28" s="831"/>
      <c r="P28" s="173">
        <f>SUM(E28:N28)</f>
        <v>42247.16</v>
      </c>
      <c r="Q28" s="173">
        <f>P28-C28</f>
        <v>0</v>
      </c>
    </row>
    <row r="29" spans="1:17" s="153" customFormat="1" ht="4.5" customHeight="1">
      <c r="A29" s="626"/>
      <c r="B29" s="155"/>
      <c r="C29" s="155"/>
      <c r="D29" s="988"/>
      <c r="E29" s="988"/>
      <c r="F29" s="988"/>
      <c r="G29" s="988"/>
      <c r="H29" s="988"/>
      <c r="I29" s="988"/>
      <c r="J29" s="988"/>
      <c r="K29" s="988"/>
      <c r="L29" s="988"/>
      <c r="M29" s="988"/>
      <c r="N29" s="988"/>
      <c r="O29" s="831"/>
    </row>
    <row r="30" spans="1:17" s="153" customFormat="1" ht="15.75" customHeight="1">
      <c r="A30" s="626"/>
      <c r="B30" s="2444" t="s">
        <v>334</v>
      </c>
      <c r="C30" s="2447" t="str">
        <f>'12 - FINANCEIRA'!$B$52</f>
        <v>MANUTENÇÃO REDE ESGOTO</v>
      </c>
      <c r="D30" s="833" t="s">
        <v>128</v>
      </c>
      <c r="E30" s="807" t="str">
        <f t="shared" ref="E30" si="20">IF(E32&gt;0,E32/$C33,"")</f>
        <v/>
      </c>
      <c r="F30" s="807" t="str">
        <f t="shared" ref="F30:N30" si="21">IF(F32&gt;0,F32/$C33,"")</f>
        <v/>
      </c>
      <c r="G30" s="807">
        <f t="shared" si="21"/>
        <v>4.5454545454545449E-2</v>
      </c>
      <c r="H30" s="807" t="str">
        <f t="shared" si="21"/>
        <v/>
      </c>
      <c r="I30" s="807">
        <f t="shared" si="21"/>
        <v>4.5454545454545449E-2</v>
      </c>
      <c r="J30" s="807">
        <f t="shared" si="21"/>
        <v>0.18181818181818182</v>
      </c>
      <c r="K30" s="807">
        <f t="shared" si="21"/>
        <v>0.18181818181818182</v>
      </c>
      <c r="L30" s="807">
        <f t="shared" si="21"/>
        <v>9.0909090909090898E-2</v>
      </c>
      <c r="M30" s="807" t="str">
        <f t="shared" si="21"/>
        <v/>
      </c>
      <c r="N30" s="807">
        <f t="shared" si="21"/>
        <v>0.40909090909090912</v>
      </c>
      <c r="O30" s="831"/>
      <c r="P30" s="154">
        <f>SUM(E30:N30)</f>
        <v>0.95454545454545459</v>
      </c>
    </row>
    <row r="31" spans="1:17" s="153" customFormat="1" ht="15.75" customHeight="1">
      <c r="A31" s="626"/>
      <c r="B31" s="2445"/>
      <c r="C31" s="2448"/>
      <c r="D31" s="833" t="s">
        <v>129</v>
      </c>
      <c r="E31" s="771">
        <f t="shared" ref="E31" si="22">IF(E33&gt;0,E33/$C33,0)</f>
        <v>5.0345567529880696E-2</v>
      </c>
      <c r="F31" s="771">
        <f t="shared" ref="F31:N31" si="23">IF(F33&gt;0,F33/$C33,0)</f>
        <v>0.12490905404277142</v>
      </c>
      <c r="G31" s="771">
        <f t="shared" si="23"/>
        <v>0.15480004901051883</v>
      </c>
      <c r="H31" s="771">
        <f t="shared" si="23"/>
        <v>0.10483642739341026</v>
      </c>
      <c r="I31" s="771">
        <f t="shared" si="23"/>
        <v>7.8872779753017347E-2</v>
      </c>
      <c r="J31" s="771">
        <f t="shared" si="23"/>
        <v>3.1690667724946893E-2</v>
      </c>
      <c r="K31" s="771">
        <f t="shared" si="23"/>
        <v>0</v>
      </c>
      <c r="L31" s="771">
        <f t="shared" si="23"/>
        <v>0</v>
      </c>
      <c r="M31" s="771">
        <f t="shared" si="23"/>
        <v>0</v>
      </c>
      <c r="N31" s="771">
        <f t="shared" si="23"/>
        <v>0.45454545454545453</v>
      </c>
      <c r="O31" s="831"/>
      <c r="P31" s="247">
        <f>SUM(E31:N31)</f>
        <v>1</v>
      </c>
    </row>
    <row r="32" spans="1:17" s="153" customFormat="1" ht="15.75" customHeight="1">
      <c r="A32" s="626"/>
      <c r="B32" s="2445"/>
      <c r="C32" s="832" t="s">
        <v>130</v>
      </c>
      <c r="D32" s="833" t="s">
        <v>131</v>
      </c>
      <c r="E32" s="808">
        <f>VLOOKUP($B30,$D$59:$N$65,E$58+1,FALSE)</f>
        <v>0</v>
      </c>
      <c r="F32" s="808">
        <f t="shared" ref="F32:N32" si="24">VLOOKUP($B30,$D$59:$N$65,F$58+1,FALSE)</f>
        <v>0</v>
      </c>
      <c r="G32" s="808">
        <f t="shared" si="24"/>
        <v>1676.82</v>
      </c>
      <c r="H32" s="808">
        <f t="shared" si="24"/>
        <v>0</v>
      </c>
      <c r="I32" s="808">
        <f t="shared" si="24"/>
        <v>1676.82</v>
      </c>
      <c r="J32" s="808">
        <f t="shared" si="24"/>
        <v>6707.2800000000007</v>
      </c>
      <c r="K32" s="808">
        <f t="shared" si="24"/>
        <v>6707.2800000000007</v>
      </c>
      <c r="L32" s="808">
        <f t="shared" si="24"/>
        <v>3353.6399999999994</v>
      </c>
      <c r="M32" s="808">
        <f t="shared" si="24"/>
        <v>0</v>
      </c>
      <c r="N32" s="808">
        <f t="shared" si="24"/>
        <v>15091.380000000001</v>
      </c>
      <c r="O32" s="831"/>
      <c r="P32" s="173">
        <f>SUM(E32:N32)</f>
        <v>35213.22</v>
      </c>
    </row>
    <row r="33" spans="1:17" s="153" customFormat="1" ht="15" customHeight="1">
      <c r="A33" s="626"/>
      <c r="B33" s="2446"/>
      <c r="C33" s="989">
        <f>'12 - FINANCEIRA'!$G$52</f>
        <v>36890.04</v>
      </c>
      <c r="D33" s="833" t="s">
        <v>132</v>
      </c>
      <c r="E33" s="772">
        <v>1857.25</v>
      </c>
      <c r="F33" s="772">
        <v>4607.8999999999996</v>
      </c>
      <c r="G33" s="772">
        <v>5710.58</v>
      </c>
      <c r="H33" s="772">
        <v>3867.42</v>
      </c>
      <c r="I33" s="772">
        <v>2909.62</v>
      </c>
      <c r="J33" s="772">
        <v>1169.07</v>
      </c>
      <c r="K33" s="772"/>
      <c r="L33" s="772"/>
      <c r="M33" s="772"/>
      <c r="N33" s="772">
        <v>16768.2</v>
      </c>
      <c r="O33" s="831"/>
      <c r="P33" s="173">
        <f>SUM(E33:N33)</f>
        <v>36890.04</v>
      </c>
      <c r="Q33" s="173">
        <f>P33-C33</f>
        <v>0</v>
      </c>
    </row>
    <row r="34" spans="1:17" s="153" customFormat="1" ht="5.0999999999999996" customHeight="1">
      <c r="A34" s="626"/>
      <c r="B34" s="155"/>
      <c r="C34" s="155"/>
      <c r="D34" s="988"/>
      <c r="E34" s="988"/>
      <c r="F34" s="988"/>
      <c r="G34" s="988"/>
      <c r="H34" s="988"/>
      <c r="I34" s="988"/>
      <c r="J34" s="988"/>
      <c r="K34" s="988"/>
      <c r="L34" s="988"/>
      <c r="M34" s="988"/>
      <c r="N34" s="988"/>
      <c r="O34" s="831"/>
    </row>
    <row r="35" spans="1:17" s="153" customFormat="1" ht="15.75" customHeight="1">
      <c r="A35" s="626"/>
      <c r="B35" s="2444" t="s">
        <v>336</v>
      </c>
      <c r="C35" s="2447" t="str">
        <f>'12 - FINANCEIRA'!$B$54</f>
        <v>OBRAS COMPLEMENTARES</v>
      </c>
      <c r="D35" s="833" t="s">
        <v>128</v>
      </c>
      <c r="E35" s="807" t="str">
        <f t="shared" ref="E35" si="25">IF(E37&gt;0,E37/$C38,"")</f>
        <v/>
      </c>
      <c r="F35" s="807" t="str">
        <f t="shared" ref="F35:N35" si="26">IF(F37&gt;0,F37/$C38,"")</f>
        <v/>
      </c>
      <c r="G35" s="807" t="str">
        <f t="shared" si="26"/>
        <v/>
      </c>
      <c r="H35" s="807">
        <f t="shared" si="26"/>
        <v>0.18136984326344885</v>
      </c>
      <c r="I35" s="807">
        <f t="shared" si="26"/>
        <v>1.2558753814340191E-2</v>
      </c>
      <c r="J35" s="807">
        <f t="shared" si="26"/>
        <v>9.2563252304407265E-3</v>
      </c>
      <c r="K35" s="807">
        <f t="shared" si="26"/>
        <v>1.4965381055717466E-3</v>
      </c>
      <c r="L35" s="807">
        <f t="shared" si="26"/>
        <v>6.4656540121016542E-2</v>
      </c>
      <c r="M35" s="807">
        <f t="shared" si="26"/>
        <v>5.0299526808852222E-3</v>
      </c>
      <c r="N35" s="807">
        <f t="shared" si="26"/>
        <v>0.68142052704530431</v>
      </c>
      <c r="O35" s="831"/>
      <c r="P35" s="154">
        <f>SUM(E35:N35)</f>
        <v>0.9557884802610076</v>
      </c>
    </row>
    <row r="36" spans="1:17" s="153" customFormat="1" ht="15.75" customHeight="1">
      <c r="A36" s="626"/>
      <c r="B36" s="2445"/>
      <c r="C36" s="2448"/>
      <c r="D36" s="833" t="s">
        <v>129</v>
      </c>
      <c r="E36" s="771">
        <f t="shared" ref="E36" si="27">IF(E38&gt;0,E38/$C38,0)</f>
        <v>0</v>
      </c>
      <c r="F36" s="771">
        <f t="shared" ref="F36:N36" si="28">IF(F38&gt;0,F38/$C38,0)</f>
        <v>0</v>
      </c>
      <c r="G36" s="771">
        <f t="shared" si="28"/>
        <v>0</v>
      </c>
      <c r="H36" s="771">
        <f t="shared" si="28"/>
        <v>0</v>
      </c>
      <c r="I36" s="771">
        <f t="shared" si="28"/>
        <v>0.16606772489784902</v>
      </c>
      <c r="J36" s="771">
        <f t="shared" si="28"/>
        <v>0.16606767077741993</v>
      </c>
      <c r="K36" s="771">
        <f t="shared" si="28"/>
        <v>0</v>
      </c>
      <c r="L36" s="771">
        <f t="shared" si="28"/>
        <v>0</v>
      </c>
      <c r="M36" s="771">
        <f t="shared" si="28"/>
        <v>0</v>
      </c>
      <c r="N36" s="771">
        <f t="shared" si="28"/>
        <v>0.66786460432473094</v>
      </c>
      <c r="O36" s="831"/>
      <c r="P36" s="247">
        <f>SUM(E36:N36)</f>
        <v>0.99999999999999989</v>
      </c>
    </row>
    <row r="37" spans="1:17" s="153" customFormat="1" ht="15.75" customHeight="1">
      <c r="A37" s="626"/>
      <c r="B37" s="2445"/>
      <c r="C37" s="832" t="s">
        <v>130</v>
      </c>
      <c r="D37" s="833" t="s">
        <v>131</v>
      </c>
      <c r="E37" s="808">
        <f>VLOOKUP($B35,$D$59:$N$65,E$58+1,FALSE)</f>
        <v>0</v>
      </c>
      <c r="F37" s="808">
        <f t="shared" ref="F37:N37" si="29">VLOOKUP($B35,$D$59:$N$65,F$58+1,FALSE)</f>
        <v>0</v>
      </c>
      <c r="G37" s="808">
        <f t="shared" si="29"/>
        <v>0</v>
      </c>
      <c r="H37" s="808">
        <f t="shared" si="29"/>
        <v>33512.269999999997</v>
      </c>
      <c r="I37" s="808">
        <f t="shared" si="29"/>
        <v>2320.52</v>
      </c>
      <c r="J37" s="808">
        <f t="shared" si="29"/>
        <v>1710.3199999999997</v>
      </c>
      <c r="K37" s="808">
        <f t="shared" si="29"/>
        <v>276.52</v>
      </c>
      <c r="L37" s="808">
        <f t="shared" si="29"/>
        <v>11946.790000000003</v>
      </c>
      <c r="M37" s="808">
        <f t="shared" si="29"/>
        <v>929.40000000000009</v>
      </c>
      <c r="N37" s="808">
        <f t="shared" si="29"/>
        <v>125908.19</v>
      </c>
      <c r="O37" s="831"/>
      <c r="P37" s="173">
        <f>SUM(E37:N37)</f>
        <v>176604.01</v>
      </c>
    </row>
    <row r="38" spans="1:17" s="153" customFormat="1" ht="15.75" customHeight="1">
      <c r="A38" s="626"/>
      <c r="B38" s="2446"/>
      <c r="C38" s="989">
        <f>'12 - FINANCEIRA'!$G$54</f>
        <v>184773.11000000002</v>
      </c>
      <c r="D38" s="833" t="s">
        <v>132</v>
      </c>
      <c r="E38" s="772">
        <v>0</v>
      </c>
      <c r="F38" s="772">
        <v>0</v>
      </c>
      <c r="G38" s="772">
        <v>0</v>
      </c>
      <c r="H38" s="772">
        <v>0</v>
      </c>
      <c r="I38" s="772">
        <v>30684.85</v>
      </c>
      <c r="J38" s="772">
        <v>30684.84</v>
      </c>
      <c r="K38" s="772"/>
      <c r="L38" s="772"/>
      <c r="M38" s="772"/>
      <c r="N38" s="772">
        <v>123403.42</v>
      </c>
      <c r="O38" s="831"/>
      <c r="P38" s="173">
        <f>SUM(E38:N38)</f>
        <v>184773.11</v>
      </c>
      <c r="Q38" s="173">
        <f>P38-C38</f>
        <v>0</v>
      </c>
    </row>
    <row r="39" spans="1:17" s="153" customFormat="1" ht="5.0999999999999996" customHeight="1">
      <c r="A39" s="626"/>
      <c r="B39" s="155"/>
      <c r="C39" s="155"/>
      <c r="D39" s="988"/>
      <c r="E39" s="988"/>
      <c r="F39" s="988"/>
      <c r="G39" s="988"/>
      <c r="H39" s="988"/>
      <c r="I39" s="988"/>
      <c r="J39" s="988"/>
      <c r="K39" s="988"/>
      <c r="L39" s="988"/>
      <c r="M39" s="988"/>
      <c r="N39" s="988"/>
      <c r="O39" s="831"/>
    </row>
    <row r="40" spans="1:17" s="153" customFormat="1" ht="15.75">
      <c r="A40" s="626"/>
      <c r="B40" s="2444" t="s">
        <v>340</v>
      </c>
      <c r="C40" s="2447" t="str">
        <f>'12 - FINANCEIRA'!$B$61</f>
        <v>ESTRUTURA</v>
      </c>
      <c r="D40" s="833" t="s">
        <v>128</v>
      </c>
      <c r="E40" s="807" t="str">
        <f t="shared" ref="E40" si="30">IF(E42&gt;0,E42/$C43,"")</f>
        <v/>
      </c>
      <c r="F40" s="807" t="str">
        <f t="shared" ref="F40:N40" si="31">IF(F42&gt;0,F42/$C43,"")</f>
        <v/>
      </c>
      <c r="G40" s="807">
        <f t="shared" si="31"/>
        <v>2.065130851717395E-2</v>
      </c>
      <c r="H40" s="807">
        <f t="shared" si="31"/>
        <v>8.5384875274875122E-2</v>
      </c>
      <c r="I40" s="807">
        <f t="shared" si="31"/>
        <v>0.12820339935758956</v>
      </c>
      <c r="J40" s="807">
        <f t="shared" si="31"/>
        <v>0.18648001588814475</v>
      </c>
      <c r="K40" s="807">
        <f t="shared" si="31"/>
        <v>0.13399571353263756</v>
      </c>
      <c r="L40" s="807">
        <f t="shared" si="31"/>
        <v>0.1307323057793712</v>
      </c>
      <c r="M40" s="807">
        <f t="shared" si="31"/>
        <v>0.14006714394004519</v>
      </c>
      <c r="N40" s="807">
        <f t="shared" si="31"/>
        <v>7.8455699139862847E-2</v>
      </c>
      <c r="O40" s="831"/>
      <c r="P40" s="154">
        <f>SUM(E40:N40)</f>
        <v>0.90397046142970017</v>
      </c>
    </row>
    <row r="41" spans="1:17" s="153" customFormat="1" ht="15.75">
      <c r="A41" s="626"/>
      <c r="B41" s="2445"/>
      <c r="C41" s="2448"/>
      <c r="D41" s="833" t="s">
        <v>129</v>
      </c>
      <c r="E41" s="771">
        <f t="shared" ref="E41" si="32">IF(E43&gt;0,E43/$C43,0)</f>
        <v>9.45125766938434E-2</v>
      </c>
      <c r="F41" s="771">
        <f t="shared" ref="F41:N41" si="33">IF(F43&gt;0,F43/$C43,0)</f>
        <v>0.1890251533876868</v>
      </c>
      <c r="G41" s="771">
        <f t="shared" si="33"/>
        <v>0.28353773008153016</v>
      </c>
      <c r="H41" s="771">
        <f t="shared" si="33"/>
        <v>0.1890251533876868</v>
      </c>
      <c r="I41" s="771">
        <f t="shared" si="33"/>
        <v>0.14176886504076508</v>
      </c>
      <c r="J41" s="771">
        <f t="shared" si="33"/>
        <v>4.72562883469217E-2</v>
      </c>
      <c r="K41" s="771">
        <f t="shared" si="33"/>
        <v>0</v>
      </c>
      <c r="L41" s="771">
        <f t="shared" si="33"/>
        <v>0</v>
      </c>
      <c r="M41" s="771">
        <f t="shared" si="33"/>
        <v>0</v>
      </c>
      <c r="N41" s="771">
        <f t="shared" si="33"/>
        <v>5.4874233061565983E-2</v>
      </c>
      <c r="O41" s="831"/>
      <c r="P41" s="247">
        <f>SUM(E41:N41)</f>
        <v>1</v>
      </c>
    </row>
    <row r="42" spans="1:17" s="153" customFormat="1" ht="15.75">
      <c r="A42" s="626"/>
      <c r="B42" s="2445"/>
      <c r="C42" s="832" t="s">
        <v>130</v>
      </c>
      <c r="D42" s="833" t="s">
        <v>131</v>
      </c>
      <c r="E42" s="808">
        <f>VLOOKUP($B40,$D$59:$N$65,E$58+1,FALSE)</f>
        <v>0</v>
      </c>
      <c r="F42" s="808">
        <f t="shared" ref="F42:N42" si="34">VLOOKUP($B40,$D$59:$N$65,F$58+1,FALSE)</f>
        <v>0</v>
      </c>
      <c r="G42" s="808">
        <f t="shared" si="34"/>
        <v>63471.519999999997</v>
      </c>
      <c r="H42" s="808">
        <f t="shared" si="34"/>
        <v>262429.26999999996</v>
      </c>
      <c r="I42" s="808">
        <f t="shared" si="34"/>
        <v>394031.43000000005</v>
      </c>
      <c r="J42" s="808">
        <f t="shared" si="34"/>
        <v>573143.82999999996</v>
      </c>
      <c r="K42" s="808">
        <f t="shared" si="34"/>
        <v>411834.03000000014</v>
      </c>
      <c r="L42" s="808">
        <f t="shared" si="34"/>
        <v>401803.98999999987</v>
      </c>
      <c r="M42" s="808">
        <f t="shared" si="34"/>
        <v>430494.49</v>
      </c>
      <c r="N42" s="808">
        <f t="shared" si="34"/>
        <v>241132.53999999995</v>
      </c>
      <c r="O42" s="831"/>
      <c r="P42" s="173">
        <f>SUM(E42:N42)</f>
        <v>2778341.0999999996</v>
      </c>
    </row>
    <row r="43" spans="1:17" s="153" customFormat="1" ht="15.75">
      <c r="A43" s="626"/>
      <c r="B43" s="2446"/>
      <c r="C43" s="989">
        <f>'12 - FINANCEIRA'!$G$61</f>
        <v>3073486.5999999996</v>
      </c>
      <c r="D43" s="833" t="s">
        <v>132</v>
      </c>
      <c r="E43" s="772">
        <v>290483.13799999998</v>
      </c>
      <c r="F43" s="772">
        <v>580966.27599999995</v>
      </c>
      <c r="G43" s="772">
        <v>871449.41399999976</v>
      </c>
      <c r="H43" s="772">
        <v>580966.27599999995</v>
      </c>
      <c r="I43" s="772">
        <v>435724.70699999988</v>
      </c>
      <c r="J43" s="772">
        <v>145241.56899999999</v>
      </c>
      <c r="K43" s="772"/>
      <c r="L43" s="772"/>
      <c r="M43" s="772"/>
      <c r="N43" s="772">
        <v>168655.22</v>
      </c>
      <c r="O43" s="831"/>
      <c r="P43" s="173">
        <f>SUM(E43:N43)</f>
        <v>3073486.6</v>
      </c>
      <c r="Q43" s="173">
        <f>P43-C43</f>
        <v>0</v>
      </c>
    </row>
    <row r="44" spans="1:17" s="153" customFormat="1" ht="5.0999999999999996" customHeight="1">
      <c r="A44" s="626"/>
      <c r="B44" s="155"/>
      <c r="C44" s="155"/>
      <c r="D44" s="988"/>
      <c r="E44" s="988"/>
      <c r="F44" s="988"/>
      <c r="G44" s="988"/>
      <c r="H44" s="988"/>
      <c r="I44" s="988"/>
      <c r="J44" s="988"/>
      <c r="K44" s="988"/>
      <c r="L44" s="988"/>
      <c r="M44" s="988"/>
      <c r="N44" s="988"/>
      <c r="O44" s="831"/>
    </row>
    <row r="45" spans="1:17" s="153" customFormat="1" ht="15.75">
      <c r="A45" s="626"/>
      <c r="B45" s="2444" t="s">
        <v>956</v>
      </c>
      <c r="C45" s="2447" t="str">
        <f>'12 - FINANCEIRA'!B76</f>
        <v>SERVIÇOS NOVOS</v>
      </c>
      <c r="D45" s="833" t="s">
        <v>128</v>
      </c>
      <c r="E45" s="807" t="str">
        <f t="shared" ref="E45:N45" si="35">IF(E47&gt;0,E47/$C48,"")</f>
        <v/>
      </c>
      <c r="F45" s="807" t="str">
        <f t="shared" si="35"/>
        <v/>
      </c>
      <c r="G45" s="807" t="str">
        <f t="shared" si="35"/>
        <v/>
      </c>
      <c r="H45" s="807" t="str">
        <f t="shared" si="35"/>
        <v/>
      </c>
      <c r="I45" s="807" t="str">
        <f t="shared" si="35"/>
        <v/>
      </c>
      <c r="J45" s="807" t="str">
        <f t="shared" si="35"/>
        <v/>
      </c>
      <c r="K45" s="807" t="str">
        <f t="shared" si="35"/>
        <v/>
      </c>
      <c r="L45" s="807" t="str">
        <f t="shared" si="35"/>
        <v/>
      </c>
      <c r="M45" s="807" t="str">
        <f t="shared" si="35"/>
        <v/>
      </c>
      <c r="N45" s="807">
        <f t="shared" si="35"/>
        <v>1</v>
      </c>
      <c r="O45" s="831"/>
      <c r="P45" s="154">
        <f>SUM(E45:N45)</f>
        <v>1</v>
      </c>
    </row>
    <row r="46" spans="1:17" s="153" customFormat="1" ht="15.75">
      <c r="A46" s="626"/>
      <c r="B46" s="2445"/>
      <c r="C46" s="2448"/>
      <c r="D46" s="833" t="s">
        <v>129</v>
      </c>
      <c r="E46" s="771"/>
      <c r="F46" s="771"/>
      <c r="G46" s="771"/>
      <c r="H46" s="771"/>
      <c r="I46" s="771"/>
      <c r="J46" s="771"/>
      <c r="K46" s="771"/>
      <c r="L46" s="771"/>
      <c r="M46" s="771"/>
      <c r="N46" s="771">
        <f t="shared" ref="N46" si="36">IF(N48&gt;0,N48/$C48,0)</f>
        <v>1</v>
      </c>
      <c r="O46" s="831"/>
      <c r="P46" s="247">
        <f>SUM(E46:N46)</f>
        <v>1</v>
      </c>
    </row>
    <row r="47" spans="1:17" s="153" customFormat="1" ht="15.75">
      <c r="A47" s="626"/>
      <c r="B47" s="2445"/>
      <c r="C47" s="832" t="s">
        <v>130</v>
      </c>
      <c r="D47" s="833" t="s">
        <v>131</v>
      </c>
      <c r="E47" s="808">
        <f>VLOOKUP($B45,$D$59:$N$66,E$58+1,FALSE)</f>
        <v>0</v>
      </c>
      <c r="F47" s="808">
        <f t="shared" ref="F47:M47" si="37">VLOOKUP($B45,$D$59:$N$66,F$58+1,FALSE)</f>
        <v>0</v>
      </c>
      <c r="G47" s="808">
        <f t="shared" si="37"/>
        <v>0</v>
      </c>
      <c r="H47" s="808">
        <f t="shared" si="37"/>
        <v>0</v>
      </c>
      <c r="I47" s="808">
        <f t="shared" si="37"/>
        <v>0</v>
      </c>
      <c r="J47" s="808">
        <f t="shared" si="37"/>
        <v>0</v>
      </c>
      <c r="K47" s="808">
        <f t="shared" si="37"/>
        <v>0</v>
      </c>
      <c r="L47" s="808">
        <f t="shared" si="37"/>
        <v>0</v>
      </c>
      <c r="M47" s="808">
        <f t="shared" si="37"/>
        <v>0</v>
      </c>
      <c r="N47" s="808">
        <f>VLOOKUP($B45,$D$59:$N$66,N$58+1,FALSE)</f>
        <v>361201.55999999994</v>
      </c>
      <c r="O47" s="831"/>
      <c r="P47" s="173">
        <f>SUM(E47:N47)</f>
        <v>361201.55999999994</v>
      </c>
    </row>
    <row r="48" spans="1:17" s="153" customFormat="1" ht="15.75">
      <c r="A48" s="626"/>
      <c r="B48" s="2446"/>
      <c r="C48" s="989">
        <f>'12 - FINANCEIRA'!G91</f>
        <v>361201.55999999994</v>
      </c>
      <c r="D48" s="833" t="s">
        <v>132</v>
      </c>
      <c r="E48" s="772"/>
      <c r="F48" s="772"/>
      <c r="G48" s="772"/>
      <c r="H48" s="772"/>
      <c r="I48" s="772"/>
      <c r="J48" s="772"/>
      <c r="K48" s="772"/>
      <c r="L48" s="772"/>
      <c r="M48" s="772"/>
      <c r="N48" s="772">
        <v>361201.55999999994</v>
      </c>
      <c r="O48" s="831"/>
      <c r="P48" s="173">
        <f>SUM(E48:N48)</f>
        <v>361201.55999999994</v>
      </c>
      <c r="Q48" s="173">
        <f>P48-C48</f>
        <v>0</v>
      </c>
    </row>
    <row r="49" spans="1:35" s="153" customFormat="1" ht="5.0999999999999996" customHeight="1">
      <c r="A49" s="626"/>
      <c r="B49" s="155"/>
      <c r="C49" s="155"/>
      <c r="D49" s="988"/>
      <c r="E49" s="988"/>
      <c r="F49" s="988"/>
      <c r="G49" s="988"/>
      <c r="H49" s="988"/>
      <c r="I49" s="988"/>
      <c r="J49" s="988"/>
      <c r="K49" s="988"/>
      <c r="L49" s="988"/>
      <c r="M49" s="988"/>
      <c r="N49" s="988"/>
      <c r="O49" s="831"/>
    </row>
    <row r="50" spans="1:35" s="153" customFormat="1" ht="16.5" customHeight="1">
      <c r="A50" s="626"/>
      <c r="B50" s="239"/>
      <c r="C50" s="239" t="s">
        <v>3</v>
      </c>
      <c r="D50" s="990"/>
      <c r="E50" s="991"/>
      <c r="F50" s="991"/>
      <c r="G50" s="991"/>
      <c r="H50" s="992"/>
      <c r="I50" s="992"/>
      <c r="J50" s="992"/>
      <c r="K50" s="992"/>
      <c r="L50" s="992"/>
      <c r="M50" s="992"/>
      <c r="N50" s="770"/>
      <c r="O50" s="831"/>
    </row>
    <row r="51" spans="1:35" s="153" customFormat="1" ht="15.75">
      <c r="A51" s="626"/>
      <c r="B51" s="2439" t="s">
        <v>133</v>
      </c>
      <c r="C51" s="2442" t="s">
        <v>3</v>
      </c>
      <c r="D51" s="833" t="s">
        <v>128</v>
      </c>
      <c r="E51" s="807">
        <f t="shared" ref="E51:J51" si="38">IF(E53&gt;0,E53/$C54,0)</f>
        <v>0</v>
      </c>
      <c r="F51" s="807">
        <f t="shared" si="38"/>
        <v>0</v>
      </c>
      <c r="G51" s="807">
        <f t="shared" si="38"/>
        <v>2.2871939342312846E-2</v>
      </c>
      <c r="H51" s="807">
        <f t="shared" si="38"/>
        <v>6.9937712470269295E-2</v>
      </c>
      <c r="I51" s="807">
        <f t="shared" si="38"/>
        <v>9.5349796996628627E-2</v>
      </c>
      <c r="J51" s="807">
        <f t="shared" si="38"/>
        <v>0.14274788175181882</v>
      </c>
      <c r="K51" s="807">
        <f t="shared" ref="K51:N51" si="39">IF(K53&gt;0,K53/$C54,0)</f>
        <v>9.1957587819342809E-2</v>
      </c>
      <c r="L51" s="807">
        <f t="shared" si="39"/>
        <v>0.12509559613464627</v>
      </c>
      <c r="M51" s="807">
        <f t="shared" si="39"/>
        <v>0.11167771792856969</v>
      </c>
      <c r="N51" s="807">
        <f t="shared" si="39"/>
        <v>0.22133260321354487</v>
      </c>
      <c r="O51" s="831"/>
      <c r="P51" s="154">
        <f>SUM(E51:N51)</f>
        <v>0.8809708356571333</v>
      </c>
      <c r="AC51" s="2437" t="s">
        <v>134</v>
      </c>
      <c r="AD51" s="2437"/>
      <c r="AE51" s="2437"/>
      <c r="AF51" s="2437"/>
      <c r="AG51" s="2437"/>
      <c r="AH51" s="2437"/>
    </row>
    <row r="52" spans="1:35" s="153" customFormat="1" ht="15.75">
      <c r="A52" s="626"/>
      <c r="B52" s="2440"/>
      <c r="C52" s="2443"/>
      <c r="D52" s="833" t="s">
        <v>129</v>
      </c>
      <c r="E52" s="771">
        <f t="shared" ref="E52:J52" si="40">IF(E54&gt;0,E54/$C54,0)</f>
        <v>8.7759527508467147E-2</v>
      </c>
      <c r="F52" s="771">
        <f t="shared" si="40"/>
        <v>0.22758509093126641</v>
      </c>
      <c r="G52" s="771">
        <f t="shared" si="40"/>
        <v>0.20140638584123904</v>
      </c>
      <c r="H52" s="771">
        <f t="shared" si="40"/>
        <v>0.13352888596702703</v>
      </c>
      <c r="I52" s="771">
        <f t="shared" si="40"/>
        <v>0.10747482554644393</v>
      </c>
      <c r="J52" s="771">
        <f t="shared" si="40"/>
        <v>4.3986415416313464E-2</v>
      </c>
      <c r="K52" s="771">
        <f t="shared" ref="K52:N52" si="41">IF(K54&gt;0,K54/$C54,0)</f>
        <v>0</v>
      </c>
      <c r="L52" s="771">
        <f t="shared" si="41"/>
        <v>0</v>
      </c>
      <c r="M52" s="771">
        <f t="shared" si="41"/>
        <v>0</v>
      </c>
      <c r="N52" s="771">
        <f t="shared" si="41"/>
        <v>0.19825807579162308</v>
      </c>
      <c r="O52" s="831"/>
      <c r="P52" s="247">
        <f>SUM(E52:N52)</f>
        <v>0.99999920700238021</v>
      </c>
      <c r="AC52" s="2437"/>
      <c r="AD52" s="2437"/>
      <c r="AE52" s="2437"/>
      <c r="AF52" s="2437"/>
      <c r="AG52" s="2437"/>
      <c r="AH52" s="2437"/>
    </row>
    <row r="53" spans="1:35" s="153" customFormat="1" ht="15.75">
      <c r="A53" s="626"/>
      <c r="B53" s="2440"/>
      <c r="C53" s="832" t="s">
        <v>130</v>
      </c>
      <c r="D53" s="833" t="s">
        <v>131</v>
      </c>
      <c r="E53" s="808">
        <f>E22+E17+E12+E27+E32+E37+E42</f>
        <v>0</v>
      </c>
      <c r="F53" s="808">
        <f t="shared" ref="F53:J53" si="42">F22+F17+F12+F27+F32+F37+F42</f>
        <v>0</v>
      </c>
      <c r="G53" s="808">
        <f t="shared" si="42"/>
        <v>105274.69</v>
      </c>
      <c r="H53" s="808">
        <f t="shared" si="42"/>
        <v>321908.46999999997</v>
      </c>
      <c r="I53" s="808">
        <f t="shared" si="42"/>
        <v>438874.91000000003</v>
      </c>
      <c r="J53" s="808">
        <f t="shared" si="42"/>
        <v>657038.25</v>
      </c>
      <c r="K53" s="808">
        <f t="shared" ref="K53:M53" si="43">K22+K17+K12+K27+K32+K37+K42</f>
        <v>423261.29000000015</v>
      </c>
      <c r="L53" s="808">
        <f t="shared" si="43"/>
        <v>575788.5199999999</v>
      </c>
      <c r="M53" s="808">
        <f t="shared" si="43"/>
        <v>514028.87</v>
      </c>
      <c r="N53" s="808">
        <f>N22+N17+N12+N27+N32+N37+N42+N47</f>
        <v>1018747.07</v>
      </c>
      <c r="O53" s="831"/>
      <c r="P53" s="173">
        <f>SUM(E53:N53)</f>
        <v>4054922.0700000003</v>
      </c>
      <c r="AC53" s="2437"/>
      <c r="AD53" s="2437"/>
      <c r="AE53" s="2437"/>
      <c r="AF53" s="2437"/>
      <c r="AG53" s="2437"/>
      <c r="AH53" s="2437"/>
    </row>
    <row r="54" spans="1:35" s="153" customFormat="1" ht="15.75">
      <c r="A54" s="626"/>
      <c r="B54" s="2441"/>
      <c r="C54" s="993">
        <f>C13+C18+C23+C28+C33+C38+C43+C48+3.65</f>
        <v>4602788.09</v>
      </c>
      <c r="D54" s="833" t="s">
        <v>132</v>
      </c>
      <c r="E54" s="705">
        <f t="shared" ref="E54:J54" si="44">E23+E18+E13+E43+E28+E33+E38</f>
        <v>403938.50799999997</v>
      </c>
      <c r="F54" s="705">
        <f t="shared" si="44"/>
        <v>1047525.946</v>
      </c>
      <c r="G54" s="705">
        <f t="shared" si="44"/>
        <v>927030.91399999964</v>
      </c>
      <c r="H54" s="705">
        <f t="shared" si="44"/>
        <v>614605.16600000008</v>
      </c>
      <c r="I54" s="705">
        <f t="shared" si="44"/>
        <v>494683.84699999983</v>
      </c>
      <c r="J54" s="705">
        <f t="shared" si="44"/>
        <v>202460.149</v>
      </c>
      <c r="K54" s="705">
        <f t="shared" ref="K54:M54" si="45">K23+K18+K13+K43+K28+K33+K38</f>
        <v>0</v>
      </c>
      <c r="L54" s="705">
        <f t="shared" si="45"/>
        <v>0</v>
      </c>
      <c r="M54" s="705">
        <f t="shared" si="45"/>
        <v>0</v>
      </c>
      <c r="N54" s="705">
        <f>N23+N18+N13+N43+N28+N33+N38+N48</f>
        <v>912539.91</v>
      </c>
      <c r="O54" s="831"/>
      <c r="P54" s="173">
        <f>SUM(E54:N54)+3.61</f>
        <v>4602788.0500000007</v>
      </c>
      <c r="Q54" s="173">
        <f>P54-C54</f>
        <v>-3.9999999105930328E-2</v>
      </c>
      <c r="AB54" s="2438" t="s">
        <v>135</v>
      </c>
      <c r="AC54" s="2438"/>
      <c r="AD54" s="2438"/>
      <c r="AE54" s="2438"/>
      <c r="AF54" s="2438"/>
      <c r="AG54" s="2438"/>
      <c r="AH54" s="2438"/>
      <c r="AI54" s="2438"/>
    </row>
    <row r="55" spans="1:35" s="153" customFormat="1" ht="15" customHeight="1">
      <c r="A55" s="994"/>
      <c r="B55" s="257"/>
      <c r="C55" s="258"/>
      <c r="D55" s="258"/>
      <c r="E55" s="259"/>
      <c r="F55" s="259"/>
      <c r="G55" s="259"/>
      <c r="H55" s="259"/>
      <c r="I55" s="259"/>
      <c r="J55" s="259"/>
      <c r="K55" s="259"/>
      <c r="L55" s="259"/>
      <c r="M55" s="259"/>
      <c r="N55" s="259"/>
      <c r="O55" s="995"/>
      <c r="P55" s="157"/>
      <c r="AB55" s="2438"/>
      <c r="AC55" s="2438"/>
      <c r="AD55" s="2438"/>
      <c r="AE55" s="2438"/>
      <c r="AF55" s="2438"/>
      <c r="AG55" s="2438"/>
      <c r="AH55" s="2438"/>
      <c r="AI55" s="2438"/>
    </row>
    <row r="56" spans="1:35" ht="7.5" customHeight="1">
      <c r="AB56" s="2438"/>
      <c r="AC56" s="2438"/>
      <c r="AD56" s="2438"/>
      <c r="AE56" s="2438"/>
      <c r="AF56" s="2438"/>
      <c r="AG56" s="2438"/>
      <c r="AH56" s="2438"/>
      <c r="AI56" s="2438"/>
    </row>
    <row r="57" spans="1:35" ht="15.75">
      <c r="C57" s="1857"/>
      <c r="D57" s="241" t="s">
        <v>136</v>
      </c>
      <c r="E57" s="242"/>
      <c r="F57" s="242"/>
    </row>
    <row r="58" spans="1:35">
      <c r="D58" s="159"/>
      <c r="E58" s="240" t="s">
        <v>215</v>
      </c>
      <c r="F58" s="240" t="s">
        <v>77</v>
      </c>
      <c r="G58" s="240" t="s">
        <v>78</v>
      </c>
      <c r="H58" s="240" t="s">
        <v>79</v>
      </c>
      <c r="I58" s="240" t="s">
        <v>80</v>
      </c>
      <c r="J58" s="240" t="s">
        <v>81</v>
      </c>
      <c r="K58" s="1192" t="s">
        <v>82</v>
      </c>
      <c r="L58" s="240" t="s">
        <v>83</v>
      </c>
      <c r="M58" s="1192" t="s">
        <v>84</v>
      </c>
      <c r="N58" s="240" t="s">
        <v>85</v>
      </c>
      <c r="O58" s="809"/>
    </row>
    <row r="59" spans="1:35">
      <c r="C59" s="172" t="str">
        <f>C10</f>
        <v>IMPLANTAÇÃO DO CANTEIRO DE OBRAS</v>
      </c>
      <c r="D59" s="159" t="s">
        <v>229</v>
      </c>
      <c r="E59" s="160"/>
      <c r="F59" s="160"/>
      <c r="G59" s="160">
        <v>31601.680000000004</v>
      </c>
      <c r="H59" s="160">
        <v>0</v>
      </c>
      <c r="I59" s="160">
        <v>0</v>
      </c>
      <c r="J59" s="160">
        <v>0</v>
      </c>
      <c r="K59" s="765">
        <v>0</v>
      </c>
      <c r="L59" s="765">
        <v>0</v>
      </c>
      <c r="M59" s="765">
        <v>0</v>
      </c>
      <c r="N59" s="765">
        <f>'12 - FINANCEIRA'!$K$16</f>
        <v>976.61</v>
      </c>
      <c r="P59" s="749">
        <f t="shared" ref="P59:P65" si="46">SUM(E59:N59)</f>
        <v>32578.290000000005</v>
      </c>
    </row>
    <row r="60" spans="1:35">
      <c r="C60" s="172" t="str">
        <f>C15</f>
        <v>CANTEIRO DE OBRAS</v>
      </c>
      <c r="D60" s="159" t="s">
        <v>226</v>
      </c>
      <c r="E60" s="160"/>
      <c r="F60" s="160"/>
      <c r="G60" s="160">
        <v>5491.22</v>
      </c>
      <c r="H60" s="160">
        <v>3250.86</v>
      </c>
      <c r="I60" s="160">
        <v>3250.8600000000006</v>
      </c>
      <c r="J60" s="160">
        <v>3250.8599999999997</v>
      </c>
      <c r="K60" s="765">
        <v>3250.86</v>
      </c>
      <c r="L60" s="765">
        <v>4295.5000000000009</v>
      </c>
      <c r="M60" s="765">
        <v>522.31999999999994</v>
      </c>
      <c r="N60" s="765">
        <f>'12 - FINANCEIRA'!$K$24</f>
        <v>11429.219999999998</v>
      </c>
      <c r="P60" s="749">
        <f t="shared" si="46"/>
        <v>34741.699999999997</v>
      </c>
    </row>
    <row r="61" spans="1:35">
      <c r="C61" s="172" t="str">
        <f>C20</f>
        <v>TERRAPLANAGEM E PAVIMENTAÇÃO</v>
      </c>
      <c r="D61" s="949" t="s">
        <v>228</v>
      </c>
      <c r="E61" s="765"/>
      <c r="F61" s="765"/>
      <c r="G61" s="765">
        <v>3033.45</v>
      </c>
      <c r="H61" s="765">
        <v>20675.649999999998</v>
      </c>
      <c r="I61" s="765">
        <v>35210.080000000002</v>
      </c>
      <c r="J61" s="765">
        <v>70702.709999999992</v>
      </c>
      <c r="K61" s="765">
        <v>0</v>
      </c>
      <c r="L61" s="765">
        <v>149403.41999999998</v>
      </c>
      <c r="M61" s="765">
        <v>75531.840000000011</v>
      </c>
      <c r="N61" s="765">
        <f>'12 - FINANCEIRA'!$K$33</f>
        <v>243519.01</v>
      </c>
      <c r="P61" s="749">
        <f t="shared" si="46"/>
        <v>598076.15999999992</v>
      </c>
    </row>
    <row r="62" spans="1:35">
      <c r="C62" s="172" t="str">
        <f>C25</f>
        <v>DRENAGEM PLUVIAL</v>
      </c>
      <c r="D62" s="949" t="s">
        <v>300</v>
      </c>
      <c r="E62" s="765"/>
      <c r="F62" s="765"/>
      <c r="G62" s="765">
        <v>0</v>
      </c>
      <c r="H62" s="765">
        <v>2040.42</v>
      </c>
      <c r="I62" s="765">
        <v>2385.2000000000003</v>
      </c>
      <c r="J62" s="765">
        <v>1523.2499999999998</v>
      </c>
      <c r="K62" s="765">
        <v>1192.6000000000004</v>
      </c>
      <c r="L62" s="765">
        <v>4985.1799999999994</v>
      </c>
      <c r="M62" s="765">
        <v>6550.82</v>
      </c>
      <c r="N62" s="765">
        <f>'12 - FINANCEIRA'!$K$47</f>
        <v>19488.559999999998</v>
      </c>
      <c r="P62" s="749">
        <f t="shared" si="46"/>
        <v>38166.03</v>
      </c>
    </row>
    <row r="63" spans="1:35">
      <c r="C63" s="172" t="str">
        <f>C30</f>
        <v>MANUTENÇÃO REDE ESGOTO</v>
      </c>
      <c r="D63" s="949" t="s">
        <v>334</v>
      </c>
      <c r="E63" s="765"/>
      <c r="F63" s="765"/>
      <c r="G63" s="765">
        <v>1676.82</v>
      </c>
      <c r="H63" s="765">
        <v>0</v>
      </c>
      <c r="I63" s="765">
        <v>1676.82</v>
      </c>
      <c r="J63" s="765">
        <v>6707.2800000000007</v>
      </c>
      <c r="K63" s="765">
        <v>6707.2800000000007</v>
      </c>
      <c r="L63" s="765">
        <v>3353.6399999999994</v>
      </c>
      <c r="M63" s="765">
        <v>0</v>
      </c>
      <c r="N63" s="765">
        <f>'12 - FINANCEIRA'!$K$52</f>
        <v>15091.380000000001</v>
      </c>
      <c r="P63" s="749">
        <f t="shared" si="46"/>
        <v>35213.22</v>
      </c>
    </row>
    <row r="64" spans="1:35">
      <c r="C64" s="172" t="str">
        <f>C35</f>
        <v>OBRAS COMPLEMENTARES</v>
      </c>
      <c r="D64" s="159" t="s">
        <v>336</v>
      </c>
      <c r="E64" s="160"/>
      <c r="F64" s="160"/>
      <c r="G64" s="160">
        <v>0</v>
      </c>
      <c r="H64" s="160">
        <v>33512.269999999997</v>
      </c>
      <c r="I64" s="160">
        <v>2320.52</v>
      </c>
      <c r="J64" s="160">
        <v>1710.3199999999997</v>
      </c>
      <c r="K64" s="765">
        <v>276.52</v>
      </c>
      <c r="L64" s="765">
        <v>11946.790000000003</v>
      </c>
      <c r="M64" s="765">
        <v>929.40000000000009</v>
      </c>
      <c r="N64" s="765">
        <f>'12 - FINANCEIRA'!$K$54</f>
        <v>125908.19</v>
      </c>
      <c r="P64" s="749">
        <f t="shared" si="46"/>
        <v>176604.01</v>
      </c>
    </row>
    <row r="65" spans="3:16">
      <c r="C65" s="172" t="str">
        <f>C40</f>
        <v>ESTRUTURA</v>
      </c>
      <c r="D65" s="159" t="s">
        <v>340</v>
      </c>
      <c r="E65" s="160"/>
      <c r="F65" s="160"/>
      <c r="G65" s="160">
        <v>63471.519999999997</v>
      </c>
      <c r="H65" s="160">
        <v>262429.26999999996</v>
      </c>
      <c r="I65" s="160">
        <v>394031.43000000005</v>
      </c>
      <c r="J65" s="160">
        <v>573143.82999999996</v>
      </c>
      <c r="K65" s="765">
        <v>411834.03000000014</v>
      </c>
      <c r="L65" s="765">
        <v>401803.98999999987</v>
      </c>
      <c r="M65" s="765">
        <v>430494.49</v>
      </c>
      <c r="N65" s="765">
        <f>'12 - FINANCEIRA'!$K$61</f>
        <v>241132.53999999995</v>
      </c>
      <c r="P65" s="749">
        <f t="shared" si="46"/>
        <v>2778341.0999999996</v>
      </c>
    </row>
    <row r="66" spans="3:16">
      <c r="C66" s="172" t="str">
        <f>C45</f>
        <v>SERVIÇOS NOVOS</v>
      </c>
      <c r="D66" s="159" t="s">
        <v>956</v>
      </c>
      <c r="E66" s="160"/>
      <c r="F66" s="160"/>
      <c r="G66" s="160"/>
      <c r="H66" s="160"/>
      <c r="I66" s="160"/>
      <c r="J66" s="160"/>
      <c r="K66" s="765"/>
      <c r="L66" s="765"/>
      <c r="M66" s="765"/>
      <c r="N66" s="765">
        <f>'12 - FINANCEIRA'!K91</f>
        <v>361201.55999999994</v>
      </c>
      <c r="P66" s="749">
        <f t="shared" ref="P66" si="47">SUM(E66:N66)</f>
        <v>361201.55999999994</v>
      </c>
    </row>
    <row r="67" spans="3:16">
      <c r="E67" s="162">
        <f>SUM(E59:E65)</f>
        <v>0</v>
      </c>
      <c r="F67" s="162">
        <f t="shared" ref="F67:M67" si="48">SUM(F59:F65)</f>
        <v>0</v>
      </c>
      <c r="G67" s="162">
        <f t="shared" si="48"/>
        <v>105274.69</v>
      </c>
      <c r="H67" s="162">
        <f t="shared" si="48"/>
        <v>321908.46999999997</v>
      </c>
      <c r="I67" s="162">
        <f t="shared" si="48"/>
        <v>438874.91000000003</v>
      </c>
      <c r="J67" s="162">
        <f t="shared" si="48"/>
        <v>657038.25</v>
      </c>
      <c r="K67" s="162">
        <f t="shared" si="48"/>
        <v>423261.29000000015</v>
      </c>
      <c r="L67" s="162">
        <f t="shared" si="48"/>
        <v>575788.5199999999</v>
      </c>
      <c r="M67" s="162">
        <f t="shared" si="48"/>
        <v>514028.87</v>
      </c>
      <c r="N67" s="162">
        <f>SUM(N59:N66)</f>
        <v>1018747.07</v>
      </c>
      <c r="P67" s="749">
        <f>SUM(E67:N67)</f>
        <v>4054922.0700000003</v>
      </c>
    </row>
    <row r="68" spans="3:16">
      <c r="E68" s="162"/>
      <c r="F68" s="162"/>
      <c r="G68" s="162"/>
      <c r="H68" s="162"/>
      <c r="I68" s="162"/>
      <c r="J68" s="162"/>
      <c r="K68" s="162"/>
      <c r="L68" s="162"/>
      <c r="M68" s="162"/>
      <c r="N68" s="162"/>
      <c r="P68" s="161">
        <f>SUM(E59:N65)</f>
        <v>3693720.51</v>
      </c>
    </row>
    <row r="69" spans="3:16">
      <c r="E69" s="373"/>
    </row>
    <row r="70" spans="3:16">
      <c r="E70" s="373"/>
    </row>
    <row r="71" spans="3:16">
      <c r="E71" s="373"/>
    </row>
    <row r="72" spans="3:16">
      <c r="E72" s="373"/>
      <c r="G72" s="161"/>
      <c r="H72" s="577"/>
      <c r="I72" s="577"/>
      <c r="J72" s="577"/>
      <c r="K72" s="577"/>
      <c r="L72" s="577"/>
      <c r="M72" s="577"/>
      <c r="N72" s="577"/>
    </row>
    <row r="73" spans="3:16">
      <c r="G73" s="161"/>
    </row>
    <row r="74" spans="3:16">
      <c r="G74" s="161"/>
    </row>
    <row r="75" spans="3:16">
      <c r="G75" s="161"/>
    </row>
    <row r="76" spans="3:16">
      <c r="G76" s="161"/>
    </row>
    <row r="77" spans="3:16">
      <c r="G77" s="161"/>
    </row>
    <row r="78" spans="3:16">
      <c r="G78" s="161"/>
    </row>
    <row r="79" spans="3:16">
      <c r="G79" s="161"/>
    </row>
    <row r="80" spans="3:16">
      <c r="G80" s="161"/>
    </row>
    <row r="81" spans="7:7">
      <c r="G81" s="161"/>
    </row>
    <row r="82" spans="7:7">
      <c r="G82" s="161"/>
    </row>
    <row r="83" spans="7:7">
      <c r="G83" s="161"/>
    </row>
  </sheetData>
  <mergeCells count="21">
    <mergeCell ref="C25:C26"/>
    <mergeCell ref="B30:B33"/>
    <mergeCell ref="B45:B48"/>
    <mergeCell ref="C45:C46"/>
    <mergeCell ref="C30:C31"/>
    <mergeCell ref="B2:N3"/>
    <mergeCell ref="AC51:AH53"/>
    <mergeCell ref="AB54:AI56"/>
    <mergeCell ref="B51:B54"/>
    <mergeCell ref="C51:C52"/>
    <mergeCell ref="B10:B13"/>
    <mergeCell ref="C10:C11"/>
    <mergeCell ref="B20:B23"/>
    <mergeCell ref="C20:C21"/>
    <mergeCell ref="B15:B18"/>
    <mergeCell ref="C15:C16"/>
    <mergeCell ref="B40:B43"/>
    <mergeCell ref="C40:C41"/>
    <mergeCell ref="B35:B38"/>
    <mergeCell ref="C35:C36"/>
    <mergeCell ref="B25:B28"/>
  </mergeCells>
  <phoneticPr fontId="99" type="noConversion"/>
  <printOptions horizontalCentered="1" verticalCentered="1"/>
  <pageMargins left="0" right="0" top="0" bottom="0" header="0.31496062992125984" footer="0.31496062992125984"/>
  <pageSetup paperSize="9" scale="70" firstPageNumber="20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2060"/>
    <pageSetUpPr fitToPage="1"/>
  </sheetPr>
  <dimension ref="A1:AM132"/>
  <sheetViews>
    <sheetView view="pageBreakPreview" zoomScale="70" zoomScaleNormal="55" zoomScaleSheetLayoutView="70" workbookViewId="0">
      <selection activeCell="AG20" sqref="AG20"/>
    </sheetView>
  </sheetViews>
  <sheetFormatPr defaultRowHeight="12.75"/>
  <cols>
    <col min="1" max="1" width="3.5703125" style="152" customWidth="1"/>
    <col min="2" max="2" width="2.42578125" style="152" customWidth="1"/>
    <col min="3" max="3" width="13.5703125" style="152" customWidth="1"/>
    <col min="4" max="4" width="13.85546875" style="152" customWidth="1"/>
    <col min="5" max="5" width="13.140625" style="152" customWidth="1"/>
    <col min="6" max="6" width="13.85546875" style="152" customWidth="1"/>
    <col min="7" max="7" width="14.5703125" style="152" customWidth="1"/>
    <col min="8" max="8" width="14.7109375" style="152" customWidth="1"/>
    <col min="9" max="9" width="11.5703125" style="152" bestFit="1" customWidth="1"/>
    <col min="10" max="10" width="12.7109375" style="152" bestFit="1" customWidth="1"/>
    <col min="11" max="13" width="11.5703125" style="152" bestFit="1" customWidth="1"/>
    <col min="14" max="14" width="11" style="152" bestFit="1" customWidth="1"/>
    <col min="15" max="15" width="11.5703125" style="152" bestFit="1" customWidth="1"/>
    <col min="16" max="16" width="11" style="152" bestFit="1" customWidth="1"/>
    <col min="17" max="17" width="11.5703125" style="152" bestFit="1" customWidth="1"/>
    <col min="18" max="18" width="10.42578125" style="152" bestFit="1" customWidth="1"/>
    <col min="19" max="19" width="12.7109375" style="152" bestFit="1" customWidth="1"/>
    <col min="20" max="20" width="10.42578125" style="152" bestFit="1" customWidth="1"/>
    <col min="21" max="21" width="11.5703125" style="152" bestFit="1" customWidth="1"/>
    <col min="22" max="22" width="12.7109375" style="152" bestFit="1" customWidth="1"/>
    <col min="23" max="25" width="11.5703125" style="152" bestFit="1" customWidth="1"/>
    <col min="26" max="26" width="11" style="152" customWidth="1"/>
    <col min="27" max="27" width="11.5703125" style="152" bestFit="1" customWidth="1"/>
    <col min="28" max="28" width="1.140625" style="152" customWidth="1"/>
    <col min="29" max="16384" width="9.140625" style="152"/>
  </cols>
  <sheetData>
    <row r="1" spans="1:31">
      <c r="A1" s="252"/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  <c r="Y1" s="254"/>
      <c r="Z1" s="255"/>
    </row>
    <row r="2" spans="1:31" ht="15" customHeight="1">
      <c r="A2" s="2452" t="s">
        <v>414</v>
      </c>
      <c r="B2" s="2452"/>
      <c r="C2" s="2453"/>
      <c r="D2" s="2453"/>
      <c r="E2" s="2453"/>
      <c r="F2" s="2453"/>
      <c r="G2" s="2453"/>
      <c r="H2" s="2453"/>
      <c r="I2" s="2453"/>
      <c r="J2" s="2453"/>
      <c r="K2" s="2453"/>
      <c r="L2" s="2453"/>
      <c r="M2" s="2453"/>
      <c r="N2" s="2453"/>
      <c r="O2" s="2453"/>
      <c r="P2" s="2453"/>
      <c r="Q2" s="2453"/>
      <c r="R2" s="2453"/>
      <c r="S2" s="2454"/>
      <c r="T2" s="2453"/>
      <c r="U2" s="2453"/>
      <c r="V2" s="2453"/>
      <c r="W2" s="2453"/>
      <c r="X2" s="2453"/>
      <c r="Y2" s="2453"/>
      <c r="Z2" s="2454"/>
    </row>
    <row r="3" spans="1:31" ht="15" customHeight="1">
      <c r="A3" s="2452"/>
      <c r="B3" s="2452"/>
      <c r="C3" s="2453"/>
      <c r="D3" s="2453"/>
      <c r="E3" s="2453"/>
      <c r="F3" s="2453"/>
      <c r="G3" s="2453"/>
      <c r="H3" s="2453"/>
      <c r="I3" s="2453"/>
      <c r="J3" s="2453"/>
      <c r="K3" s="2453"/>
      <c r="L3" s="2453"/>
      <c r="M3" s="2453"/>
      <c r="N3" s="2453"/>
      <c r="O3" s="2453"/>
      <c r="P3" s="2453"/>
      <c r="Q3" s="2453"/>
      <c r="R3" s="2453"/>
      <c r="S3" s="2454"/>
      <c r="T3" s="2453"/>
      <c r="U3" s="2453"/>
      <c r="V3" s="2453"/>
      <c r="W3" s="2453"/>
      <c r="X3" s="2453"/>
      <c r="Y3" s="2453"/>
      <c r="Z3" s="2454"/>
    </row>
    <row r="4" spans="1:31" ht="15">
      <c r="A4" s="544"/>
      <c r="B4" s="163"/>
      <c r="C4" s="163"/>
      <c r="D4" s="163"/>
      <c r="E4" s="163"/>
      <c r="F4" s="163"/>
      <c r="G4" s="163" t="s">
        <v>1058</v>
      </c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4"/>
      <c r="V4" s="163"/>
      <c r="W4" s="163"/>
      <c r="X4" s="163"/>
      <c r="Y4" s="163"/>
      <c r="Z4" s="545"/>
    </row>
    <row r="5" spans="1:31" ht="21.75" customHeight="1">
      <c r="A5" s="544"/>
      <c r="B5" s="163"/>
      <c r="C5" s="596" t="s">
        <v>715</v>
      </c>
      <c r="D5" s="597"/>
      <c r="E5" s="598"/>
      <c r="F5" s="598"/>
      <c r="G5" s="598"/>
      <c r="H5" s="598"/>
      <c r="I5" s="598"/>
      <c r="J5" s="598"/>
      <c r="K5" s="598"/>
      <c r="L5" s="598"/>
      <c r="M5" s="598"/>
      <c r="N5" s="165"/>
      <c r="O5" s="165"/>
      <c r="P5" s="165"/>
      <c r="Q5" s="165"/>
      <c r="R5" s="165"/>
      <c r="S5" s="165"/>
      <c r="T5" s="163"/>
      <c r="U5" s="596" t="s">
        <v>885</v>
      </c>
      <c r="V5" s="599"/>
      <c r="W5" s="599"/>
      <c r="X5" s="614"/>
      <c r="Y5" s="165"/>
      <c r="Z5" s="546"/>
    </row>
    <row r="6" spans="1:31" ht="21.75" customHeight="1">
      <c r="A6" s="544"/>
      <c r="B6" s="163"/>
      <c r="C6" s="596" t="s">
        <v>728</v>
      </c>
      <c r="D6" s="596"/>
      <c r="E6" s="600"/>
      <c r="F6" s="600"/>
      <c r="G6" s="600"/>
      <c r="H6" s="600"/>
      <c r="I6" s="600"/>
      <c r="J6" s="600"/>
      <c r="K6" s="600"/>
      <c r="L6" s="600"/>
      <c r="M6" s="600"/>
      <c r="N6" s="155"/>
      <c r="O6" s="155"/>
      <c r="P6" s="155"/>
      <c r="Q6" s="155"/>
      <c r="R6" s="155"/>
      <c r="S6" s="155"/>
      <c r="T6" s="163"/>
      <c r="U6" s="613" t="s">
        <v>727</v>
      </c>
      <c r="V6" s="212"/>
      <c r="W6" s="211"/>
      <c r="X6" s="165"/>
      <c r="Y6" s="165"/>
      <c r="Z6" s="546"/>
    </row>
    <row r="7" spans="1:31" ht="21.75" customHeight="1">
      <c r="A7" s="544"/>
      <c r="B7" s="163"/>
      <c r="C7" s="596" t="s">
        <v>459</v>
      </c>
      <c r="D7" s="597"/>
      <c r="E7" s="597"/>
      <c r="F7" s="597"/>
      <c r="G7" s="597"/>
      <c r="H7" s="597"/>
      <c r="I7" s="597"/>
      <c r="J7" s="597"/>
      <c r="K7" s="597"/>
      <c r="L7" s="597"/>
      <c r="M7" s="597"/>
      <c r="N7" s="597"/>
      <c r="O7" s="597"/>
      <c r="P7" s="597"/>
      <c r="Q7" s="155"/>
      <c r="R7" s="155"/>
      <c r="S7" s="155"/>
      <c r="T7" s="163"/>
      <c r="U7" s="596" t="s">
        <v>530</v>
      </c>
      <c r="V7" s="597"/>
      <c r="W7" s="598"/>
      <c r="X7" s="598"/>
      <c r="Y7" s="598"/>
      <c r="Z7" s="547"/>
      <c r="AA7" s="166"/>
      <c r="AB7" s="166"/>
      <c r="AC7" s="166"/>
      <c r="AD7" s="166"/>
      <c r="AE7" s="166"/>
    </row>
    <row r="8" spans="1:31" ht="15" customHeight="1">
      <c r="A8" s="544"/>
      <c r="B8" s="167"/>
      <c r="C8" s="168"/>
      <c r="D8" s="163"/>
      <c r="E8" s="2450"/>
      <c r="F8" s="2450"/>
      <c r="G8" s="2450"/>
      <c r="H8" s="2450"/>
      <c r="I8" s="2450"/>
      <c r="J8" s="2450"/>
      <c r="K8" s="2450"/>
      <c r="L8" s="2450"/>
      <c r="M8" s="2450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63"/>
      <c r="Y8" s="163"/>
      <c r="Z8" s="545"/>
    </row>
    <row r="9" spans="1:31" ht="15.75">
      <c r="A9" s="544"/>
      <c r="B9" s="163"/>
      <c r="C9" s="163"/>
      <c r="D9" s="163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63"/>
      <c r="Y9" s="163"/>
      <c r="Z9" s="545"/>
    </row>
    <row r="10" spans="1:31" ht="7.5" customHeight="1">
      <c r="A10" s="544"/>
      <c r="B10" s="163"/>
      <c r="C10" s="163"/>
      <c r="D10" s="163"/>
      <c r="E10" s="155"/>
      <c r="F10" s="155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63"/>
      <c r="Y10" s="163"/>
      <c r="Z10" s="545"/>
    </row>
    <row r="11" spans="1:31" ht="7.5" customHeight="1">
      <c r="A11" s="544"/>
      <c r="B11" s="163"/>
      <c r="C11" s="163"/>
      <c r="D11" s="163"/>
      <c r="E11" s="155"/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63"/>
      <c r="Y11" s="163"/>
      <c r="Z11" s="545"/>
    </row>
    <row r="12" spans="1:31" ht="7.5" customHeight="1">
      <c r="A12" s="544"/>
      <c r="B12" s="163"/>
      <c r="C12" s="163"/>
      <c r="D12" s="163"/>
      <c r="E12" s="155"/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63"/>
      <c r="Y12" s="163"/>
      <c r="Z12" s="545"/>
    </row>
    <row r="13" spans="1:31" ht="7.5" customHeight="1">
      <c r="A13" s="544"/>
      <c r="B13" s="163"/>
      <c r="C13" s="163"/>
      <c r="D13" s="163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  <c r="X13" s="163"/>
      <c r="Y13" s="163"/>
      <c r="Z13" s="545"/>
    </row>
    <row r="14" spans="1:31" ht="7.5" customHeight="1">
      <c r="A14" s="544"/>
      <c r="B14" s="163"/>
      <c r="C14" s="169">
        <v>8162882.2800000003</v>
      </c>
      <c r="D14" s="163"/>
      <c r="E14" s="155"/>
      <c r="F14" s="155"/>
      <c r="G14" s="155"/>
      <c r="H14" s="155"/>
      <c r="I14" s="155"/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63"/>
      <c r="Y14" s="163"/>
      <c r="Z14" s="545"/>
    </row>
    <row r="15" spans="1:31" ht="7.5" customHeight="1">
      <c r="A15" s="544"/>
      <c r="B15" s="163"/>
      <c r="C15" s="163"/>
      <c r="D15" s="163"/>
      <c r="E15" s="155"/>
      <c r="F15" s="155"/>
      <c r="G15" s="155"/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55"/>
      <c r="U15" s="155"/>
      <c r="V15" s="155"/>
      <c r="W15" s="155"/>
      <c r="X15" s="163"/>
      <c r="Y15" s="163"/>
      <c r="Z15" s="545"/>
    </row>
    <row r="16" spans="1:31" ht="7.5" customHeight="1">
      <c r="A16" s="544"/>
      <c r="B16" s="163"/>
      <c r="C16" s="163"/>
      <c r="D16" s="163"/>
      <c r="E16" s="155"/>
      <c r="F16" s="155"/>
      <c r="G16" s="155"/>
      <c r="H16" s="155"/>
      <c r="I16" s="155"/>
      <c r="J16" s="155"/>
      <c r="K16" s="155"/>
      <c r="L16" s="155"/>
      <c r="M16" s="155"/>
      <c r="N16" s="155"/>
      <c r="O16" s="155"/>
      <c r="P16" s="155"/>
      <c r="Q16" s="155"/>
      <c r="R16" s="155"/>
      <c r="S16" s="155"/>
      <c r="T16" s="155"/>
      <c r="U16" s="155"/>
      <c r="V16" s="155"/>
      <c r="W16" s="155"/>
      <c r="X16" s="163"/>
      <c r="Y16" s="163"/>
      <c r="Z16" s="545"/>
    </row>
    <row r="17" spans="1:26" ht="7.5" customHeight="1">
      <c r="A17" s="544"/>
      <c r="B17" s="163"/>
      <c r="C17" s="163"/>
      <c r="D17" s="163"/>
      <c r="E17" s="155"/>
      <c r="F17" s="155"/>
      <c r="G17" s="155"/>
      <c r="H17" s="155"/>
      <c r="I17" s="155"/>
      <c r="J17" s="155"/>
      <c r="K17" s="155"/>
      <c r="L17" s="155"/>
      <c r="M17" s="155"/>
      <c r="N17" s="155"/>
      <c r="O17" s="155"/>
      <c r="P17" s="155"/>
      <c r="Q17" s="155"/>
      <c r="R17" s="155"/>
      <c r="S17" s="155"/>
      <c r="T17" s="155"/>
      <c r="U17" s="155"/>
      <c r="V17" s="155"/>
      <c r="W17" s="155"/>
      <c r="X17" s="163"/>
      <c r="Y17" s="163"/>
      <c r="Z17" s="545"/>
    </row>
    <row r="18" spans="1:26" ht="7.5" customHeight="1">
      <c r="A18" s="544"/>
      <c r="B18" s="163"/>
      <c r="C18" s="163"/>
      <c r="D18" s="163"/>
      <c r="E18" s="155"/>
      <c r="F18" s="155"/>
      <c r="G18" s="155"/>
      <c r="H18" s="155"/>
      <c r="I18" s="155"/>
      <c r="J18" s="155"/>
      <c r="K18" s="155"/>
      <c r="L18" s="155"/>
      <c r="M18" s="155"/>
      <c r="N18" s="155"/>
      <c r="O18" s="155"/>
      <c r="P18" s="155"/>
      <c r="Q18" s="155"/>
      <c r="R18" s="155"/>
      <c r="S18" s="155"/>
      <c r="T18" s="155"/>
      <c r="U18" s="155"/>
      <c r="V18" s="155"/>
      <c r="W18" s="155"/>
      <c r="X18" s="163"/>
      <c r="Y18" s="163"/>
      <c r="Z18" s="545"/>
    </row>
    <row r="19" spans="1:26" ht="7.5" customHeight="1">
      <c r="A19" s="544"/>
      <c r="B19" s="163"/>
      <c r="C19" s="163"/>
      <c r="D19" s="163"/>
      <c r="E19" s="155"/>
      <c r="F19" s="155"/>
      <c r="G19" s="155"/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155"/>
      <c r="S19" s="155"/>
      <c r="T19" s="155"/>
      <c r="U19" s="155"/>
      <c r="V19" s="155"/>
      <c r="W19" s="155"/>
      <c r="X19" s="163"/>
      <c r="Y19" s="163"/>
      <c r="Z19" s="545"/>
    </row>
    <row r="20" spans="1:26" ht="7.5" customHeight="1">
      <c r="A20" s="544"/>
      <c r="B20" s="163"/>
      <c r="C20" s="163"/>
      <c r="D20" s="163"/>
      <c r="E20" s="155"/>
      <c r="F20" s="155"/>
      <c r="G20" s="155"/>
      <c r="H20" s="155"/>
      <c r="I20" s="155"/>
      <c r="J20" s="155"/>
      <c r="K20" s="155"/>
      <c r="L20" s="155"/>
      <c r="M20" s="155"/>
      <c r="N20" s="155"/>
      <c r="O20" s="155"/>
      <c r="P20" s="155"/>
      <c r="Q20" s="155"/>
      <c r="R20" s="155"/>
      <c r="S20" s="155"/>
      <c r="T20" s="155"/>
      <c r="U20" s="155"/>
      <c r="V20" s="155"/>
      <c r="W20" s="155"/>
      <c r="X20" s="163"/>
      <c r="Y20" s="163"/>
      <c r="Z20" s="545"/>
    </row>
    <row r="21" spans="1:26" ht="7.5" customHeight="1">
      <c r="A21" s="544"/>
      <c r="B21" s="163"/>
      <c r="C21" s="163"/>
      <c r="D21" s="163"/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63"/>
      <c r="Y21" s="163"/>
      <c r="Z21" s="545"/>
    </row>
    <row r="22" spans="1:26" ht="7.5" customHeight="1">
      <c r="A22" s="544"/>
      <c r="B22" s="163"/>
      <c r="C22" s="163"/>
      <c r="D22" s="163"/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63"/>
      <c r="Y22" s="163"/>
      <c r="Z22" s="545"/>
    </row>
    <row r="23" spans="1:26" ht="7.5" customHeight="1">
      <c r="A23" s="544"/>
      <c r="B23" s="163"/>
      <c r="C23" s="163"/>
      <c r="D23" s="163"/>
      <c r="E23" s="155"/>
      <c r="F23" s="155"/>
      <c r="G23" s="155"/>
      <c r="H23" s="155"/>
      <c r="I23" s="155"/>
      <c r="J23" s="155"/>
      <c r="K23" s="155"/>
      <c r="L23" s="155"/>
      <c r="M23" s="155"/>
      <c r="N23" s="155"/>
      <c r="O23" s="155"/>
      <c r="P23" s="155"/>
      <c r="Q23" s="155"/>
      <c r="R23" s="155"/>
      <c r="S23" s="155"/>
      <c r="T23" s="155"/>
      <c r="U23" s="155"/>
      <c r="V23" s="155"/>
      <c r="W23" s="155"/>
      <c r="X23" s="163"/>
      <c r="Y23" s="163"/>
      <c r="Z23" s="545"/>
    </row>
    <row r="24" spans="1:26" ht="7.5" customHeight="1">
      <c r="A24" s="544"/>
      <c r="B24" s="163"/>
      <c r="C24" s="163"/>
      <c r="D24" s="163"/>
      <c r="E24" s="155"/>
      <c r="F24" s="155"/>
      <c r="G24" s="155"/>
      <c r="H24" s="155"/>
      <c r="I24" s="155"/>
      <c r="J24" s="155"/>
      <c r="K24" s="155"/>
      <c r="L24" s="155"/>
      <c r="M24" s="155"/>
      <c r="N24" s="155"/>
      <c r="O24" s="155"/>
      <c r="P24" s="155"/>
      <c r="Q24" s="155"/>
      <c r="R24" s="155"/>
      <c r="S24" s="155"/>
      <c r="T24" s="155"/>
      <c r="U24" s="155"/>
      <c r="V24" s="155"/>
      <c r="W24" s="155"/>
      <c r="X24" s="163"/>
      <c r="Y24" s="163"/>
      <c r="Z24" s="545"/>
    </row>
    <row r="25" spans="1:26" ht="7.5" customHeight="1">
      <c r="A25" s="544"/>
      <c r="B25" s="163"/>
      <c r="C25" s="163"/>
      <c r="D25" s="163"/>
      <c r="E25" s="155"/>
      <c r="F25" s="155"/>
      <c r="G25" s="155"/>
      <c r="H25" s="155"/>
      <c r="I25" s="155"/>
      <c r="J25" s="155"/>
      <c r="K25" s="155"/>
      <c r="L25" s="155"/>
      <c r="M25" s="155"/>
      <c r="N25" s="155"/>
      <c r="O25" s="155"/>
      <c r="P25" s="155"/>
      <c r="Q25" s="155"/>
      <c r="R25" s="155"/>
      <c r="S25" s="155"/>
      <c r="T25" s="155"/>
      <c r="U25" s="155"/>
      <c r="V25" s="155"/>
      <c r="W25" s="155"/>
      <c r="X25" s="163"/>
      <c r="Y25" s="163"/>
      <c r="Z25" s="545"/>
    </row>
    <row r="26" spans="1:26" ht="7.5" customHeight="1">
      <c r="A26" s="544"/>
      <c r="B26" s="163"/>
      <c r="C26" s="163"/>
      <c r="D26" s="163"/>
      <c r="E26" s="155"/>
      <c r="F26" s="155"/>
      <c r="G26" s="155"/>
      <c r="H26" s="155"/>
      <c r="I26" s="155"/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63"/>
      <c r="Y26" s="163"/>
      <c r="Z26" s="545"/>
    </row>
    <row r="27" spans="1:26" ht="7.5" customHeight="1">
      <c r="A27" s="544"/>
      <c r="B27" s="163"/>
      <c r="C27" s="163"/>
      <c r="D27" s="163"/>
      <c r="E27" s="155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63"/>
      <c r="Y27" s="163"/>
      <c r="Z27" s="545"/>
    </row>
    <row r="28" spans="1:26" ht="7.5" customHeight="1">
      <c r="A28" s="544"/>
      <c r="B28" s="163"/>
      <c r="C28" s="163"/>
      <c r="D28" s="163"/>
      <c r="E28" s="155"/>
      <c r="F28" s="155"/>
      <c r="G28" s="155"/>
      <c r="H28" s="155"/>
      <c r="I28" s="155"/>
      <c r="J28" s="155"/>
      <c r="K28" s="155"/>
      <c r="L28" s="155"/>
      <c r="M28" s="155"/>
      <c r="N28" s="155"/>
      <c r="O28" s="155"/>
      <c r="P28" s="155"/>
      <c r="Q28" s="155"/>
      <c r="R28" s="155"/>
      <c r="S28" s="155"/>
      <c r="T28" s="155"/>
      <c r="U28" s="155"/>
      <c r="V28" s="155"/>
      <c r="W28" s="155"/>
      <c r="X28" s="163"/>
      <c r="Y28" s="163"/>
      <c r="Z28" s="545"/>
    </row>
    <row r="29" spans="1:26" ht="7.5" customHeight="1">
      <c r="A29" s="544"/>
      <c r="B29" s="163"/>
      <c r="C29" s="163"/>
      <c r="D29" s="163"/>
      <c r="E29" s="155"/>
      <c r="F29" s="155"/>
      <c r="G29" s="155"/>
      <c r="H29" s="155"/>
      <c r="I29" s="155"/>
      <c r="J29" s="155"/>
      <c r="K29" s="155"/>
      <c r="L29" s="155"/>
      <c r="M29" s="155"/>
      <c r="N29" s="155"/>
      <c r="O29" s="155"/>
      <c r="P29" s="155"/>
      <c r="Q29" s="155"/>
      <c r="R29" s="155"/>
      <c r="S29" s="155"/>
      <c r="T29" s="155"/>
      <c r="U29" s="155"/>
      <c r="V29" s="155"/>
      <c r="W29" s="155"/>
      <c r="X29" s="163"/>
      <c r="Y29" s="163"/>
      <c r="Z29" s="545"/>
    </row>
    <row r="30" spans="1:26" ht="7.5" customHeight="1">
      <c r="A30" s="544"/>
      <c r="B30" s="163"/>
      <c r="C30" s="163"/>
      <c r="D30" s="163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63"/>
      <c r="Y30" s="163"/>
      <c r="Z30" s="545"/>
    </row>
    <row r="31" spans="1:26" ht="7.5" customHeight="1">
      <c r="A31" s="544"/>
      <c r="B31" s="163"/>
      <c r="C31" s="163"/>
      <c r="D31" s="163"/>
      <c r="E31" s="155"/>
      <c r="F31" s="155"/>
      <c r="G31" s="155"/>
      <c r="H31" s="155"/>
      <c r="I31" s="155"/>
      <c r="J31" s="155"/>
      <c r="K31" s="155"/>
      <c r="L31" s="155"/>
      <c r="M31" s="155"/>
      <c r="N31" s="155"/>
      <c r="O31" s="155"/>
      <c r="P31" s="155"/>
      <c r="Q31" s="155"/>
      <c r="R31" s="155"/>
      <c r="S31" s="155"/>
      <c r="T31" s="155"/>
      <c r="U31" s="155"/>
      <c r="V31" s="155"/>
      <c r="W31" s="155"/>
      <c r="X31" s="163"/>
      <c r="Y31" s="163"/>
      <c r="Z31" s="545"/>
    </row>
    <row r="32" spans="1:26" ht="7.5" customHeight="1">
      <c r="A32" s="544"/>
      <c r="B32" s="163"/>
      <c r="C32" s="163"/>
      <c r="D32" s="163"/>
      <c r="E32" s="155"/>
      <c r="F32" s="155"/>
      <c r="G32" s="155"/>
      <c r="H32" s="155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63"/>
      <c r="Y32" s="163"/>
      <c r="Z32" s="545"/>
    </row>
    <row r="33" spans="1:26" ht="7.5" customHeight="1">
      <c r="A33" s="544"/>
      <c r="B33" s="163"/>
      <c r="C33" s="163"/>
      <c r="D33" s="163"/>
      <c r="E33" s="155"/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155"/>
      <c r="S33" s="155"/>
      <c r="T33" s="155"/>
      <c r="U33" s="155"/>
      <c r="V33" s="155"/>
      <c r="W33" s="155"/>
      <c r="X33" s="163"/>
      <c r="Y33" s="163"/>
      <c r="Z33" s="545"/>
    </row>
    <row r="34" spans="1:26" ht="7.5" customHeight="1">
      <c r="A34" s="544"/>
      <c r="B34" s="163"/>
      <c r="C34" s="163"/>
      <c r="D34" s="163"/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63"/>
      <c r="Y34" s="163"/>
      <c r="Z34" s="545"/>
    </row>
    <row r="35" spans="1:26" ht="7.5" customHeight="1">
      <c r="A35" s="544"/>
      <c r="B35" s="163"/>
      <c r="C35" s="163"/>
      <c r="D35" s="163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63"/>
      <c r="Y35" s="163"/>
      <c r="Z35" s="545"/>
    </row>
    <row r="36" spans="1:26" ht="7.5" customHeight="1">
      <c r="A36" s="544"/>
      <c r="B36" s="163"/>
      <c r="C36" s="163"/>
      <c r="D36" s="163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63"/>
      <c r="Y36" s="163"/>
      <c r="Z36" s="545"/>
    </row>
    <row r="37" spans="1:26" ht="7.5" customHeight="1">
      <c r="A37" s="544"/>
      <c r="B37" s="163"/>
      <c r="C37" s="163"/>
      <c r="D37" s="163"/>
      <c r="E37" s="155"/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155"/>
      <c r="S37" s="155"/>
      <c r="T37" s="155"/>
      <c r="U37" s="155"/>
      <c r="V37" s="155"/>
      <c r="W37" s="155"/>
      <c r="X37" s="163"/>
      <c r="Y37" s="163"/>
      <c r="Z37" s="545"/>
    </row>
    <row r="38" spans="1:26" ht="7.5" customHeight="1">
      <c r="A38" s="544"/>
      <c r="B38" s="163"/>
      <c r="C38" s="163"/>
      <c r="D38" s="163"/>
      <c r="E38" s="155"/>
      <c r="F38" s="155"/>
      <c r="G38" s="155"/>
      <c r="H38" s="155"/>
      <c r="I38" s="155"/>
      <c r="J38" s="155"/>
      <c r="K38" s="155"/>
      <c r="L38" s="155"/>
      <c r="M38" s="155"/>
      <c r="N38" s="155"/>
      <c r="O38" s="155"/>
      <c r="P38" s="155"/>
      <c r="Q38" s="155"/>
      <c r="R38" s="155"/>
      <c r="S38" s="155"/>
      <c r="T38" s="155"/>
      <c r="U38" s="155"/>
      <c r="V38" s="155"/>
      <c r="W38" s="155"/>
      <c r="X38" s="163"/>
      <c r="Y38" s="163"/>
      <c r="Z38" s="545"/>
    </row>
    <row r="39" spans="1:26" ht="7.5" customHeight="1">
      <c r="A39" s="544"/>
      <c r="B39" s="163"/>
      <c r="C39" s="163"/>
      <c r="D39" s="163"/>
      <c r="E39" s="155"/>
      <c r="F39" s="155"/>
      <c r="G39" s="155"/>
      <c r="H39" s="155"/>
      <c r="I39" s="155"/>
      <c r="J39" s="155"/>
      <c r="K39" s="155"/>
      <c r="L39" s="155"/>
      <c r="M39" s="155"/>
      <c r="N39" s="155"/>
      <c r="O39" s="155"/>
      <c r="P39" s="155"/>
      <c r="Q39" s="155"/>
      <c r="R39" s="155"/>
      <c r="S39" s="155"/>
      <c r="T39" s="155"/>
      <c r="U39" s="155"/>
      <c r="V39" s="155"/>
      <c r="W39" s="155"/>
      <c r="X39" s="163"/>
      <c r="Y39" s="163"/>
      <c r="Z39" s="545"/>
    </row>
    <row r="40" spans="1:26" ht="7.5" customHeight="1">
      <c r="A40" s="544"/>
      <c r="B40" s="163"/>
      <c r="C40" s="163"/>
      <c r="D40" s="163"/>
      <c r="E40" s="155"/>
      <c r="F40" s="155"/>
      <c r="G40" s="155"/>
      <c r="H40" s="155"/>
      <c r="I40" s="155"/>
      <c r="J40" s="155"/>
      <c r="K40" s="155"/>
      <c r="L40" s="155"/>
      <c r="M40" s="155"/>
      <c r="N40" s="155"/>
      <c r="O40" s="155"/>
      <c r="P40" s="155"/>
      <c r="Q40" s="155"/>
      <c r="R40" s="155"/>
      <c r="S40" s="155"/>
      <c r="T40" s="155"/>
      <c r="U40" s="155"/>
      <c r="V40" s="155"/>
      <c r="W40" s="155"/>
      <c r="X40" s="163"/>
      <c r="Y40" s="163"/>
      <c r="Z40" s="545"/>
    </row>
    <row r="41" spans="1:26" ht="7.5" customHeight="1">
      <c r="A41" s="544"/>
      <c r="B41" s="163"/>
      <c r="C41" s="163"/>
      <c r="D41" s="163"/>
      <c r="E41" s="155"/>
      <c r="F41" s="155"/>
      <c r="G41" s="155"/>
      <c r="H41" s="155"/>
      <c r="I41" s="155"/>
      <c r="J41" s="155"/>
      <c r="K41" s="155"/>
      <c r="L41" s="155"/>
      <c r="M41" s="155"/>
      <c r="N41" s="155"/>
      <c r="O41" s="155"/>
      <c r="P41" s="155"/>
      <c r="Q41" s="155"/>
      <c r="R41" s="155"/>
      <c r="S41" s="155"/>
      <c r="T41" s="155"/>
      <c r="U41" s="155"/>
      <c r="V41" s="155"/>
      <c r="W41" s="155"/>
      <c r="X41" s="163"/>
      <c r="Y41" s="163"/>
      <c r="Z41" s="545"/>
    </row>
    <row r="42" spans="1:26" ht="7.5" customHeight="1">
      <c r="A42" s="544"/>
      <c r="B42" s="163"/>
      <c r="C42" s="163"/>
      <c r="D42" s="163"/>
      <c r="E42" s="155"/>
      <c r="F42" s="155"/>
      <c r="G42" s="155"/>
      <c r="H42" s="155"/>
      <c r="I42" s="155"/>
      <c r="J42" s="155"/>
      <c r="K42" s="155"/>
      <c r="L42" s="155"/>
      <c r="M42" s="155"/>
      <c r="N42" s="155"/>
      <c r="O42" s="155"/>
      <c r="P42" s="155"/>
      <c r="Q42" s="155"/>
      <c r="R42" s="155"/>
      <c r="S42" s="155"/>
      <c r="T42" s="155"/>
      <c r="U42" s="155"/>
      <c r="V42" s="155"/>
      <c r="W42" s="155"/>
      <c r="X42" s="163"/>
      <c r="Y42" s="163"/>
      <c r="Z42" s="545"/>
    </row>
    <row r="43" spans="1:26" ht="7.5" customHeight="1">
      <c r="A43" s="544"/>
      <c r="B43" s="163"/>
      <c r="C43" s="163"/>
      <c r="D43" s="163"/>
      <c r="E43" s="155"/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155"/>
      <c r="S43" s="155"/>
      <c r="T43" s="155"/>
      <c r="U43" s="155"/>
      <c r="V43" s="155"/>
      <c r="W43" s="155"/>
      <c r="X43" s="163"/>
      <c r="Y43" s="163"/>
      <c r="Z43" s="545"/>
    </row>
    <row r="44" spans="1:26" ht="7.5" customHeight="1">
      <c r="A44" s="544"/>
      <c r="B44" s="163"/>
      <c r="C44" s="163"/>
      <c r="D44" s="163"/>
      <c r="E44" s="155"/>
      <c r="F44" s="155"/>
      <c r="G44" s="155"/>
      <c r="H44" s="155"/>
      <c r="I44" s="155"/>
      <c r="J44" s="155"/>
      <c r="K44" s="155"/>
      <c r="L44" s="155"/>
      <c r="M44" s="155"/>
      <c r="N44" s="155"/>
      <c r="O44" s="155"/>
      <c r="P44" s="155"/>
      <c r="Q44" s="155"/>
      <c r="R44" s="155"/>
      <c r="S44" s="155"/>
      <c r="T44" s="155"/>
      <c r="U44" s="155"/>
      <c r="V44" s="155"/>
      <c r="W44" s="155"/>
      <c r="X44" s="163"/>
      <c r="Y44" s="163"/>
      <c r="Z44" s="545"/>
    </row>
    <row r="45" spans="1:26" ht="7.5" customHeight="1">
      <c r="A45" s="544"/>
      <c r="B45" s="163"/>
      <c r="C45" s="163"/>
      <c r="D45" s="163"/>
      <c r="E45" s="155"/>
      <c r="F45" s="155"/>
      <c r="G45" s="155"/>
      <c r="H45" s="155"/>
      <c r="I45" s="155"/>
      <c r="J45" s="155"/>
      <c r="K45" s="155"/>
      <c r="L45" s="155"/>
      <c r="M45" s="155"/>
      <c r="N45" s="155"/>
      <c r="O45" s="155"/>
      <c r="P45" s="155"/>
      <c r="Q45" s="155"/>
      <c r="R45" s="155"/>
      <c r="S45" s="155"/>
      <c r="T45" s="155"/>
      <c r="U45" s="155"/>
      <c r="V45" s="155"/>
      <c r="W45" s="155"/>
      <c r="X45" s="163"/>
      <c r="Y45" s="163"/>
      <c r="Z45" s="545"/>
    </row>
    <row r="46" spans="1:26" ht="7.5" customHeight="1">
      <c r="A46" s="544"/>
      <c r="B46" s="163"/>
      <c r="C46" s="163"/>
      <c r="D46" s="163"/>
      <c r="E46" s="155"/>
      <c r="F46" s="155"/>
      <c r="G46" s="155"/>
      <c r="H46" s="155"/>
      <c r="I46" s="155"/>
      <c r="J46" s="155"/>
      <c r="K46" s="155"/>
      <c r="L46" s="155"/>
      <c r="M46" s="155"/>
      <c r="N46" s="155"/>
      <c r="O46" s="155"/>
      <c r="P46" s="155"/>
      <c r="Q46" s="155"/>
      <c r="R46" s="155"/>
      <c r="S46" s="155"/>
      <c r="T46" s="155"/>
      <c r="U46" s="155"/>
      <c r="V46" s="155"/>
      <c r="W46" s="155"/>
      <c r="X46" s="163"/>
      <c r="Y46" s="163"/>
      <c r="Z46" s="545"/>
    </row>
    <row r="47" spans="1:26" ht="7.5" customHeight="1">
      <c r="A47" s="544"/>
      <c r="B47" s="163"/>
      <c r="C47" s="163"/>
      <c r="D47" s="163"/>
      <c r="E47" s="155"/>
      <c r="F47" s="155"/>
      <c r="G47" s="155"/>
      <c r="H47" s="155"/>
      <c r="I47" s="155"/>
      <c r="J47" s="155"/>
      <c r="K47" s="155"/>
      <c r="L47" s="155"/>
      <c r="M47" s="155"/>
      <c r="N47" s="155"/>
      <c r="O47" s="155"/>
      <c r="P47" s="155"/>
      <c r="Q47" s="155"/>
      <c r="R47" s="155"/>
      <c r="S47" s="155"/>
      <c r="T47" s="155"/>
      <c r="U47" s="155"/>
      <c r="V47" s="155"/>
      <c r="W47" s="155"/>
      <c r="X47" s="163"/>
      <c r="Y47" s="163"/>
      <c r="Z47" s="545"/>
    </row>
    <row r="48" spans="1:26" ht="7.5" customHeight="1">
      <c r="A48" s="544"/>
      <c r="B48" s="163"/>
      <c r="C48" s="163"/>
      <c r="D48" s="163"/>
      <c r="E48" s="155"/>
      <c r="F48" s="155"/>
      <c r="G48" s="155"/>
      <c r="H48" s="155"/>
      <c r="I48" s="155"/>
      <c r="J48" s="155"/>
      <c r="K48" s="155"/>
      <c r="L48" s="155"/>
      <c r="M48" s="155"/>
      <c r="N48" s="155"/>
      <c r="O48" s="155"/>
      <c r="P48" s="155"/>
      <c r="Q48" s="155"/>
      <c r="R48" s="155"/>
      <c r="S48" s="155"/>
      <c r="T48" s="155"/>
      <c r="U48" s="155"/>
      <c r="V48" s="155"/>
      <c r="W48" s="155"/>
      <c r="X48" s="163"/>
      <c r="Y48" s="163"/>
      <c r="Z48" s="545"/>
    </row>
    <row r="49" spans="1:39" ht="7.5" customHeight="1">
      <c r="A49" s="544"/>
      <c r="B49" s="163"/>
      <c r="C49" s="163"/>
      <c r="D49" s="163"/>
      <c r="E49" s="155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5"/>
      <c r="U49" s="155"/>
      <c r="V49" s="155"/>
      <c r="W49" s="155"/>
      <c r="X49" s="163"/>
      <c r="Y49" s="163"/>
      <c r="Z49" s="545"/>
    </row>
    <row r="50" spans="1:39" ht="7.5" customHeight="1">
      <c r="A50" s="544"/>
      <c r="B50" s="163"/>
      <c r="C50" s="163"/>
      <c r="D50" s="163"/>
      <c r="E50" s="155"/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5"/>
      <c r="X50" s="163"/>
      <c r="Y50" s="163"/>
      <c r="Z50" s="545"/>
    </row>
    <row r="51" spans="1:39" ht="7.5" customHeight="1">
      <c r="A51" s="544"/>
      <c r="B51" s="163"/>
      <c r="C51" s="163"/>
      <c r="D51" s="163"/>
      <c r="E51" s="155"/>
      <c r="F51" s="155"/>
      <c r="G51" s="155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155"/>
      <c r="S51" s="155"/>
      <c r="T51" s="155"/>
      <c r="U51" s="155"/>
      <c r="V51" s="155"/>
      <c r="W51" s="155"/>
      <c r="X51" s="163"/>
      <c r="Y51" s="163"/>
      <c r="Z51" s="545"/>
    </row>
    <row r="52" spans="1:39" ht="7.5" customHeight="1">
      <c r="A52" s="544"/>
      <c r="B52" s="163"/>
      <c r="C52" s="163"/>
      <c r="D52" s="163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5"/>
      <c r="U52" s="155"/>
      <c r="V52" s="155"/>
      <c r="W52" s="155"/>
      <c r="X52" s="163"/>
      <c r="Y52" s="163"/>
      <c r="Z52" s="545"/>
    </row>
    <row r="53" spans="1:39" ht="7.5" customHeight="1">
      <c r="A53" s="544"/>
      <c r="B53" s="163"/>
      <c r="C53" s="163"/>
      <c r="D53" s="163"/>
      <c r="E53" s="155"/>
      <c r="F53" s="155"/>
      <c r="G53" s="155"/>
      <c r="H53" s="155"/>
      <c r="I53" s="155"/>
      <c r="J53" s="155"/>
      <c r="K53" s="155"/>
      <c r="L53" s="155"/>
      <c r="M53" s="155"/>
      <c r="N53" s="155"/>
      <c r="O53" s="155"/>
      <c r="P53" s="155"/>
      <c r="Q53" s="155"/>
      <c r="R53" s="155"/>
      <c r="S53" s="155"/>
      <c r="T53" s="155"/>
      <c r="U53" s="155"/>
      <c r="V53" s="155"/>
      <c r="W53" s="155"/>
      <c r="X53" s="163"/>
      <c r="Y53" s="163"/>
      <c r="Z53" s="545"/>
    </row>
    <row r="54" spans="1:39" ht="7.5" customHeight="1">
      <c r="A54" s="544"/>
      <c r="B54" s="163"/>
      <c r="C54" s="163"/>
      <c r="D54" s="163"/>
      <c r="E54" s="155"/>
      <c r="F54" s="155"/>
      <c r="G54" s="155"/>
      <c r="H54" s="155"/>
      <c r="I54" s="155"/>
      <c r="J54" s="155"/>
      <c r="K54" s="155"/>
      <c r="L54" s="155"/>
      <c r="M54" s="155"/>
      <c r="N54" s="155"/>
      <c r="O54" s="155"/>
      <c r="P54" s="155"/>
      <c r="Q54" s="155"/>
      <c r="R54" s="155"/>
      <c r="S54" s="155"/>
      <c r="T54" s="155"/>
      <c r="U54" s="155"/>
      <c r="V54" s="155"/>
      <c r="W54" s="155"/>
      <c r="X54" s="163"/>
      <c r="Y54" s="163"/>
      <c r="Z54" s="545"/>
    </row>
    <row r="55" spans="1:39" ht="7.5" customHeight="1">
      <c r="A55" s="544"/>
      <c r="B55" s="163"/>
      <c r="C55" s="163"/>
      <c r="D55" s="163"/>
      <c r="E55" s="155"/>
      <c r="F55" s="155"/>
      <c r="G55" s="155"/>
      <c r="H55" s="155"/>
      <c r="I55" s="155"/>
      <c r="J55" s="155"/>
      <c r="K55" s="155"/>
      <c r="L55" s="155"/>
      <c r="M55" s="155"/>
      <c r="N55" s="155"/>
      <c r="O55" s="155"/>
      <c r="P55" s="155"/>
      <c r="Q55" s="155"/>
      <c r="R55" s="155"/>
      <c r="S55" s="155"/>
      <c r="T55" s="155"/>
      <c r="U55" s="155"/>
      <c r="V55" s="155"/>
      <c r="W55" s="155"/>
      <c r="X55" s="163"/>
      <c r="Y55" s="163"/>
      <c r="Z55" s="545"/>
    </row>
    <row r="56" spans="1:39" ht="7.5" customHeight="1">
      <c r="A56" s="544"/>
      <c r="B56" s="163"/>
      <c r="C56" s="163"/>
      <c r="D56" s="163"/>
      <c r="E56" s="155"/>
      <c r="F56" s="155"/>
      <c r="G56" s="155"/>
      <c r="H56" s="155"/>
      <c r="I56" s="155"/>
      <c r="J56" s="155"/>
      <c r="K56" s="155"/>
      <c r="L56" s="155"/>
      <c r="M56" s="155"/>
      <c r="N56" s="155"/>
      <c r="O56" s="155"/>
      <c r="P56" s="155"/>
      <c r="Q56" s="155"/>
      <c r="R56" s="155"/>
      <c r="S56" s="155"/>
      <c r="T56" s="155"/>
      <c r="U56" s="155"/>
      <c r="V56" s="155"/>
      <c r="W56" s="155"/>
      <c r="X56" s="163"/>
      <c r="Y56" s="163"/>
      <c r="Z56" s="545"/>
      <c r="AG56" s="2451"/>
      <c r="AH56" s="2451"/>
      <c r="AI56" s="2451"/>
      <c r="AJ56" s="2451"/>
      <c r="AK56" s="2451"/>
      <c r="AL56" s="2451"/>
    </row>
    <row r="57" spans="1:39" ht="7.5" customHeight="1">
      <c r="A57" s="544"/>
      <c r="B57" s="163"/>
      <c r="C57" s="163"/>
      <c r="D57" s="163"/>
      <c r="E57" s="155"/>
      <c r="F57" s="155"/>
      <c r="G57" s="155"/>
      <c r="H57" s="155"/>
      <c r="I57" s="155"/>
      <c r="J57" s="155"/>
      <c r="K57" s="155"/>
      <c r="L57" s="155"/>
      <c r="M57" s="155"/>
      <c r="N57" s="155"/>
      <c r="O57" s="155"/>
      <c r="P57" s="155"/>
      <c r="Q57" s="155"/>
      <c r="R57" s="155"/>
      <c r="S57" s="155"/>
      <c r="T57" s="155"/>
      <c r="U57" s="155"/>
      <c r="V57" s="155"/>
      <c r="W57" s="155"/>
      <c r="X57" s="163"/>
      <c r="Y57" s="163"/>
      <c r="Z57" s="545"/>
      <c r="AG57" s="2451"/>
      <c r="AH57" s="2451"/>
      <c r="AI57" s="2451"/>
      <c r="AJ57" s="2451"/>
      <c r="AK57" s="2451"/>
      <c r="AL57" s="2451"/>
    </row>
    <row r="58" spans="1:39" ht="7.5" customHeight="1">
      <c r="A58" s="544"/>
      <c r="B58" s="163"/>
      <c r="C58" s="163"/>
      <c r="D58" s="163"/>
      <c r="E58" s="155"/>
      <c r="F58" s="155"/>
      <c r="G58" s="155"/>
      <c r="H58" s="155"/>
      <c r="I58" s="155"/>
      <c r="J58" s="155"/>
      <c r="K58" s="155"/>
      <c r="L58" s="155"/>
      <c r="M58" s="155"/>
      <c r="N58" s="155"/>
      <c r="O58" s="155"/>
      <c r="P58" s="155"/>
      <c r="Q58" s="155"/>
      <c r="R58" s="155"/>
      <c r="S58" s="155"/>
      <c r="T58" s="155"/>
      <c r="U58" s="155"/>
      <c r="V58" s="155"/>
      <c r="W58" s="155"/>
      <c r="X58" s="163"/>
      <c r="Y58" s="163"/>
      <c r="Z58" s="545"/>
      <c r="AG58" s="2451"/>
      <c r="AH58" s="2451"/>
      <c r="AI58" s="2451"/>
      <c r="AJ58" s="2451"/>
      <c r="AK58" s="2451"/>
      <c r="AL58" s="2451"/>
    </row>
    <row r="59" spans="1:39" ht="7.5" customHeight="1">
      <c r="A59" s="544"/>
      <c r="B59" s="163"/>
      <c r="C59" s="163"/>
      <c r="D59" s="163"/>
      <c r="E59" s="155"/>
      <c r="F59" s="155"/>
      <c r="G59" s="155"/>
      <c r="H59" s="155"/>
      <c r="I59" s="155"/>
      <c r="J59" s="155"/>
      <c r="K59" s="155"/>
      <c r="L59" s="155"/>
      <c r="M59" s="155"/>
      <c r="N59" s="155"/>
      <c r="O59" s="155"/>
      <c r="P59" s="155"/>
      <c r="Q59" s="155"/>
      <c r="R59" s="155"/>
      <c r="S59" s="155"/>
      <c r="T59" s="155"/>
      <c r="U59" s="155"/>
      <c r="V59" s="155"/>
      <c r="W59" s="155"/>
      <c r="X59" s="163"/>
      <c r="Y59" s="163"/>
      <c r="Z59" s="545"/>
      <c r="AF59" s="2438"/>
      <c r="AG59" s="2438"/>
      <c r="AH59" s="2438"/>
      <c r="AI59" s="2438"/>
      <c r="AJ59" s="2438"/>
      <c r="AK59" s="2438"/>
      <c r="AL59" s="2438"/>
      <c r="AM59" s="2438"/>
    </row>
    <row r="60" spans="1:39" ht="7.5" customHeight="1">
      <c r="A60" s="544"/>
      <c r="B60" s="163"/>
      <c r="C60" s="163"/>
      <c r="D60" s="163"/>
      <c r="E60" s="155"/>
      <c r="F60" s="155"/>
      <c r="G60" s="155"/>
      <c r="H60" s="155"/>
      <c r="I60" s="155"/>
      <c r="J60" s="155"/>
      <c r="K60" s="155"/>
      <c r="L60" s="155"/>
      <c r="M60" s="155"/>
      <c r="N60" s="155"/>
      <c r="O60" s="155"/>
      <c r="P60" s="155"/>
      <c r="Q60" s="155"/>
      <c r="R60" s="155"/>
      <c r="S60" s="155"/>
      <c r="T60" s="155"/>
      <c r="U60" s="155"/>
      <c r="V60" s="155"/>
      <c r="W60" s="155"/>
      <c r="X60" s="163"/>
      <c r="Y60" s="163"/>
      <c r="Z60" s="545"/>
      <c r="AF60" s="2438"/>
      <c r="AG60" s="2438"/>
      <c r="AH60" s="2438"/>
      <c r="AI60" s="2438"/>
      <c r="AJ60" s="2438"/>
      <c r="AK60" s="2438"/>
      <c r="AL60" s="2438"/>
      <c r="AM60" s="2438"/>
    </row>
    <row r="61" spans="1:39" ht="7.5" customHeight="1">
      <c r="A61" s="544"/>
      <c r="B61" s="163"/>
      <c r="C61" s="163"/>
      <c r="D61" s="163"/>
      <c r="E61" s="155"/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  <c r="Q61" s="155"/>
      <c r="R61" s="155"/>
      <c r="S61" s="155"/>
      <c r="T61" s="155"/>
      <c r="U61" s="155"/>
      <c r="V61" s="155"/>
      <c r="W61" s="155"/>
      <c r="X61" s="163"/>
      <c r="Y61" s="163"/>
      <c r="Z61" s="545"/>
      <c r="AF61" s="2438"/>
      <c r="AG61" s="2438"/>
      <c r="AH61" s="2438"/>
      <c r="AI61" s="2438"/>
      <c r="AJ61" s="2438"/>
      <c r="AK61" s="2438"/>
      <c r="AL61" s="2438"/>
      <c r="AM61" s="2438"/>
    </row>
    <row r="62" spans="1:39" ht="7.5" customHeight="1">
      <c r="A62" s="544"/>
      <c r="B62" s="163"/>
      <c r="C62" s="163"/>
      <c r="D62" s="163"/>
      <c r="E62" s="155"/>
      <c r="F62" s="155"/>
      <c r="G62" s="155"/>
      <c r="H62" s="155"/>
      <c r="I62" s="155"/>
      <c r="J62" s="155"/>
      <c r="K62" s="155"/>
      <c r="L62" s="155"/>
      <c r="M62" s="155"/>
      <c r="N62" s="155"/>
      <c r="O62" s="155"/>
      <c r="P62" s="155"/>
      <c r="Q62" s="155"/>
      <c r="R62" s="155"/>
      <c r="S62" s="155"/>
      <c r="T62" s="155"/>
      <c r="U62" s="155"/>
      <c r="V62" s="155"/>
      <c r="W62" s="155"/>
      <c r="X62" s="163"/>
      <c r="Y62" s="163"/>
      <c r="Z62" s="545"/>
    </row>
    <row r="63" spans="1:39" ht="7.5" customHeight="1">
      <c r="A63" s="544"/>
      <c r="B63" s="163"/>
      <c r="C63" s="163"/>
      <c r="D63" s="163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63"/>
      <c r="Y63" s="163"/>
      <c r="Z63" s="545"/>
    </row>
    <row r="64" spans="1:39" ht="7.5" customHeight="1">
      <c r="A64" s="544"/>
      <c r="B64" s="163"/>
      <c r="C64" s="163"/>
      <c r="D64" s="163"/>
      <c r="E64" s="155"/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63"/>
      <c r="Y64" s="163"/>
      <c r="Z64" s="545"/>
    </row>
    <row r="65" spans="1:26" ht="7.5" customHeight="1">
      <c r="A65" s="544"/>
      <c r="B65" s="163"/>
      <c r="C65" s="163"/>
      <c r="D65" s="163"/>
      <c r="E65" s="155"/>
      <c r="F65" s="155"/>
      <c r="G65" s="155"/>
      <c r="H65" s="155"/>
      <c r="I65" s="155"/>
      <c r="J65" s="155"/>
      <c r="K65" s="155"/>
      <c r="L65" s="155"/>
      <c r="M65" s="155"/>
      <c r="N65" s="155"/>
      <c r="O65" s="155"/>
      <c r="P65" s="155"/>
      <c r="Q65" s="155"/>
      <c r="R65" s="155"/>
      <c r="S65" s="155"/>
      <c r="T65" s="155"/>
      <c r="U65" s="155"/>
      <c r="V65" s="155"/>
      <c r="W65" s="155"/>
      <c r="X65" s="163"/>
      <c r="Y65" s="163"/>
      <c r="Z65" s="545"/>
    </row>
    <row r="66" spans="1:26" ht="7.5" customHeight="1">
      <c r="A66" s="544"/>
      <c r="B66" s="163"/>
      <c r="C66" s="163"/>
      <c r="D66" s="163"/>
      <c r="E66" s="155"/>
      <c r="F66" s="155"/>
      <c r="G66" s="155"/>
      <c r="H66" s="155"/>
      <c r="I66" s="155"/>
      <c r="J66" s="155"/>
      <c r="K66" s="155"/>
      <c r="L66" s="155"/>
      <c r="M66" s="155"/>
      <c r="N66" s="155"/>
      <c r="O66" s="155"/>
      <c r="P66" s="155"/>
      <c r="Q66" s="155"/>
      <c r="R66" s="155"/>
      <c r="S66" s="155"/>
      <c r="T66" s="155"/>
      <c r="U66" s="155"/>
      <c r="V66" s="155"/>
      <c r="W66" s="155"/>
      <c r="X66" s="163"/>
      <c r="Y66" s="163"/>
      <c r="Z66" s="545"/>
    </row>
    <row r="67" spans="1:26" ht="7.5" customHeight="1">
      <c r="A67" s="544"/>
      <c r="B67" s="163"/>
      <c r="C67" s="163"/>
      <c r="D67" s="163"/>
      <c r="E67" s="155"/>
      <c r="F67" s="155"/>
      <c r="G67" s="155"/>
      <c r="H67" s="155"/>
      <c r="I67" s="155"/>
      <c r="J67" s="155"/>
      <c r="K67" s="155"/>
      <c r="L67" s="155"/>
      <c r="M67" s="155"/>
      <c r="N67" s="155"/>
      <c r="O67" s="155"/>
      <c r="P67" s="155"/>
      <c r="Q67" s="155"/>
      <c r="R67" s="155"/>
      <c r="S67" s="155"/>
      <c r="T67" s="155"/>
      <c r="U67" s="155"/>
      <c r="V67" s="155"/>
      <c r="W67" s="155"/>
      <c r="X67" s="163"/>
      <c r="Y67" s="163"/>
      <c r="Z67" s="545"/>
    </row>
    <row r="68" spans="1:26" ht="7.5" customHeight="1">
      <c r="A68" s="544"/>
      <c r="B68" s="163"/>
      <c r="C68" s="163"/>
      <c r="D68" s="163"/>
      <c r="E68" s="155"/>
      <c r="F68" s="155"/>
      <c r="G68" s="155"/>
      <c r="H68" s="155"/>
      <c r="I68" s="155"/>
      <c r="J68" s="155"/>
      <c r="K68" s="155"/>
      <c r="L68" s="155"/>
      <c r="M68" s="155"/>
      <c r="N68" s="155"/>
      <c r="O68" s="155"/>
      <c r="P68" s="155"/>
      <c r="Q68" s="155"/>
      <c r="R68" s="155"/>
      <c r="S68" s="155"/>
      <c r="T68" s="155"/>
      <c r="U68" s="155"/>
      <c r="V68" s="155"/>
      <c r="W68" s="155"/>
      <c r="X68" s="163"/>
      <c r="Y68" s="163"/>
      <c r="Z68" s="545"/>
    </row>
    <row r="69" spans="1:26" ht="7.5" customHeight="1">
      <c r="A69" s="544"/>
      <c r="B69" s="163"/>
      <c r="C69" s="163"/>
      <c r="D69" s="163"/>
      <c r="E69" s="155"/>
      <c r="F69" s="155"/>
      <c r="G69" s="155"/>
      <c r="H69" s="155"/>
      <c r="I69" s="155"/>
      <c r="J69" s="155"/>
      <c r="K69" s="155"/>
      <c r="L69" s="155"/>
      <c r="M69" s="155"/>
      <c r="N69" s="155"/>
      <c r="O69" s="155"/>
      <c r="P69" s="155"/>
      <c r="Q69" s="155"/>
      <c r="R69" s="155"/>
      <c r="S69" s="155"/>
      <c r="T69" s="155"/>
      <c r="U69" s="155"/>
      <c r="V69" s="155"/>
      <c r="W69" s="155"/>
      <c r="X69" s="163"/>
      <c r="Y69" s="163"/>
      <c r="Z69" s="545"/>
    </row>
    <row r="70" spans="1:26" ht="7.5" customHeight="1">
      <c r="A70" s="544"/>
      <c r="B70" s="163"/>
      <c r="C70" s="163"/>
      <c r="D70" s="163"/>
      <c r="E70" s="155"/>
      <c r="F70" s="155"/>
      <c r="G70" s="155"/>
      <c r="H70" s="155"/>
      <c r="I70" s="155"/>
      <c r="J70" s="155"/>
      <c r="K70" s="155"/>
      <c r="L70" s="155"/>
      <c r="M70" s="155"/>
      <c r="N70" s="155"/>
      <c r="O70" s="155"/>
      <c r="P70" s="155"/>
      <c r="Q70" s="155"/>
      <c r="R70" s="155"/>
      <c r="S70" s="155"/>
      <c r="T70" s="155"/>
      <c r="U70" s="155"/>
      <c r="V70" s="155"/>
      <c r="W70" s="155"/>
      <c r="X70" s="163"/>
      <c r="Y70" s="163"/>
      <c r="Z70" s="545"/>
    </row>
    <row r="71" spans="1:26" ht="7.5" customHeight="1">
      <c r="A71" s="544"/>
      <c r="B71" s="163"/>
      <c r="C71" s="163"/>
      <c r="D71" s="163"/>
      <c r="E71" s="155"/>
      <c r="F71" s="155"/>
      <c r="G71" s="155"/>
      <c r="H71" s="155"/>
      <c r="I71" s="155"/>
      <c r="J71" s="155"/>
      <c r="K71" s="155"/>
      <c r="L71" s="155"/>
      <c r="M71" s="155"/>
      <c r="N71" s="155"/>
      <c r="O71" s="155"/>
      <c r="P71" s="155"/>
      <c r="Q71" s="155"/>
      <c r="R71" s="155"/>
      <c r="S71" s="155"/>
      <c r="T71" s="155"/>
      <c r="U71" s="155"/>
      <c r="V71" s="155"/>
      <c r="W71" s="155"/>
      <c r="X71" s="163"/>
      <c r="Y71" s="163"/>
      <c r="Z71" s="545"/>
    </row>
    <row r="72" spans="1:26" ht="7.5" customHeight="1">
      <c r="A72" s="544"/>
      <c r="B72" s="163"/>
      <c r="C72" s="163"/>
      <c r="D72" s="163"/>
      <c r="E72" s="155"/>
      <c r="F72" s="155"/>
      <c r="G72" s="155"/>
      <c r="H72" s="155"/>
      <c r="I72" s="155"/>
      <c r="J72" s="155"/>
      <c r="K72" s="155"/>
      <c r="L72" s="155"/>
      <c r="M72" s="155"/>
      <c r="N72" s="155"/>
      <c r="O72" s="155"/>
      <c r="P72" s="155"/>
      <c r="Q72" s="155"/>
      <c r="R72" s="155"/>
      <c r="S72" s="155"/>
      <c r="T72" s="155"/>
      <c r="U72" s="155"/>
      <c r="V72" s="155"/>
      <c r="W72" s="155"/>
      <c r="X72" s="163"/>
      <c r="Y72" s="163"/>
      <c r="Z72" s="545"/>
    </row>
    <row r="73" spans="1:26" ht="7.5" customHeight="1">
      <c r="A73" s="544"/>
      <c r="B73" s="163"/>
      <c r="C73" s="163"/>
      <c r="D73" s="163"/>
      <c r="E73" s="155"/>
      <c r="F73" s="155"/>
      <c r="G73" s="155"/>
      <c r="H73" s="155"/>
      <c r="I73" s="155"/>
      <c r="J73" s="155"/>
      <c r="K73" s="155"/>
      <c r="L73" s="155"/>
      <c r="M73" s="155"/>
      <c r="N73" s="155"/>
      <c r="O73" s="155"/>
      <c r="P73" s="155"/>
      <c r="Q73" s="155"/>
      <c r="R73" s="155"/>
      <c r="S73" s="155"/>
      <c r="T73" s="155"/>
      <c r="U73" s="155"/>
      <c r="V73" s="155"/>
      <c r="W73" s="155"/>
      <c r="X73" s="163"/>
      <c r="Y73" s="163"/>
      <c r="Z73" s="545"/>
    </row>
    <row r="74" spans="1:26" ht="7.5" customHeight="1">
      <c r="A74" s="544"/>
      <c r="B74" s="163"/>
      <c r="C74" s="163"/>
      <c r="D74" s="163"/>
      <c r="E74" s="155"/>
      <c r="F74" s="155"/>
      <c r="G74" s="155"/>
      <c r="H74" s="155"/>
      <c r="I74" s="155"/>
      <c r="J74" s="155"/>
      <c r="K74" s="155"/>
      <c r="L74" s="155"/>
      <c r="M74" s="155"/>
      <c r="N74" s="155"/>
      <c r="O74" s="155"/>
      <c r="P74" s="155"/>
      <c r="Q74" s="155"/>
      <c r="R74" s="155"/>
      <c r="S74" s="155"/>
      <c r="T74" s="155"/>
      <c r="U74" s="155"/>
      <c r="V74" s="155"/>
      <c r="W74" s="155"/>
      <c r="X74" s="163"/>
      <c r="Y74" s="163"/>
      <c r="Z74" s="545"/>
    </row>
    <row r="75" spans="1:26" ht="7.5" customHeight="1">
      <c r="A75" s="544"/>
      <c r="B75" s="163"/>
      <c r="C75" s="163"/>
      <c r="D75" s="163"/>
      <c r="E75" s="155"/>
      <c r="F75" s="155"/>
      <c r="G75" s="155"/>
      <c r="H75" s="155"/>
      <c r="I75" s="155"/>
      <c r="J75" s="155"/>
      <c r="K75" s="155"/>
      <c r="L75" s="155"/>
      <c r="M75" s="155"/>
      <c r="N75" s="155"/>
      <c r="O75" s="155"/>
      <c r="P75" s="155"/>
      <c r="Q75" s="155"/>
      <c r="R75" s="155"/>
      <c r="S75" s="155"/>
      <c r="T75" s="155"/>
      <c r="U75" s="155"/>
      <c r="V75" s="155"/>
      <c r="W75" s="155"/>
      <c r="X75" s="163"/>
      <c r="Y75" s="163"/>
      <c r="Z75" s="545"/>
    </row>
    <row r="76" spans="1:26" ht="7.5" customHeight="1">
      <c r="A76" s="544"/>
      <c r="B76" s="163"/>
      <c r="C76" s="163"/>
      <c r="D76" s="163"/>
      <c r="E76" s="155"/>
      <c r="F76" s="155"/>
      <c r="G76" s="155"/>
      <c r="H76" s="155"/>
      <c r="I76" s="155"/>
      <c r="J76" s="155"/>
      <c r="K76" s="155"/>
      <c r="L76" s="155"/>
      <c r="M76" s="155"/>
      <c r="N76" s="155"/>
      <c r="O76" s="155"/>
      <c r="P76" s="155"/>
      <c r="Q76" s="155"/>
      <c r="R76" s="155"/>
      <c r="S76" s="155"/>
      <c r="T76" s="155"/>
      <c r="U76" s="155"/>
      <c r="V76" s="155"/>
      <c r="W76" s="155"/>
      <c r="X76" s="163"/>
      <c r="Y76" s="163"/>
      <c r="Z76" s="545"/>
    </row>
    <row r="77" spans="1:26" ht="7.5" customHeight="1">
      <c r="A77" s="544"/>
      <c r="B77" s="163"/>
      <c r="C77" s="163"/>
      <c r="D77" s="163"/>
      <c r="E77" s="155"/>
      <c r="F77" s="155"/>
      <c r="G77" s="155"/>
      <c r="H77" s="155"/>
      <c r="I77" s="155"/>
      <c r="J77" s="155"/>
      <c r="K77" s="155"/>
      <c r="L77" s="155"/>
      <c r="M77" s="155"/>
      <c r="N77" s="155"/>
      <c r="O77" s="155"/>
      <c r="P77" s="155"/>
      <c r="Q77" s="155"/>
      <c r="R77" s="155"/>
      <c r="S77" s="155"/>
      <c r="T77" s="155"/>
      <c r="U77" s="155"/>
      <c r="V77" s="155"/>
      <c r="W77" s="155"/>
      <c r="X77" s="163"/>
      <c r="Y77" s="163"/>
      <c r="Z77" s="545"/>
    </row>
    <row r="78" spans="1:26" ht="7.5" customHeight="1">
      <c r="A78" s="544"/>
      <c r="B78" s="163"/>
      <c r="C78" s="163"/>
      <c r="D78" s="163"/>
      <c r="E78" s="155"/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63"/>
      <c r="Y78" s="163"/>
      <c r="Z78" s="545"/>
    </row>
    <row r="79" spans="1:26" ht="7.5" customHeight="1">
      <c r="A79" s="544"/>
      <c r="B79" s="163"/>
      <c r="C79" s="163"/>
      <c r="D79" s="163"/>
      <c r="E79" s="155"/>
      <c r="F79" s="155"/>
      <c r="G79" s="155"/>
      <c r="H79" s="155"/>
      <c r="I79" s="155"/>
      <c r="J79" s="155"/>
      <c r="K79" s="155"/>
      <c r="L79" s="155"/>
      <c r="M79" s="155"/>
      <c r="N79" s="155"/>
      <c r="O79" s="155"/>
      <c r="P79" s="155"/>
      <c r="Q79" s="155"/>
      <c r="R79" s="155"/>
      <c r="S79" s="155"/>
      <c r="T79" s="155"/>
      <c r="U79" s="155"/>
      <c r="V79" s="155"/>
      <c r="W79" s="155"/>
      <c r="X79" s="163"/>
      <c r="Y79" s="163"/>
      <c r="Z79" s="545"/>
    </row>
    <row r="80" spans="1:26" ht="7.5" customHeight="1">
      <c r="A80" s="544"/>
      <c r="B80" s="163"/>
      <c r="C80" s="163"/>
      <c r="D80" s="163"/>
      <c r="E80" s="155"/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155"/>
      <c r="T80" s="155"/>
      <c r="U80" s="155"/>
      <c r="V80" s="155"/>
      <c r="W80" s="155"/>
      <c r="X80" s="163"/>
      <c r="Y80" s="163"/>
      <c r="Z80" s="545"/>
    </row>
    <row r="81" spans="1:26" ht="7.5" customHeight="1">
      <c r="A81" s="544"/>
      <c r="B81" s="163"/>
      <c r="C81" s="163"/>
      <c r="D81" s="163"/>
      <c r="E81" s="155"/>
      <c r="F81" s="155"/>
      <c r="G81" s="155"/>
      <c r="H81" s="155"/>
      <c r="I81" s="155"/>
      <c r="J81" s="155"/>
      <c r="K81" s="155"/>
      <c r="L81" s="155"/>
      <c r="M81" s="155"/>
      <c r="N81" s="155"/>
      <c r="O81" s="155"/>
      <c r="P81" s="155"/>
      <c r="Q81" s="155"/>
      <c r="R81" s="155"/>
      <c r="S81" s="155"/>
      <c r="T81" s="155"/>
      <c r="U81" s="155"/>
      <c r="V81" s="155"/>
      <c r="W81" s="155"/>
      <c r="X81" s="163"/>
      <c r="Y81" s="163"/>
      <c r="Z81" s="545"/>
    </row>
    <row r="82" spans="1:26" ht="7.5" customHeight="1">
      <c r="A82" s="544"/>
      <c r="B82" s="163"/>
      <c r="C82" s="163"/>
      <c r="D82" s="163"/>
      <c r="E82" s="155"/>
      <c r="F82" s="155"/>
      <c r="G82" s="155"/>
      <c r="H82" s="155"/>
      <c r="I82" s="155"/>
      <c r="J82" s="155"/>
      <c r="K82" s="155"/>
      <c r="L82" s="155"/>
      <c r="M82" s="155"/>
      <c r="N82" s="155"/>
      <c r="O82" s="155"/>
      <c r="P82" s="155"/>
      <c r="Q82" s="155"/>
      <c r="R82" s="155"/>
      <c r="S82" s="155"/>
      <c r="T82" s="155"/>
      <c r="U82" s="155"/>
      <c r="V82" s="155"/>
      <c r="W82" s="155"/>
      <c r="X82" s="163"/>
      <c r="Y82" s="163"/>
      <c r="Z82" s="545"/>
    </row>
    <row r="83" spans="1:26" ht="7.5" customHeight="1">
      <c r="A83" s="544"/>
      <c r="B83" s="163"/>
      <c r="C83" s="163" t="s">
        <v>138</v>
      </c>
      <c r="D83" s="163"/>
      <c r="E83" s="155"/>
      <c r="F83" s="155"/>
      <c r="G83" s="155"/>
      <c r="H83" s="155"/>
      <c r="I83" s="155"/>
      <c r="J83" s="155"/>
      <c r="K83" s="155"/>
      <c r="L83" s="155"/>
      <c r="M83" s="155"/>
      <c r="N83" s="155"/>
      <c r="O83" s="155"/>
      <c r="P83" s="155"/>
      <c r="Q83" s="155"/>
      <c r="R83" s="155"/>
      <c r="S83" s="155"/>
      <c r="T83" s="155"/>
      <c r="U83" s="155"/>
      <c r="V83" s="155"/>
      <c r="W83" s="155"/>
      <c r="X83" s="163"/>
      <c r="Y83" s="163"/>
      <c r="Z83" s="545"/>
    </row>
    <row r="84" spans="1:26" ht="7.5" customHeight="1">
      <c r="A84" s="544"/>
      <c r="B84" s="163"/>
      <c r="C84" s="163"/>
      <c r="D84" s="163"/>
      <c r="E84" s="155"/>
      <c r="F84" s="155"/>
      <c r="G84" s="155"/>
      <c r="H84" s="155"/>
      <c r="I84" s="155"/>
      <c r="J84" s="155"/>
      <c r="K84" s="155"/>
      <c r="L84" s="155"/>
      <c r="M84" s="155"/>
      <c r="N84" s="155"/>
      <c r="O84" s="155"/>
      <c r="P84" s="155"/>
      <c r="Q84" s="155"/>
      <c r="R84" s="155"/>
      <c r="S84" s="155"/>
      <c r="T84" s="155"/>
      <c r="U84" s="155"/>
      <c r="V84" s="155"/>
      <c r="W84" s="155"/>
      <c r="X84" s="163"/>
      <c r="Y84" s="163"/>
      <c r="Z84" s="545"/>
    </row>
    <row r="85" spans="1:26" ht="7.5" customHeight="1">
      <c r="A85" s="544"/>
      <c r="B85" s="163"/>
      <c r="C85" s="163"/>
      <c r="D85" s="163"/>
      <c r="E85" s="155"/>
      <c r="F85" s="155"/>
      <c r="G85" s="155"/>
      <c r="H85" s="155"/>
      <c r="I85" s="155"/>
      <c r="J85" s="155"/>
      <c r="K85" s="155"/>
      <c r="L85" s="155"/>
      <c r="M85" s="155"/>
      <c r="N85" s="155"/>
      <c r="O85" s="155"/>
      <c r="P85" s="155"/>
      <c r="Q85" s="155"/>
      <c r="R85" s="155"/>
      <c r="S85" s="155"/>
      <c r="T85" s="155"/>
      <c r="U85" s="155"/>
      <c r="V85" s="155"/>
      <c r="W85" s="155"/>
      <c r="X85" s="163"/>
      <c r="Y85" s="163"/>
      <c r="Z85" s="545"/>
    </row>
    <row r="86" spans="1:26" ht="7.5" customHeight="1">
      <c r="A86" s="544"/>
      <c r="B86" s="163"/>
      <c r="C86" s="163"/>
      <c r="D86" s="163"/>
      <c r="E86" s="155"/>
      <c r="F86" s="155"/>
      <c r="G86" s="155"/>
      <c r="H86" s="155"/>
      <c r="I86" s="155"/>
      <c r="J86" s="155"/>
      <c r="K86" s="155"/>
      <c r="L86" s="155"/>
      <c r="M86" s="155"/>
      <c r="N86" s="155"/>
      <c r="O86" s="155"/>
      <c r="P86" s="155"/>
      <c r="Q86" s="155"/>
      <c r="R86" s="155"/>
      <c r="S86" s="155"/>
      <c r="T86" s="155"/>
      <c r="U86" s="155"/>
      <c r="V86" s="155"/>
      <c r="W86" s="155"/>
      <c r="X86" s="163"/>
      <c r="Y86" s="163"/>
      <c r="Z86" s="545"/>
    </row>
    <row r="87" spans="1:26" ht="7.5" customHeight="1">
      <c r="A87" s="544"/>
      <c r="B87" s="163"/>
      <c r="C87" s="163"/>
      <c r="D87" s="163"/>
      <c r="E87" s="155"/>
      <c r="F87" s="155"/>
      <c r="G87" s="155"/>
      <c r="H87" s="155"/>
      <c r="I87" s="155"/>
      <c r="J87" s="155"/>
      <c r="K87" s="155"/>
      <c r="L87" s="155"/>
      <c r="M87" s="155"/>
      <c r="N87" s="155"/>
      <c r="O87" s="155"/>
      <c r="P87" s="155"/>
      <c r="Q87" s="155"/>
      <c r="R87" s="155"/>
      <c r="S87" s="155"/>
      <c r="T87" s="155"/>
      <c r="U87" s="155"/>
      <c r="V87" s="155"/>
      <c r="W87" s="155"/>
      <c r="X87" s="163"/>
      <c r="Y87" s="163"/>
      <c r="Z87" s="545"/>
    </row>
    <row r="88" spans="1:26" ht="7.5" customHeight="1">
      <c r="A88" s="544"/>
      <c r="B88" s="163"/>
      <c r="C88" s="163"/>
      <c r="D88" s="163"/>
      <c r="E88" s="155"/>
      <c r="F88" s="155"/>
      <c r="G88" s="155"/>
      <c r="H88" s="155"/>
      <c r="I88" s="155"/>
      <c r="J88" s="155"/>
      <c r="K88" s="155"/>
      <c r="L88" s="155"/>
      <c r="M88" s="155"/>
      <c r="N88" s="155"/>
      <c r="O88" s="155"/>
      <c r="P88" s="155"/>
      <c r="Q88" s="155"/>
      <c r="R88" s="155"/>
      <c r="S88" s="155"/>
      <c r="T88" s="155"/>
      <c r="U88" s="155"/>
      <c r="V88" s="155"/>
      <c r="W88" s="155"/>
      <c r="X88" s="163"/>
      <c r="Y88" s="163"/>
      <c r="Z88" s="545"/>
    </row>
    <row r="89" spans="1:26" ht="7.5" customHeight="1">
      <c r="A89" s="544"/>
      <c r="B89" s="163"/>
      <c r="C89" s="163"/>
      <c r="D89" s="163"/>
      <c r="E89" s="155"/>
      <c r="F89" s="155"/>
      <c r="G89" s="155"/>
      <c r="H89" s="155"/>
      <c r="I89" s="155"/>
      <c r="J89" s="155"/>
      <c r="K89" s="155"/>
      <c r="L89" s="155"/>
      <c r="M89" s="155"/>
      <c r="N89" s="155"/>
      <c r="O89" s="155"/>
      <c r="P89" s="155"/>
      <c r="Q89" s="155"/>
      <c r="R89" s="155"/>
      <c r="S89" s="155"/>
      <c r="T89" s="155"/>
      <c r="U89" s="155"/>
      <c r="V89" s="155"/>
      <c r="W89" s="155"/>
      <c r="X89" s="163"/>
      <c r="Y89" s="163"/>
      <c r="Z89" s="545"/>
    </row>
    <row r="90" spans="1:26" ht="7.5" customHeight="1">
      <c r="A90" s="544"/>
      <c r="B90" s="163"/>
      <c r="C90" s="163"/>
      <c r="D90" s="163"/>
      <c r="E90" s="155"/>
      <c r="F90" s="155"/>
      <c r="G90" s="155"/>
      <c r="H90" s="155"/>
      <c r="I90" s="155"/>
      <c r="J90" s="155"/>
      <c r="K90" s="155"/>
      <c r="L90" s="155"/>
      <c r="M90" s="155"/>
      <c r="N90" s="155"/>
      <c r="O90" s="155"/>
      <c r="P90" s="155"/>
      <c r="Q90" s="155"/>
      <c r="R90" s="155"/>
      <c r="S90" s="155"/>
      <c r="T90" s="155"/>
      <c r="U90" s="155"/>
      <c r="V90" s="155"/>
      <c r="W90" s="155"/>
      <c r="X90" s="163"/>
      <c r="Y90" s="163"/>
      <c r="Z90" s="545"/>
    </row>
    <row r="91" spans="1:26" ht="7.5" customHeight="1">
      <c r="A91" s="544"/>
      <c r="B91" s="163"/>
      <c r="C91" s="163"/>
      <c r="D91" s="163"/>
      <c r="E91" s="155"/>
      <c r="F91" s="155"/>
      <c r="G91" s="155"/>
      <c r="H91" s="155"/>
      <c r="I91" s="155"/>
      <c r="J91" s="155"/>
      <c r="K91" s="155"/>
      <c r="L91" s="155"/>
      <c r="M91" s="155"/>
      <c r="N91" s="155"/>
      <c r="O91" s="155"/>
      <c r="P91" s="155"/>
      <c r="Q91" s="155"/>
      <c r="R91" s="155"/>
      <c r="S91" s="155"/>
      <c r="T91" s="155"/>
      <c r="U91" s="155"/>
      <c r="V91" s="155"/>
      <c r="W91" s="155"/>
      <c r="X91" s="163"/>
      <c r="Y91" s="163"/>
      <c r="Z91" s="545"/>
    </row>
    <row r="92" spans="1:26" ht="7.5" customHeight="1">
      <c r="A92" s="544"/>
      <c r="B92" s="163"/>
      <c r="C92" s="163"/>
      <c r="D92" s="163"/>
      <c r="E92" s="155"/>
      <c r="F92" s="155"/>
      <c r="G92" s="155"/>
      <c r="H92" s="155"/>
      <c r="I92" s="155"/>
      <c r="J92" s="155"/>
      <c r="K92" s="155"/>
      <c r="L92" s="155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63"/>
      <c r="Y92" s="163"/>
      <c r="Z92" s="545"/>
    </row>
    <row r="93" spans="1:26" ht="7.5" customHeight="1">
      <c r="A93" s="544"/>
      <c r="B93" s="163"/>
      <c r="C93" s="163"/>
      <c r="D93" s="163"/>
      <c r="E93" s="155"/>
      <c r="F93" s="155"/>
      <c r="G93" s="155"/>
      <c r="H93" s="155"/>
      <c r="I93" s="155"/>
      <c r="J93" s="155"/>
      <c r="K93" s="155"/>
      <c r="L93" s="155"/>
      <c r="M93" s="155"/>
      <c r="N93" s="155"/>
      <c r="O93" s="155"/>
      <c r="P93" s="155"/>
      <c r="Q93" s="155"/>
      <c r="R93" s="155"/>
      <c r="S93" s="155"/>
      <c r="T93" s="155"/>
      <c r="U93" s="155"/>
      <c r="V93" s="155"/>
      <c r="W93" s="155"/>
      <c r="X93" s="163"/>
      <c r="Y93" s="163"/>
      <c r="Z93" s="545"/>
    </row>
    <row r="94" spans="1:26" ht="7.5" customHeight="1">
      <c r="A94" s="544"/>
      <c r="B94" s="163"/>
      <c r="C94" s="163"/>
      <c r="D94" s="163"/>
      <c r="E94" s="155"/>
      <c r="F94" s="155"/>
      <c r="G94" s="155"/>
      <c r="H94" s="155"/>
      <c r="I94" s="155"/>
      <c r="J94" s="155"/>
      <c r="K94" s="155"/>
      <c r="L94" s="155"/>
      <c r="M94" s="155"/>
      <c r="N94" s="155"/>
      <c r="O94" s="155"/>
      <c r="P94" s="155"/>
      <c r="Q94" s="155"/>
      <c r="R94" s="155"/>
      <c r="S94" s="155"/>
      <c r="T94" s="155"/>
      <c r="U94" s="155"/>
      <c r="V94" s="155"/>
      <c r="W94" s="155"/>
      <c r="X94" s="163"/>
      <c r="Y94" s="163"/>
      <c r="Z94" s="545"/>
    </row>
    <row r="95" spans="1:26" ht="7.5" customHeight="1">
      <c r="A95" s="544"/>
      <c r="B95" s="163"/>
      <c r="C95" s="163"/>
      <c r="D95" s="163"/>
      <c r="E95" s="155"/>
      <c r="F95" s="155"/>
      <c r="G95" s="155"/>
      <c r="H95" s="155"/>
      <c r="I95" s="155"/>
      <c r="J95" s="155"/>
      <c r="K95" s="155"/>
      <c r="L95" s="155"/>
      <c r="M95" s="155"/>
      <c r="N95" s="155"/>
      <c r="O95" s="155"/>
      <c r="P95" s="155"/>
      <c r="Q95" s="155"/>
      <c r="R95" s="155"/>
      <c r="S95" s="155"/>
      <c r="T95" s="155"/>
      <c r="U95" s="155"/>
      <c r="V95" s="155"/>
      <c r="W95" s="155"/>
      <c r="X95" s="163"/>
      <c r="Y95" s="163"/>
      <c r="Z95" s="545"/>
    </row>
    <row r="96" spans="1:26" ht="7.5" customHeight="1">
      <c r="A96" s="544"/>
      <c r="B96" s="163"/>
      <c r="C96" s="163"/>
      <c r="D96" s="163"/>
      <c r="E96" s="163"/>
      <c r="F96" s="163"/>
      <c r="G96" s="163"/>
      <c r="H96" s="163"/>
      <c r="I96" s="163"/>
      <c r="J96" s="163"/>
      <c r="K96" s="163"/>
      <c r="L96" s="163"/>
      <c r="M96" s="163"/>
      <c r="N96" s="163"/>
      <c r="O96" s="163"/>
      <c r="P96" s="163"/>
      <c r="Q96" s="163"/>
      <c r="R96" s="163"/>
      <c r="S96" s="163"/>
      <c r="T96" s="163"/>
      <c r="U96" s="163"/>
      <c r="V96" s="163"/>
      <c r="W96" s="163"/>
      <c r="X96" s="163"/>
      <c r="Y96" s="163"/>
      <c r="Z96" s="545"/>
    </row>
    <row r="97" spans="1:26" ht="7.5" customHeight="1">
      <c r="A97" s="544"/>
      <c r="B97" s="163"/>
      <c r="C97" s="163"/>
      <c r="D97" s="163"/>
      <c r="E97" s="163"/>
      <c r="F97" s="163"/>
      <c r="G97" s="163"/>
      <c r="H97" s="163"/>
      <c r="I97" s="163"/>
      <c r="J97" s="163"/>
      <c r="K97" s="163"/>
      <c r="L97" s="163"/>
      <c r="M97" s="163"/>
      <c r="N97" s="163"/>
      <c r="O97" s="163"/>
      <c r="P97" s="163"/>
      <c r="Q97" s="163"/>
      <c r="R97" s="163"/>
      <c r="S97" s="163"/>
      <c r="T97" s="163"/>
      <c r="U97" s="163"/>
      <c r="V97" s="163"/>
      <c r="W97" s="163"/>
      <c r="X97" s="163"/>
      <c r="Y97" s="163"/>
      <c r="Z97" s="545"/>
    </row>
    <row r="98" spans="1:26" ht="7.5" customHeight="1">
      <c r="A98" s="544"/>
      <c r="B98" s="163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3"/>
      <c r="S98" s="163"/>
      <c r="T98" s="163"/>
      <c r="U98" s="163"/>
      <c r="V98" s="163"/>
      <c r="W98" s="163"/>
      <c r="X98" s="163"/>
      <c r="Y98" s="163"/>
      <c r="Z98" s="545"/>
    </row>
    <row r="99" spans="1:26" ht="7.5" customHeight="1">
      <c r="A99" s="544"/>
      <c r="B99" s="163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3"/>
      <c r="S99" s="163"/>
      <c r="T99" s="163"/>
      <c r="U99" s="163"/>
      <c r="V99" s="163"/>
      <c r="W99" s="163"/>
      <c r="X99" s="163"/>
      <c r="Y99" s="163"/>
      <c r="Z99" s="545"/>
    </row>
    <row r="100" spans="1:26" ht="7.5" customHeight="1">
      <c r="A100" s="544"/>
      <c r="B100" s="163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3"/>
      <c r="S100" s="163"/>
      <c r="T100" s="163"/>
      <c r="U100" s="163"/>
      <c r="V100" s="163"/>
      <c r="W100" s="163"/>
      <c r="X100" s="163"/>
      <c r="Y100" s="163"/>
      <c r="Z100" s="545"/>
    </row>
    <row r="101" spans="1:26" ht="7.5" customHeight="1">
      <c r="A101" s="544"/>
      <c r="B101" s="163"/>
      <c r="C101" s="163"/>
      <c r="D101" s="163"/>
      <c r="E101" s="163"/>
      <c r="F101" s="163"/>
      <c r="G101" s="163"/>
      <c r="H101" s="163"/>
      <c r="I101" s="163"/>
      <c r="J101" s="163"/>
      <c r="K101" s="163"/>
      <c r="L101" s="163"/>
      <c r="M101" s="163"/>
      <c r="N101" s="163"/>
      <c r="O101" s="163"/>
      <c r="P101" s="163"/>
      <c r="Q101" s="163"/>
      <c r="R101" s="163"/>
      <c r="S101" s="163"/>
      <c r="T101" s="163"/>
      <c r="U101" s="163"/>
      <c r="V101" s="163"/>
      <c r="W101" s="163"/>
      <c r="X101" s="163"/>
      <c r="Y101" s="163"/>
      <c r="Z101" s="545"/>
    </row>
    <row r="102" spans="1:26" ht="7.5" customHeight="1">
      <c r="A102" s="544"/>
      <c r="B102" s="163"/>
      <c r="C102" s="163"/>
      <c r="D102" s="163"/>
      <c r="E102" s="163"/>
      <c r="F102" s="163"/>
      <c r="G102" s="163"/>
      <c r="H102" s="163"/>
      <c r="I102" s="163"/>
      <c r="J102" s="163"/>
      <c r="K102" s="163"/>
      <c r="L102" s="163"/>
      <c r="M102" s="163"/>
      <c r="N102" s="163"/>
      <c r="O102" s="163"/>
      <c r="P102" s="163"/>
      <c r="Q102" s="163"/>
      <c r="R102" s="163"/>
      <c r="S102" s="163"/>
      <c r="T102" s="163"/>
      <c r="U102" s="163"/>
      <c r="V102" s="163"/>
      <c r="W102" s="163"/>
      <c r="X102" s="163"/>
      <c r="Y102" s="163"/>
      <c r="Z102" s="545"/>
    </row>
    <row r="103" spans="1:26" ht="7.5" customHeight="1">
      <c r="A103" s="544"/>
      <c r="B103" s="163"/>
      <c r="C103" s="163"/>
      <c r="D103" s="163"/>
      <c r="E103" s="163"/>
      <c r="F103" s="163"/>
      <c r="G103" s="163"/>
      <c r="H103" s="163"/>
      <c r="I103" s="163"/>
      <c r="J103" s="163"/>
      <c r="K103" s="163"/>
      <c r="L103" s="163"/>
      <c r="M103" s="163"/>
      <c r="N103" s="163"/>
      <c r="O103" s="163"/>
      <c r="P103" s="163"/>
      <c r="Q103" s="163"/>
      <c r="R103" s="163"/>
      <c r="S103" s="163"/>
      <c r="T103" s="163"/>
      <c r="U103" s="163"/>
      <c r="V103" s="163"/>
      <c r="W103" s="163"/>
      <c r="X103" s="163"/>
      <c r="Y103" s="163"/>
      <c r="Z103" s="545"/>
    </row>
    <row r="104" spans="1:26" ht="7.5" customHeight="1">
      <c r="A104" s="544"/>
      <c r="B104" s="163"/>
      <c r="C104" s="163"/>
      <c r="D104" s="163"/>
      <c r="E104" s="163"/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545"/>
    </row>
    <row r="105" spans="1:26" ht="7.5" customHeight="1">
      <c r="A105" s="544"/>
      <c r="B105" s="163"/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  <c r="S105" s="163"/>
      <c r="T105" s="163"/>
      <c r="U105" s="163"/>
      <c r="V105" s="163"/>
      <c r="W105" s="163"/>
      <c r="X105" s="163"/>
      <c r="Y105" s="163"/>
      <c r="Z105" s="545"/>
    </row>
    <row r="106" spans="1:26" ht="7.5" customHeight="1">
      <c r="A106" s="544"/>
      <c r="B106" s="163"/>
      <c r="C106" s="163"/>
      <c r="D106" s="163"/>
      <c r="E106" s="163"/>
      <c r="F106" s="163"/>
      <c r="G106" s="163"/>
      <c r="H106" s="163"/>
      <c r="I106" s="163"/>
      <c r="J106" s="163"/>
      <c r="K106" s="163"/>
      <c r="L106" s="163"/>
      <c r="M106" s="163"/>
      <c r="N106" s="163"/>
      <c r="O106" s="163"/>
      <c r="P106" s="163"/>
      <c r="Q106" s="163"/>
      <c r="R106" s="163"/>
      <c r="S106" s="163"/>
      <c r="T106" s="163"/>
      <c r="U106" s="163"/>
      <c r="V106" s="163"/>
      <c r="W106" s="163"/>
      <c r="X106" s="163"/>
      <c r="Y106" s="163"/>
      <c r="Z106" s="545"/>
    </row>
    <row r="107" spans="1:26" ht="7.5" customHeight="1">
      <c r="A107" s="544"/>
      <c r="B107" s="163"/>
      <c r="C107" s="163"/>
      <c r="D107" s="163"/>
      <c r="E107" s="163"/>
      <c r="F107" s="163"/>
      <c r="G107" s="163"/>
      <c r="H107" s="163"/>
      <c r="I107" s="163"/>
      <c r="J107" s="163"/>
      <c r="K107" s="163"/>
      <c r="L107" s="163"/>
      <c r="M107" s="163"/>
      <c r="N107" s="163"/>
      <c r="O107" s="163"/>
      <c r="P107" s="163"/>
      <c r="Q107" s="163"/>
      <c r="R107" s="163"/>
      <c r="S107" s="163"/>
      <c r="T107" s="163"/>
      <c r="U107" s="163"/>
      <c r="V107" s="163"/>
      <c r="W107" s="163"/>
      <c r="X107" s="163"/>
      <c r="Y107" s="163"/>
      <c r="Z107" s="545"/>
    </row>
    <row r="108" spans="1:26" ht="7.5" customHeight="1">
      <c r="A108" s="544"/>
      <c r="B108" s="163"/>
      <c r="C108" s="163"/>
      <c r="D108" s="163"/>
      <c r="E108" s="163"/>
      <c r="F108" s="163"/>
      <c r="G108" s="163"/>
      <c r="H108" s="163"/>
      <c r="I108" s="163"/>
      <c r="J108" s="163"/>
      <c r="K108" s="163"/>
      <c r="L108" s="163"/>
      <c r="M108" s="163"/>
      <c r="N108" s="163"/>
      <c r="O108" s="163"/>
      <c r="P108" s="163"/>
      <c r="Q108" s="163"/>
      <c r="R108" s="163"/>
      <c r="S108" s="163"/>
      <c r="T108" s="163"/>
      <c r="U108" s="163"/>
      <c r="V108" s="163"/>
      <c r="W108" s="163"/>
      <c r="X108" s="163"/>
      <c r="Y108" s="163"/>
      <c r="Z108" s="545"/>
    </row>
    <row r="109" spans="1:26" ht="7.5" customHeight="1">
      <c r="A109" s="544"/>
      <c r="B109" s="163"/>
      <c r="C109" s="163"/>
      <c r="D109" s="163"/>
      <c r="E109" s="163"/>
      <c r="F109" s="163"/>
      <c r="G109" s="163"/>
      <c r="H109" s="163"/>
      <c r="I109" s="163"/>
      <c r="J109" s="163"/>
      <c r="K109" s="163"/>
      <c r="L109" s="163"/>
      <c r="M109" s="163"/>
      <c r="N109" s="163"/>
      <c r="O109" s="163"/>
      <c r="P109" s="163"/>
      <c r="Q109" s="163"/>
      <c r="R109" s="163"/>
      <c r="S109" s="163"/>
      <c r="T109" s="163"/>
      <c r="U109" s="163"/>
      <c r="V109" s="163"/>
      <c r="W109" s="163"/>
      <c r="X109" s="163"/>
      <c r="Y109" s="163"/>
      <c r="Z109" s="545"/>
    </row>
    <row r="110" spans="1:26" ht="7.5" customHeight="1">
      <c r="A110" s="544"/>
      <c r="B110" s="163"/>
      <c r="C110" s="163"/>
      <c r="D110" s="163"/>
      <c r="E110" s="163"/>
      <c r="F110" s="163"/>
      <c r="G110" s="163"/>
      <c r="H110" s="163"/>
      <c r="I110" s="163"/>
      <c r="J110" s="163"/>
      <c r="K110" s="163"/>
      <c r="L110" s="163"/>
      <c r="M110" s="163"/>
      <c r="N110" s="163"/>
      <c r="O110" s="163"/>
      <c r="P110" s="163"/>
      <c r="Q110" s="163"/>
      <c r="R110" s="163"/>
      <c r="S110" s="163"/>
      <c r="T110" s="163"/>
      <c r="U110" s="163"/>
      <c r="V110" s="163"/>
      <c r="W110" s="163"/>
      <c r="X110" s="163"/>
      <c r="Y110" s="163"/>
      <c r="Z110" s="545"/>
    </row>
    <row r="111" spans="1:26" ht="7.5" customHeight="1">
      <c r="A111" s="544"/>
      <c r="B111" s="163"/>
      <c r="C111" s="163"/>
      <c r="D111" s="163"/>
      <c r="E111" s="163"/>
      <c r="F111" s="163"/>
      <c r="G111" s="163"/>
      <c r="H111" s="163"/>
      <c r="I111" s="163"/>
      <c r="J111" s="163"/>
      <c r="K111" s="163"/>
      <c r="L111" s="163"/>
      <c r="M111" s="163"/>
      <c r="N111" s="163"/>
      <c r="O111" s="163"/>
      <c r="P111" s="163"/>
      <c r="Q111" s="163"/>
      <c r="R111" s="163"/>
      <c r="S111" s="163"/>
      <c r="T111" s="163"/>
      <c r="U111" s="163"/>
      <c r="V111" s="163"/>
      <c r="W111" s="163"/>
      <c r="X111" s="163"/>
      <c r="Y111" s="163"/>
      <c r="Z111" s="545"/>
    </row>
    <row r="112" spans="1:26" ht="7.5" customHeight="1">
      <c r="A112" s="544"/>
      <c r="B112" s="163"/>
      <c r="C112" s="163"/>
      <c r="D112" s="163"/>
      <c r="E112" s="163"/>
      <c r="F112" s="163"/>
      <c r="G112" s="163"/>
      <c r="H112" s="163"/>
      <c r="I112" s="163"/>
      <c r="J112" s="163"/>
      <c r="K112" s="163"/>
      <c r="L112" s="163"/>
      <c r="M112" s="163"/>
      <c r="N112" s="163"/>
      <c r="O112" s="163"/>
      <c r="P112" s="163"/>
      <c r="Q112" s="163"/>
      <c r="R112" s="163"/>
      <c r="S112" s="163"/>
      <c r="T112" s="163"/>
      <c r="U112" s="163"/>
      <c r="V112" s="163"/>
      <c r="W112" s="163"/>
      <c r="X112" s="163"/>
      <c r="Y112" s="163"/>
      <c r="Z112" s="545"/>
    </row>
    <row r="113" spans="1:29" ht="7.5" customHeight="1">
      <c r="A113" s="544"/>
      <c r="B113" s="163"/>
      <c r="C113" s="163"/>
      <c r="D113" s="163"/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  <c r="O113" s="163"/>
      <c r="P113" s="163"/>
      <c r="Q113" s="163"/>
      <c r="R113" s="163"/>
      <c r="S113" s="163"/>
      <c r="T113" s="163"/>
      <c r="U113" s="163"/>
      <c r="V113" s="163"/>
      <c r="W113" s="163"/>
      <c r="X113" s="163"/>
      <c r="Y113" s="163"/>
      <c r="Z113" s="545"/>
    </row>
    <row r="114" spans="1:29" ht="7.5" customHeight="1">
      <c r="A114" s="544"/>
      <c r="B114" s="163"/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  <c r="V114" s="163"/>
      <c r="W114" s="163"/>
      <c r="X114" s="163"/>
      <c r="Y114" s="163"/>
      <c r="Z114" s="545"/>
    </row>
    <row r="115" spans="1:29" ht="7.5" customHeight="1">
      <c r="A115" s="544"/>
      <c r="B115" s="163"/>
      <c r="C115" s="163"/>
      <c r="D115" s="163"/>
      <c r="E115" s="163"/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545"/>
    </row>
    <row r="116" spans="1:29" ht="7.5" customHeight="1">
      <c r="A116" s="544"/>
      <c r="B116" s="163"/>
      <c r="C116" s="163"/>
      <c r="D116" s="163"/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  <c r="S116" s="163"/>
      <c r="T116" s="163"/>
      <c r="U116" s="163"/>
      <c r="V116" s="163"/>
      <c r="W116" s="163"/>
      <c r="X116" s="163"/>
      <c r="Y116" s="163"/>
      <c r="Z116" s="545"/>
    </row>
    <row r="117" spans="1:29" ht="7.5" customHeight="1">
      <c r="A117" s="544"/>
      <c r="B117" s="163"/>
      <c r="C117" s="163"/>
      <c r="D117" s="163"/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545"/>
    </row>
    <row r="118" spans="1:29" ht="7.5" customHeight="1">
      <c r="A118" s="544"/>
      <c r="B118" s="163"/>
      <c r="C118" s="163"/>
      <c r="D118" s="163"/>
      <c r="E118" s="163"/>
      <c r="F118" s="163"/>
      <c r="G118" s="163"/>
      <c r="H118" s="163"/>
      <c r="I118" s="163"/>
      <c r="J118" s="163"/>
      <c r="K118" s="163"/>
      <c r="L118" s="163"/>
      <c r="M118" s="163"/>
      <c r="N118" s="163"/>
      <c r="O118" s="163"/>
      <c r="P118" s="163"/>
      <c r="Q118" s="163"/>
      <c r="R118" s="163"/>
      <c r="S118" s="163"/>
      <c r="T118" s="163"/>
      <c r="U118" s="163"/>
      <c r="V118" s="163"/>
      <c r="W118" s="163"/>
      <c r="X118" s="163"/>
      <c r="Y118" s="163"/>
      <c r="Z118" s="545"/>
    </row>
    <row r="119" spans="1:29" ht="7.5" customHeight="1">
      <c r="A119" s="544"/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63"/>
      <c r="M119" s="163"/>
      <c r="N119" s="163"/>
      <c r="O119" s="163"/>
      <c r="P119" s="163"/>
      <c r="Q119" s="163"/>
      <c r="R119" s="163"/>
      <c r="S119" s="163"/>
      <c r="T119" s="163"/>
      <c r="U119" s="163"/>
      <c r="V119" s="163"/>
      <c r="W119" s="163"/>
      <c r="X119" s="163"/>
      <c r="Y119" s="163"/>
      <c r="Z119" s="545"/>
    </row>
    <row r="120" spans="1:29" ht="7.5" customHeight="1">
      <c r="A120" s="544"/>
      <c r="B120" s="163"/>
      <c r="C120" s="163"/>
      <c r="D120" s="163"/>
      <c r="E120" s="163"/>
      <c r="F120" s="163"/>
      <c r="G120" s="163"/>
      <c r="H120" s="163"/>
      <c r="I120" s="163"/>
      <c r="J120" s="163"/>
      <c r="K120" s="163"/>
      <c r="L120" s="163"/>
      <c r="M120" s="163"/>
      <c r="N120" s="163"/>
      <c r="O120" s="163"/>
      <c r="P120" s="163"/>
      <c r="Q120" s="163"/>
      <c r="R120" s="163"/>
      <c r="S120" s="163"/>
      <c r="T120" s="163"/>
      <c r="U120" s="163"/>
      <c r="V120" s="163"/>
      <c r="W120" s="163"/>
      <c r="X120" s="163"/>
      <c r="Y120" s="163"/>
      <c r="Z120" s="545"/>
    </row>
    <row r="121" spans="1:29" ht="7.5" customHeight="1">
      <c r="A121" s="544"/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  <c r="Y121" s="163"/>
      <c r="Z121" s="545"/>
    </row>
    <row r="122" spans="1:29" ht="7.5" customHeight="1">
      <c r="A122" s="544"/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  <c r="Y122" s="163"/>
      <c r="Z122" s="545"/>
    </row>
    <row r="123" spans="1:29" ht="15">
      <c r="A123" s="548"/>
      <c r="B123" s="549"/>
      <c r="C123" s="2455"/>
      <c r="D123" s="2455"/>
      <c r="E123" s="2455"/>
      <c r="F123" s="2455"/>
      <c r="G123" s="2455"/>
      <c r="H123" s="2455"/>
      <c r="I123" s="2455"/>
      <c r="J123" s="2455"/>
      <c r="K123" s="2455"/>
      <c r="L123" s="2455"/>
      <c r="M123" s="2455"/>
      <c r="N123" s="2455"/>
      <c r="O123" s="2455"/>
      <c r="P123" s="2455"/>
      <c r="Q123" s="2455"/>
      <c r="R123" s="2455"/>
      <c r="S123" s="2455"/>
      <c r="T123" s="2455"/>
      <c r="U123" s="2455"/>
      <c r="V123" s="2455"/>
      <c r="W123" s="2455"/>
      <c r="X123" s="2455"/>
      <c r="Y123" s="550"/>
      <c r="Z123" s="551"/>
      <c r="AB123" s="170"/>
      <c r="AC123" s="171"/>
    </row>
    <row r="124" spans="1:29" ht="3.75" customHeight="1"/>
    <row r="126" spans="1:29">
      <c r="D126" s="152">
        <v>1</v>
      </c>
      <c r="E126" s="152">
        <v>2</v>
      </c>
      <c r="F126" s="152">
        <v>3</v>
      </c>
      <c r="G126" s="152">
        <v>4</v>
      </c>
      <c r="H126" s="152">
        <v>5</v>
      </c>
      <c r="I126" s="152">
        <v>6</v>
      </c>
      <c r="J126" s="152">
        <v>7</v>
      </c>
      <c r="K126" s="152">
        <v>8</v>
      </c>
      <c r="L126" s="152">
        <v>9</v>
      </c>
      <c r="M126" s="152">
        <v>10</v>
      </c>
      <c r="N126" s="152">
        <v>11</v>
      </c>
      <c r="O126" s="152">
        <v>12</v>
      </c>
      <c r="P126" s="152">
        <v>13</v>
      </c>
      <c r="Q126" s="152">
        <v>14</v>
      </c>
    </row>
    <row r="127" spans="1:29">
      <c r="B127" s="552" t="s">
        <v>127</v>
      </c>
      <c r="C127" s="552"/>
      <c r="D127" s="256">
        <f>'9.1 - CRONOGRAMA'!E9</f>
        <v>44927</v>
      </c>
      <c r="E127" s="256">
        <f t="shared" ref="E127:Q127" si="0">D127+31</f>
        <v>44958</v>
      </c>
      <c r="F127" s="256">
        <f t="shared" si="0"/>
        <v>44989</v>
      </c>
      <c r="G127" s="256">
        <f t="shared" si="0"/>
        <v>45020</v>
      </c>
      <c r="H127" s="256">
        <f t="shared" si="0"/>
        <v>45051</v>
      </c>
      <c r="I127" s="256">
        <f t="shared" si="0"/>
        <v>45082</v>
      </c>
      <c r="J127" s="256">
        <f t="shared" si="0"/>
        <v>45113</v>
      </c>
      <c r="K127" s="256">
        <f t="shared" si="0"/>
        <v>45144</v>
      </c>
      <c r="L127" s="256">
        <f t="shared" si="0"/>
        <v>45175</v>
      </c>
      <c r="M127" s="256">
        <f t="shared" si="0"/>
        <v>45206</v>
      </c>
      <c r="N127" s="256">
        <f t="shared" si="0"/>
        <v>45237</v>
      </c>
      <c r="O127" s="256">
        <f t="shared" si="0"/>
        <v>45268</v>
      </c>
      <c r="P127" s="256">
        <f t="shared" si="0"/>
        <v>45299</v>
      </c>
      <c r="Q127" s="256">
        <f t="shared" si="0"/>
        <v>45330</v>
      </c>
      <c r="R127" s="256"/>
      <c r="S127" s="256"/>
    </row>
    <row r="128" spans="1:29">
      <c r="B128" s="2449" t="s">
        <v>133</v>
      </c>
      <c r="C128" s="553" t="s">
        <v>128</v>
      </c>
      <c r="D128" s="554"/>
      <c r="E128" s="554"/>
      <c r="F128" s="554">
        <f>'9.1 - CRONOGRAMA'!G51</f>
        <v>2.2871939342312846E-2</v>
      </c>
      <c r="G128" s="554">
        <f>'9.1 - CRONOGRAMA'!H51</f>
        <v>6.9937712470269295E-2</v>
      </c>
      <c r="H128" s="554">
        <f>'9.1 - CRONOGRAMA'!I51</f>
        <v>9.5349796996628627E-2</v>
      </c>
      <c r="I128" s="554">
        <f>'9.1 - CRONOGRAMA'!J51</f>
        <v>0.14274788175181882</v>
      </c>
      <c r="J128" s="554">
        <f>'9.1 - CRONOGRAMA'!K51</f>
        <v>9.1957587819342809E-2</v>
      </c>
      <c r="K128" s="554">
        <f>'9.1 - CRONOGRAMA'!L51</f>
        <v>0.12509559613464627</v>
      </c>
      <c r="L128" s="554">
        <f>'9.1 - CRONOGRAMA'!M51</f>
        <v>0.11167771792856969</v>
      </c>
      <c r="M128" s="554">
        <f>'9.1 - CRONOGRAMA'!N51</f>
        <v>0.22133260321354487</v>
      </c>
      <c r="N128" s="554"/>
      <c r="O128" s="554"/>
      <c r="P128" s="554"/>
      <c r="Q128" s="554"/>
      <c r="R128" s="554"/>
      <c r="S128" s="554"/>
    </row>
    <row r="129" spans="2:19">
      <c r="B129" s="2449"/>
      <c r="C129" s="553" t="s">
        <v>129</v>
      </c>
      <c r="D129" s="555">
        <f>'9.1 - CRONOGRAMA'!E52</f>
        <v>8.7759527508467147E-2</v>
      </c>
      <c r="E129" s="555">
        <f>'9.1 - CRONOGRAMA'!F52</f>
        <v>0.22758509093126641</v>
      </c>
      <c r="F129" s="555">
        <f>'9.1 - CRONOGRAMA'!G52</f>
        <v>0.20140638584123904</v>
      </c>
      <c r="G129" s="555">
        <f>'9.1 - CRONOGRAMA'!H52</f>
        <v>0.13352888596702703</v>
      </c>
      <c r="H129" s="555">
        <f>'9.1 - CRONOGRAMA'!I52</f>
        <v>0.10747482554644393</v>
      </c>
      <c r="I129" s="555">
        <f>'9.1 - CRONOGRAMA'!J52</f>
        <v>4.3986415416313464E-2</v>
      </c>
      <c r="J129" s="555">
        <f>'9.1 - CRONOGRAMA'!K52</f>
        <v>0</v>
      </c>
      <c r="K129" s="555">
        <f>'9.1 - CRONOGRAMA'!L52</f>
        <v>0</v>
      </c>
      <c r="L129" s="555">
        <f>'9.1 - CRONOGRAMA'!M52</f>
        <v>0</v>
      </c>
      <c r="M129" s="555">
        <f>'9.1 - CRONOGRAMA'!N52</f>
        <v>0.19825807579162308</v>
      </c>
      <c r="N129" s="555"/>
      <c r="O129" s="555"/>
      <c r="P129" s="555"/>
      <c r="Q129" s="555"/>
      <c r="R129" s="555"/>
      <c r="S129" s="555"/>
    </row>
    <row r="130" spans="2:19">
      <c r="B130" s="2449" t="s">
        <v>137</v>
      </c>
      <c r="C130" s="553" t="s">
        <v>128</v>
      </c>
      <c r="D130" s="554"/>
      <c r="E130" s="554"/>
      <c r="F130" s="554">
        <f t="shared" ref="F130:I131" si="1">E130+F128</f>
        <v>2.2871939342312846E-2</v>
      </c>
      <c r="G130" s="554">
        <f t="shared" si="1"/>
        <v>9.2809651812582133E-2</v>
      </c>
      <c r="H130" s="554">
        <f t="shared" si="1"/>
        <v>0.18815944880921076</v>
      </c>
      <c r="I130" s="554">
        <f t="shared" si="1"/>
        <v>0.33090733056102961</v>
      </c>
      <c r="J130" s="554">
        <f t="shared" ref="J130:J131" si="2">I130+J128</f>
        <v>0.42286491838037243</v>
      </c>
      <c r="K130" s="554">
        <f t="shared" ref="K130:M131" si="3">J130+K128</f>
        <v>0.5479605145150187</v>
      </c>
      <c r="L130" s="554">
        <f t="shared" si="3"/>
        <v>0.65963823244358843</v>
      </c>
      <c r="M130" s="554">
        <f t="shared" si="3"/>
        <v>0.8809708356571333</v>
      </c>
      <c r="N130" s="554"/>
      <c r="O130" s="554"/>
      <c r="P130" s="554"/>
      <c r="Q130" s="554"/>
      <c r="R130" s="554"/>
      <c r="S130" s="554"/>
    </row>
    <row r="131" spans="2:19">
      <c r="B131" s="2449"/>
      <c r="C131" s="553" t="s">
        <v>129</v>
      </c>
      <c r="D131" s="555">
        <f>D129</f>
        <v>8.7759527508467147E-2</v>
      </c>
      <c r="E131" s="555">
        <f>D131+E129</f>
        <v>0.31534461843973355</v>
      </c>
      <c r="F131" s="555">
        <f t="shared" si="1"/>
        <v>0.51675100428097265</v>
      </c>
      <c r="G131" s="555">
        <f t="shared" si="1"/>
        <v>0.6502798902479997</v>
      </c>
      <c r="H131" s="555">
        <f t="shared" si="1"/>
        <v>0.75775471579444365</v>
      </c>
      <c r="I131" s="555">
        <f t="shared" si="1"/>
        <v>0.80174113121075707</v>
      </c>
      <c r="J131" s="555">
        <f t="shared" si="2"/>
        <v>0.80174113121075707</v>
      </c>
      <c r="K131" s="555">
        <f t="shared" si="3"/>
        <v>0.80174113121075707</v>
      </c>
      <c r="L131" s="555">
        <f t="shared" ref="L131" si="4">K131+L129</f>
        <v>0.80174113121075707</v>
      </c>
      <c r="M131" s="555">
        <f t="shared" ref="M131" si="5">L131+M129</f>
        <v>0.99999920700238021</v>
      </c>
      <c r="N131" s="555"/>
      <c r="O131" s="555"/>
      <c r="P131" s="555"/>
      <c r="Q131" s="555"/>
      <c r="R131" s="555"/>
      <c r="S131" s="555"/>
    </row>
    <row r="132" spans="2:19">
      <c r="M132" s="577"/>
    </row>
  </sheetData>
  <mergeCells count="7">
    <mergeCell ref="B130:B131"/>
    <mergeCell ref="E8:M8"/>
    <mergeCell ref="AG56:AL58"/>
    <mergeCell ref="AF59:AM61"/>
    <mergeCell ref="A2:Z3"/>
    <mergeCell ref="C123:X123"/>
    <mergeCell ref="B128:B129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8" firstPageNumber="2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2060"/>
  </sheetPr>
  <dimension ref="B1:T65"/>
  <sheetViews>
    <sheetView view="pageBreakPreview" zoomScale="90" zoomScaleSheetLayoutView="90" workbookViewId="0">
      <selection activeCell="R19" sqref="R19"/>
    </sheetView>
  </sheetViews>
  <sheetFormatPr defaultRowHeight="12.75"/>
  <cols>
    <col min="1" max="1" width="5.7109375" style="8" customWidth="1"/>
    <col min="2" max="2" width="23.42578125" style="8" customWidth="1"/>
    <col min="3" max="3" width="10.7109375" style="8" customWidth="1"/>
    <col min="4" max="4" width="1.85546875" style="8" bestFit="1" customWidth="1"/>
    <col min="5" max="5" width="10.7109375" style="8" customWidth="1"/>
    <col min="6" max="6" width="12.7109375" style="8" customWidth="1"/>
    <col min="7" max="8" width="14.7109375" style="8" customWidth="1"/>
    <col min="9" max="9" width="20.7109375" style="8" customWidth="1"/>
    <col min="10" max="10" width="14.85546875" style="8" customWidth="1"/>
    <col min="11" max="11" width="15.85546875" style="8" bestFit="1" customWidth="1"/>
    <col min="12" max="12" width="12.7109375" style="8" customWidth="1"/>
    <col min="13" max="13" width="16" style="8" bestFit="1" customWidth="1"/>
    <col min="14" max="14" width="15.7109375" style="8" customWidth="1"/>
    <col min="15" max="15" width="16.7109375" style="8" customWidth="1"/>
    <col min="16" max="16" width="17.28515625" style="8" customWidth="1"/>
    <col min="17" max="17" width="11.28515625" style="8" bestFit="1" customWidth="1"/>
    <col min="18" max="18" width="2" style="8" bestFit="1" customWidth="1"/>
    <col min="19" max="19" width="11.28515625" style="8" bestFit="1" customWidth="1"/>
    <col min="20" max="258" width="9.140625" style="8"/>
    <col min="259" max="259" width="16.42578125" style="8" customWidth="1"/>
    <col min="260" max="260" width="15.7109375" style="8" customWidth="1"/>
    <col min="261" max="263" width="14.7109375" style="8" customWidth="1"/>
    <col min="264" max="264" width="15.28515625" style="8" customWidth="1"/>
    <col min="265" max="266" width="14.7109375" style="8" customWidth="1"/>
    <col min="267" max="267" width="14" style="8" customWidth="1"/>
    <col min="268" max="268" width="13.42578125" style="8" customWidth="1"/>
    <col min="269" max="271" width="14.7109375" style="8" customWidth="1"/>
    <col min="272" max="514" width="9.140625" style="8"/>
    <col min="515" max="515" width="16.42578125" style="8" customWidth="1"/>
    <col min="516" max="516" width="15.7109375" style="8" customWidth="1"/>
    <col min="517" max="519" width="14.7109375" style="8" customWidth="1"/>
    <col min="520" max="520" width="15.28515625" style="8" customWidth="1"/>
    <col min="521" max="522" width="14.7109375" style="8" customWidth="1"/>
    <col min="523" max="523" width="14" style="8" customWidth="1"/>
    <col min="524" max="524" width="13.42578125" style="8" customWidth="1"/>
    <col min="525" max="527" width="14.7109375" style="8" customWidth="1"/>
    <col min="528" max="770" width="9.140625" style="8"/>
    <col min="771" max="771" width="16.42578125" style="8" customWidth="1"/>
    <col min="772" max="772" width="15.7109375" style="8" customWidth="1"/>
    <col min="773" max="775" width="14.7109375" style="8" customWidth="1"/>
    <col min="776" max="776" width="15.28515625" style="8" customWidth="1"/>
    <col min="777" max="778" width="14.7109375" style="8" customWidth="1"/>
    <col min="779" max="779" width="14" style="8" customWidth="1"/>
    <col min="780" max="780" width="13.42578125" style="8" customWidth="1"/>
    <col min="781" max="783" width="14.7109375" style="8" customWidth="1"/>
    <col min="784" max="1026" width="9.140625" style="8"/>
    <col min="1027" max="1027" width="16.42578125" style="8" customWidth="1"/>
    <col min="1028" max="1028" width="15.7109375" style="8" customWidth="1"/>
    <col min="1029" max="1031" width="14.7109375" style="8" customWidth="1"/>
    <col min="1032" max="1032" width="15.28515625" style="8" customWidth="1"/>
    <col min="1033" max="1034" width="14.7109375" style="8" customWidth="1"/>
    <col min="1035" max="1035" width="14" style="8" customWidth="1"/>
    <col min="1036" max="1036" width="13.42578125" style="8" customWidth="1"/>
    <col min="1037" max="1039" width="14.7109375" style="8" customWidth="1"/>
    <col min="1040" max="1282" width="9.140625" style="8"/>
    <col min="1283" max="1283" width="16.42578125" style="8" customWidth="1"/>
    <col min="1284" max="1284" width="15.7109375" style="8" customWidth="1"/>
    <col min="1285" max="1287" width="14.7109375" style="8" customWidth="1"/>
    <col min="1288" max="1288" width="15.28515625" style="8" customWidth="1"/>
    <col min="1289" max="1290" width="14.7109375" style="8" customWidth="1"/>
    <col min="1291" max="1291" width="14" style="8" customWidth="1"/>
    <col min="1292" max="1292" width="13.42578125" style="8" customWidth="1"/>
    <col min="1293" max="1295" width="14.7109375" style="8" customWidth="1"/>
    <col min="1296" max="1538" width="9.140625" style="8"/>
    <col min="1539" max="1539" width="16.42578125" style="8" customWidth="1"/>
    <col min="1540" max="1540" width="15.7109375" style="8" customWidth="1"/>
    <col min="1541" max="1543" width="14.7109375" style="8" customWidth="1"/>
    <col min="1544" max="1544" width="15.28515625" style="8" customWidth="1"/>
    <col min="1545" max="1546" width="14.7109375" style="8" customWidth="1"/>
    <col min="1547" max="1547" width="14" style="8" customWidth="1"/>
    <col min="1548" max="1548" width="13.42578125" style="8" customWidth="1"/>
    <col min="1549" max="1551" width="14.7109375" style="8" customWidth="1"/>
    <col min="1552" max="1794" width="9.140625" style="8"/>
    <col min="1795" max="1795" width="16.42578125" style="8" customWidth="1"/>
    <col min="1796" max="1796" width="15.7109375" style="8" customWidth="1"/>
    <col min="1797" max="1799" width="14.7109375" style="8" customWidth="1"/>
    <col min="1800" max="1800" width="15.28515625" style="8" customWidth="1"/>
    <col min="1801" max="1802" width="14.7109375" style="8" customWidth="1"/>
    <col min="1803" max="1803" width="14" style="8" customWidth="1"/>
    <col min="1804" max="1804" width="13.42578125" style="8" customWidth="1"/>
    <col min="1805" max="1807" width="14.7109375" style="8" customWidth="1"/>
    <col min="1808" max="2050" width="9.140625" style="8"/>
    <col min="2051" max="2051" width="16.42578125" style="8" customWidth="1"/>
    <col min="2052" max="2052" width="15.7109375" style="8" customWidth="1"/>
    <col min="2053" max="2055" width="14.7109375" style="8" customWidth="1"/>
    <col min="2056" max="2056" width="15.28515625" style="8" customWidth="1"/>
    <col min="2057" max="2058" width="14.7109375" style="8" customWidth="1"/>
    <col min="2059" max="2059" width="14" style="8" customWidth="1"/>
    <col min="2060" max="2060" width="13.42578125" style="8" customWidth="1"/>
    <col min="2061" max="2063" width="14.7109375" style="8" customWidth="1"/>
    <col min="2064" max="2306" width="9.140625" style="8"/>
    <col min="2307" max="2307" width="16.42578125" style="8" customWidth="1"/>
    <col min="2308" max="2308" width="15.7109375" style="8" customWidth="1"/>
    <col min="2309" max="2311" width="14.7109375" style="8" customWidth="1"/>
    <col min="2312" max="2312" width="15.28515625" style="8" customWidth="1"/>
    <col min="2313" max="2314" width="14.7109375" style="8" customWidth="1"/>
    <col min="2315" max="2315" width="14" style="8" customWidth="1"/>
    <col min="2316" max="2316" width="13.42578125" style="8" customWidth="1"/>
    <col min="2317" max="2319" width="14.7109375" style="8" customWidth="1"/>
    <col min="2320" max="2562" width="9.140625" style="8"/>
    <col min="2563" max="2563" width="16.42578125" style="8" customWidth="1"/>
    <col min="2564" max="2564" width="15.7109375" style="8" customWidth="1"/>
    <col min="2565" max="2567" width="14.7109375" style="8" customWidth="1"/>
    <col min="2568" max="2568" width="15.28515625" style="8" customWidth="1"/>
    <col min="2569" max="2570" width="14.7109375" style="8" customWidth="1"/>
    <col min="2571" max="2571" width="14" style="8" customWidth="1"/>
    <col min="2572" max="2572" width="13.42578125" style="8" customWidth="1"/>
    <col min="2573" max="2575" width="14.7109375" style="8" customWidth="1"/>
    <col min="2576" max="2818" width="9.140625" style="8"/>
    <col min="2819" max="2819" width="16.42578125" style="8" customWidth="1"/>
    <col min="2820" max="2820" width="15.7109375" style="8" customWidth="1"/>
    <col min="2821" max="2823" width="14.7109375" style="8" customWidth="1"/>
    <col min="2824" max="2824" width="15.28515625" style="8" customWidth="1"/>
    <col min="2825" max="2826" width="14.7109375" style="8" customWidth="1"/>
    <col min="2827" max="2827" width="14" style="8" customWidth="1"/>
    <col min="2828" max="2828" width="13.42578125" style="8" customWidth="1"/>
    <col min="2829" max="2831" width="14.7109375" style="8" customWidth="1"/>
    <col min="2832" max="3074" width="9.140625" style="8"/>
    <col min="3075" max="3075" width="16.42578125" style="8" customWidth="1"/>
    <col min="3076" max="3076" width="15.7109375" style="8" customWidth="1"/>
    <col min="3077" max="3079" width="14.7109375" style="8" customWidth="1"/>
    <col min="3080" max="3080" width="15.28515625" style="8" customWidth="1"/>
    <col min="3081" max="3082" width="14.7109375" style="8" customWidth="1"/>
    <col min="3083" max="3083" width="14" style="8" customWidth="1"/>
    <col min="3084" max="3084" width="13.42578125" style="8" customWidth="1"/>
    <col min="3085" max="3087" width="14.7109375" style="8" customWidth="1"/>
    <col min="3088" max="3330" width="9.140625" style="8"/>
    <col min="3331" max="3331" width="16.42578125" style="8" customWidth="1"/>
    <col min="3332" max="3332" width="15.7109375" style="8" customWidth="1"/>
    <col min="3333" max="3335" width="14.7109375" style="8" customWidth="1"/>
    <col min="3336" max="3336" width="15.28515625" style="8" customWidth="1"/>
    <col min="3337" max="3338" width="14.7109375" style="8" customWidth="1"/>
    <col min="3339" max="3339" width="14" style="8" customWidth="1"/>
    <col min="3340" max="3340" width="13.42578125" style="8" customWidth="1"/>
    <col min="3341" max="3343" width="14.7109375" style="8" customWidth="1"/>
    <col min="3344" max="3586" width="9.140625" style="8"/>
    <col min="3587" max="3587" width="16.42578125" style="8" customWidth="1"/>
    <col min="3588" max="3588" width="15.7109375" style="8" customWidth="1"/>
    <col min="3589" max="3591" width="14.7109375" style="8" customWidth="1"/>
    <col min="3592" max="3592" width="15.28515625" style="8" customWidth="1"/>
    <col min="3593" max="3594" width="14.7109375" style="8" customWidth="1"/>
    <col min="3595" max="3595" width="14" style="8" customWidth="1"/>
    <col min="3596" max="3596" width="13.42578125" style="8" customWidth="1"/>
    <col min="3597" max="3599" width="14.7109375" style="8" customWidth="1"/>
    <col min="3600" max="3842" width="9.140625" style="8"/>
    <col min="3843" max="3843" width="16.42578125" style="8" customWidth="1"/>
    <col min="3844" max="3844" width="15.7109375" style="8" customWidth="1"/>
    <col min="3845" max="3847" width="14.7109375" style="8" customWidth="1"/>
    <col min="3848" max="3848" width="15.28515625" style="8" customWidth="1"/>
    <col min="3849" max="3850" width="14.7109375" style="8" customWidth="1"/>
    <col min="3851" max="3851" width="14" style="8" customWidth="1"/>
    <col min="3852" max="3852" width="13.42578125" style="8" customWidth="1"/>
    <col min="3853" max="3855" width="14.7109375" style="8" customWidth="1"/>
    <col min="3856" max="4098" width="9.140625" style="8"/>
    <col min="4099" max="4099" width="16.42578125" style="8" customWidth="1"/>
    <col min="4100" max="4100" width="15.7109375" style="8" customWidth="1"/>
    <col min="4101" max="4103" width="14.7109375" style="8" customWidth="1"/>
    <col min="4104" max="4104" width="15.28515625" style="8" customWidth="1"/>
    <col min="4105" max="4106" width="14.7109375" style="8" customWidth="1"/>
    <col min="4107" max="4107" width="14" style="8" customWidth="1"/>
    <col min="4108" max="4108" width="13.42578125" style="8" customWidth="1"/>
    <col min="4109" max="4111" width="14.7109375" style="8" customWidth="1"/>
    <col min="4112" max="4354" width="9.140625" style="8"/>
    <col min="4355" max="4355" width="16.42578125" style="8" customWidth="1"/>
    <col min="4356" max="4356" width="15.7109375" style="8" customWidth="1"/>
    <col min="4357" max="4359" width="14.7109375" style="8" customWidth="1"/>
    <col min="4360" max="4360" width="15.28515625" style="8" customWidth="1"/>
    <col min="4361" max="4362" width="14.7109375" style="8" customWidth="1"/>
    <col min="4363" max="4363" width="14" style="8" customWidth="1"/>
    <col min="4364" max="4364" width="13.42578125" style="8" customWidth="1"/>
    <col min="4365" max="4367" width="14.7109375" style="8" customWidth="1"/>
    <col min="4368" max="4610" width="9.140625" style="8"/>
    <col min="4611" max="4611" width="16.42578125" style="8" customWidth="1"/>
    <col min="4612" max="4612" width="15.7109375" style="8" customWidth="1"/>
    <col min="4613" max="4615" width="14.7109375" style="8" customWidth="1"/>
    <col min="4616" max="4616" width="15.28515625" style="8" customWidth="1"/>
    <col min="4617" max="4618" width="14.7109375" style="8" customWidth="1"/>
    <col min="4619" max="4619" width="14" style="8" customWidth="1"/>
    <col min="4620" max="4620" width="13.42578125" style="8" customWidth="1"/>
    <col min="4621" max="4623" width="14.7109375" style="8" customWidth="1"/>
    <col min="4624" max="4866" width="9.140625" style="8"/>
    <col min="4867" max="4867" width="16.42578125" style="8" customWidth="1"/>
    <col min="4868" max="4868" width="15.7109375" style="8" customWidth="1"/>
    <col min="4869" max="4871" width="14.7109375" style="8" customWidth="1"/>
    <col min="4872" max="4872" width="15.28515625" style="8" customWidth="1"/>
    <col min="4873" max="4874" width="14.7109375" style="8" customWidth="1"/>
    <col min="4875" max="4875" width="14" style="8" customWidth="1"/>
    <col min="4876" max="4876" width="13.42578125" style="8" customWidth="1"/>
    <col min="4877" max="4879" width="14.7109375" style="8" customWidth="1"/>
    <col min="4880" max="5122" width="9.140625" style="8"/>
    <col min="5123" max="5123" width="16.42578125" style="8" customWidth="1"/>
    <col min="5124" max="5124" width="15.7109375" style="8" customWidth="1"/>
    <col min="5125" max="5127" width="14.7109375" style="8" customWidth="1"/>
    <col min="5128" max="5128" width="15.28515625" style="8" customWidth="1"/>
    <col min="5129" max="5130" width="14.7109375" style="8" customWidth="1"/>
    <col min="5131" max="5131" width="14" style="8" customWidth="1"/>
    <col min="5132" max="5132" width="13.42578125" style="8" customWidth="1"/>
    <col min="5133" max="5135" width="14.7109375" style="8" customWidth="1"/>
    <col min="5136" max="5378" width="9.140625" style="8"/>
    <col min="5379" max="5379" width="16.42578125" style="8" customWidth="1"/>
    <col min="5380" max="5380" width="15.7109375" style="8" customWidth="1"/>
    <col min="5381" max="5383" width="14.7109375" style="8" customWidth="1"/>
    <col min="5384" max="5384" width="15.28515625" style="8" customWidth="1"/>
    <col min="5385" max="5386" width="14.7109375" style="8" customWidth="1"/>
    <col min="5387" max="5387" width="14" style="8" customWidth="1"/>
    <col min="5388" max="5388" width="13.42578125" style="8" customWidth="1"/>
    <col min="5389" max="5391" width="14.7109375" style="8" customWidth="1"/>
    <col min="5392" max="5634" width="9.140625" style="8"/>
    <col min="5635" max="5635" width="16.42578125" style="8" customWidth="1"/>
    <col min="5636" max="5636" width="15.7109375" style="8" customWidth="1"/>
    <col min="5637" max="5639" width="14.7109375" style="8" customWidth="1"/>
    <col min="5640" max="5640" width="15.28515625" style="8" customWidth="1"/>
    <col min="5641" max="5642" width="14.7109375" style="8" customWidth="1"/>
    <col min="5643" max="5643" width="14" style="8" customWidth="1"/>
    <col min="5644" max="5644" width="13.42578125" style="8" customWidth="1"/>
    <col min="5645" max="5647" width="14.7109375" style="8" customWidth="1"/>
    <col min="5648" max="5890" width="9.140625" style="8"/>
    <col min="5891" max="5891" width="16.42578125" style="8" customWidth="1"/>
    <col min="5892" max="5892" width="15.7109375" style="8" customWidth="1"/>
    <col min="5893" max="5895" width="14.7109375" style="8" customWidth="1"/>
    <col min="5896" max="5896" width="15.28515625" style="8" customWidth="1"/>
    <col min="5897" max="5898" width="14.7109375" style="8" customWidth="1"/>
    <col min="5899" max="5899" width="14" style="8" customWidth="1"/>
    <col min="5900" max="5900" width="13.42578125" style="8" customWidth="1"/>
    <col min="5901" max="5903" width="14.7109375" style="8" customWidth="1"/>
    <col min="5904" max="6146" width="9.140625" style="8"/>
    <col min="6147" max="6147" width="16.42578125" style="8" customWidth="1"/>
    <col min="6148" max="6148" width="15.7109375" style="8" customWidth="1"/>
    <col min="6149" max="6151" width="14.7109375" style="8" customWidth="1"/>
    <col min="6152" max="6152" width="15.28515625" style="8" customWidth="1"/>
    <col min="6153" max="6154" width="14.7109375" style="8" customWidth="1"/>
    <col min="6155" max="6155" width="14" style="8" customWidth="1"/>
    <col min="6156" max="6156" width="13.42578125" style="8" customWidth="1"/>
    <col min="6157" max="6159" width="14.7109375" style="8" customWidth="1"/>
    <col min="6160" max="6402" width="9.140625" style="8"/>
    <col min="6403" max="6403" width="16.42578125" style="8" customWidth="1"/>
    <col min="6404" max="6404" width="15.7109375" style="8" customWidth="1"/>
    <col min="6405" max="6407" width="14.7109375" style="8" customWidth="1"/>
    <col min="6408" max="6408" width="15.28515625" style="8" customWidth="1"/>
    <col min="6409" max="6410" width="14.7109375" style="8" customWidth="1"/>
    <col min="6411" max="6411" width="14" style="8" customWidth="1"/>
    <col min="6412" max="6412" width="13.42578125" style="8" customWidth="1"/>
    <col min="6413" max="6415" width="14.7109375" style="8" customWidth="1"/>
    <col min="6416" max="6658" width="9.140625" style="8"/>
    <col min="6659" max="6659" width="16.42578125" style="8" customWidth="1"/>
    <col min="6660" max="6660" width="15.7109375" style="8" customWidth="1"/>
    <col min="6661" max="6663" width="14.7109375" style="8" customWidth="1"/>
    <col min="6664" max="6664" width="15.28515625" style="8" customWidth="1"/>
    <col min="6665" max="6666" width="14.7109375" style="8" customWidth="1"/>
    <col min="6667" max="6667" width="14" style="8" customWidth="1"/>
    <col min="6668" max="6668" width="13.42578125" style="8" customWidth="1"/>
    <col min="6669" max="6671" width="14.7109375" style="8" customWidth="1"/>
    <col min="6672" max="6914" width="9.140625" style="8"/>
    <col min="6915" max="6915" width="16.42578125" style="8" customWidth="1"/>
    <col min="6916" max="6916" width="15.7109375" style="8" customWidth="1"/>
    <col min="6917" max="6919" width="14.7109375" style="8" customWidth="1"/>
    <col min="6920" max="6920" width="15.28515625" style="8" customWidth="1"/>
    <col min="6921" max="6922" width="14.7109375" style="8" customWidth="1"/>
    <col min="6923" max="6923" width="14" style="8" customWidth="1"/>
    <col min="6924" max="6924" width="13.42578125" style="8" customWidth="1"/>
    <col min="6925" max="6927" width="14.7109375" style="8" customWidth="1"/>
    <col min="6928" max="7170" width="9.140625" style="8"/>
    <col min="7171" max="7171" width="16.42578125" style="8" customWidth="1"/>
    <col min="7172" max="7172" width="15.7109375" style="8" customWidth="1"/>
    <col min="7173" max="7175" width="14.7109375" style="8" customWidth="1"/>
    <col min="7176" max="7176" width="15.28515625" style="8" customWidth="1"/>
    <col min="7177" max="7178" width="14.7109375" style="8" customWidth="1"/>
    <col min="7179" max="7179" width="14" style="8" customWidth="1"/>
    <col min="7180" max="7180" width="13.42578125" style="8" customWidth="1"/>
    <col min="7181" max="7183" width="14.7109375" style="8" customWidth="1"/>
    <col min="7184" max="7426" width="9.140625" style="8"/>
    <col min="7427" max="7427" width="16.42578125" style="8" customWidth="1"/>
    <col min="7428" max="7428" width="15.7109375" style="8" customWidth="1"/>
    <col min="7429" max="7431" width="14.7109375" style="8" customWidth="1"/>
    <col min="7432" max="7432" width="15.28515625" style="8" customWidth="1"/>
    <col min="7433" max="7434" width="14.7109375" style="8" customWidth="1"/>
    <col min="7435" max="7435" width="14" style="8" customWidth="1"/>
    <col min="7436" max="7436" width="13.42578125" style="8" customWidth="1"/>
    <col min="7437" max="7439" width="14.7109375" style="8" customWidth="1"/>
    <col min="7440" max="7682" width="9.140625" style="8"/>
    <col min="7683" max="7683" width="16.42578125" style="8" customWidth="1"/>
    <col min="7684" max="7684" width="15.7109375" style="8" customWidth="1"/>
    <col min="7685" max="7687" width="14.7109375" style="8" customWidth="1"/>
    <col min="7688" max="7688" width="15.28515625" style="8" customWidth="1"/>
    <col min="7689" max="7690" width="14.7109375" style="8" customWidth="1"/>
    <col min="7691" max="7691" width="14" style="8" customWidth="1"/>
    <col min="7692" max="7692" width="13.42578125" style="8" customWidth="1"/>
    <col min="7693" max="7695" width="14.7109375" style="8" customWidth="1"/>
    <col min="7696" max="7938" width="9.140625" style="8"/>
    <col min="7939" max="7939" width="16.42578125" style="8" customWidth="1"/>
    <col min="7940" max="7940" width="15.7109375" style="8" customWidth="1"/>
    <col min="7941" max="7943" width="14.7109375" style="8" customWidth="1"/>
    <col min="7944" max="7944" width="15.28515625" style="8" customWidth="1"/>
    <col min="7945" max="7946" width="14.7109375" style="8" customWidth="1"/>
    <col min="7947" max="7947" width="14" style="8" customWidth="1"/>
    <col min="7948" max="7948" width="13.42578125" style="8" customWidth="1"/>
    <col min="7949" max="7951" width="14.7109375" style="8" customWidth="1"/>
    <col min="7952" max="8194" width="9.140625" style="8"/>
    <col min="8195" max="8195" width="16.42578125" style="8" customWidth="1"/>
    <col min="8196" max="8196" width="15.7109375" style="8" customWidth="1"/>
    <col min="8197" max="8199" width="14.7109375" style="8" customWidth="1"/>
    <col min="8200" max="8200" width="15.28515625" style="8" customWidth="1"/>
    <col min="8201" max="8202" width="14.7109375" style="8" customWidth="1"/>
    <col min="8203" max="8203" width="14" style="8" customWidth="1"/>
    <col min="8204" max="8204" width="13.42578125" style="8" customWidth="1"/>
    <col min="8205" max="8207" width="14.7109375" style="8" customWidth="1"/>
    <col min="8208" max="8450" width="9.140625" style="8"/>
    <col min="8451" max="8451" width="16.42578125" style="8" customWidth="1"/>
    <col min="8452" max="8452" width="15.7109375" style="8" customWidth="1"/>
    <col min="8453" max="8455" width="14.7109375" style="8" customWidth="1"/>
    <col min="8456" max="8456" width="15.28515625" style="8" customWidth="1"/>
    <col min="8457" max="8458" width="14.7109375" style="8" customWidth="1"/>
    <col min="8459" max="8459" width="14" style="8" customWidth="1"/>
    <col min="8460" max="8460" width="13.42578125" style="8" customWidth="1"/>
    <col min="8461" max="8463" width="14.7109375" style="8" customWidth="1"/>
    <col min="8464" max="8706" width="9.140625" style="8"/>
    <col min="8707" max="8707" width="16.42578125" style="8" customWidth="1"/>
    <col min="8708" max="8708" width="15.7109375" style="8" customWidth="1"/>
    <col min="8709" max="8711" width="14.7109375" style="8" customWidth="1"/>
    <col min="8712" max="8712" width="15.28515625" style="8" customWidth="1"/>
    <col min="8713" max="8714" width="14.7109375" style="8" customWidth="1"/>
    <col min="8715" max="8715" width="14" style="8" customWidth="1"/>
    <col min="8716" max="8716" width="13.42578125" style="8" customWidth="1"/>
    <col min="8717" max="8719" width="14.7109375" style="8" customWidth="1"/>
    <col min="8720" max="8962" width="9.140625" style="8"/>
    <col min="8963" max="8963" width="16.42578125" style="8" customWidth="1"/>
    <col min="8964" max="8964" width="15.7109375" style="8" customWidth="1"/>
    <col min="8965" max="8967" width="14.7109375" style="8" customWidth="1"/>
    <col min="8968" max="8968" width="15.28515625" style="8" customWidth="1"/>
    <col min="8969" max="8970" width="14.7109375" style="8" customWidth="1"/>
    <col min="8971" max="8971" width="14" style="8" customWidth="1"/>
    <col min="8972" max="8972" width="13.42578125" style="8" customWidth="1"/>
    <col min="8973" max="8975" width="14.7109375" style="8" customWidth="1"/>
    <col min="8976" max="9218" width="9.140625" style="8"/>
    <col min="9219" max="9219" width="16.42578125" style="8" customWidth="1"/>
    <col min="9220" max="9220" width="15.7109375" style="8" customWidth="1"/>
    <col min="9221" max="9223" width="14.7109375" style="8" customWidth="1"/>
    <col min="9224" max="9224" width="15.28515625" style="8" customWidth="1"/>
    <col min="9225" max="9226" width="14.7109375" style="8" customWidth="1"/>
    <col min="9227" max="9227" width="14" style="8" customWidth="1"/>
    <col min="9228" max="9228" width="13.42578125" style="8" customWidth="1"/>
    <col min="9229" max="9231" width="14.7109375" style="8" customWidth="1"/>
    <col min="9232" max="9474" width="9.140625" style="8"/>
    <col min="9475" max="9475" width="16.42578125" style="8" customWidth="1"/>
    <col min="9476" max="9476" width="15.7109375" style="8" customWidth="1"/>
    <col min="9477" max="9479" width="14.7109375" style="8" customWidth="1"/>
    <col min="9480" max="9480" width="15.28515625" style="8" customWidth="1"/>
    <col min="9481" max="9482" width="14.7109375" style="8" customWidth="1"/>
    <col min="9483" max="9483" width="14" style="8" customWidth="1"/>
    <col min="9484" max="9484" width="13.42578125" style="8" customWidth="1"/>
    <col min="9485" max="9487" width="14.7109375" style="8" customWidth="1"/>
    <col min="9488" max="9730" width="9.140625" style="8"/>
    <col min="9731" max="9731" width="16.42578125" style="8" customWidth="1"/>
    <col min="9732" max="9732" width="15.7109375" style="8" customWidth="1"/>
    <col min="9733" max="9735" width="14.7109375" style="8" customWidth="1"/>
    <col min="9736" max="9736" width="15.28515625" style="8" customWidth="1"/>
    <col min="9737" max="9738" width="14.7109375" style="8" customWidth="1"/>
    <col min="9739" max="9739" width="14" style="8" customWidth="1"/>
    <col min="9740" max="9740" width="13.42578125" style="8" customWidth="1"/>
    <col min="9741" max="9743" width="14.7109375" style="8" customWidth="1"/>
    <col min="9744" max="9986" width="9.140625" style="8"/>
    <col min="9987" max="9987" width="16.42578125" style="8" customWidth="1"/>
    <col min="9988" max="9988" width="15.7109375" style="8" customWidth="1"/>
    <col min="9989" max="9991" width="14.7109375" style="8" customWidth="1"/>
    <col min="9992" max="9992" width="15.28515625" style="8" customWidth="1"/>
    <col min="9993" max="9994" width="14.7109375" style="8" customWidth="1"/>
    <col min="9995" max="9995" width="14" style="8" customWidth="1"/>
    <col min="9996" max="9996" width="13.42578125" style="8" customWidth="1"/>
    <col min="9997" max="9999" width="14.7109375" style="8" customWidth="1"/>
    <col min="10000" max="10242" width="9.140625" style="8"/>
    <col min="10243" max="10243" width="16.42578125" style="8" customWidth="1"/>
    <col min="10244" max="10244" width="15.7109375" style="8" customWidth="1"/>
    <col min="10245" max="10247" width="14.7109375" style="8" customWidth="1"/>
    <col min="10248" max="10248" width="15.28515625" style="8" customWidth="1"/>
    <col min="10249" max="10250" width="14.7109375" style="8" customWidth="1"/>
    <col min="10251" max="10251" width="14" style="8" customWidth="1"/>
    <col min="10252" max="10252" width="13.42578125" style="8" customWidth="1"/>
    <col min="10253" max="10255" width="14.7109375" style="8" customWidth="1"/>
    <col min="10256" max="10498" width="9.140625" style="8"/>
    <col min="10499" max="10499" width="16.42578125" style="8" customWidth="1"/>
    <col min="10500" max="10500" width="15.7109375" style="8" customWidth="1"/>
    <col min="10501" max="10503" width="14.7109375" style="8" customWidth="1"/>
    <col min="10504" max="10504" width="15.28515625" style="8" customWidth="1"/>
    <col min="10505" max="10506" width="14.7109375" style="8" customWidth="1"/>
    <col min="10507" max="10507" width="14" style="8" customWidth="1"/>
    <col min="10508" max="10508" width="13.42578125" style="8" customWidth="1"/>
    <col min="10509" max="10511" width="14.7109375" style="8" customWidth="1"/>
    <col min="10512" max="10754" width="9.140625" style="8"/>
    <col min="10755" max="10755" width="16.42578125" style="8" customWidth="1"/>
    <col min="10756" max="10756" width="15.7109375" style="8" customWidth="1"/>
    <col min="10757" max="10759" width="14.7109375" style="8" customWidth="1"/>
    <col min="10760" max="10760" width="15.28515625" style="8" customWidth="1"/>
    <col min="10761" max="10762" width="14.7109375" style="8" customWidth="1"/>
    <col min="10763" max="10763" width="14" style="8" customWidth="1"/>
    <col min="10764" max="10764" width="13.42578125" style="8" customWidth="1"/>
    <col min="10765" max="10767" width="14.7109375" style="8" customWidth="1"/>
    <col min="10768" max="11010" width="9.140625" style="8"/>
    <col min="11011" max="11011" width="16.42578125" style="8" customWidth="1"/>
    <col min="11012" max="11012" width="15.7109375" style="8" customWidth="1"/>
    <col min="11013" max="11015" width="14.7109375" style="8" customWidth="1"/>
    <col min="11016" max="11016" width="15.28515625" style="8" customWidth="1"/>
    <col min="11017" max="11018" width="14.7109375" style="8" customWidth="1"/>
    <col min="11019" max="11019" width="14" style="8" customWidth="1"/>
    <col min="11020" max="11020" width="13.42578125" style="8" customWidth="1"/>
    <col min="11021" max="11023" width="14.7109375" style="8" customWidth="1"/>
    <col min="11024" max="11266" width="9.140625" style="8"/>
    <col min="11267" max="11267" width="16.42578125" style="8" customWidth="1"/>
    <col min="11268" max="11268" width="15.7109375" style="8" customWidth="1"/>
    <col min="11269" max="11271" width="14.7109375" style="8" customWidth="1"/>
    <col min="11272" max="11272" width="15.28515625" style="8" customWidth="1"/>
    <col min="11273" max="11274" width="14.7109375" style="8" customWidth="1"/>
    <col min="11275" max="11275" width="14" style="8" customWidth="1"/>
    <col min="11276" max="11276" width="13.42578125" style="8" customWidth="1"/>
    <col min="11277" max="11279" width="14.7109375" style="8" customWidth="1"/>
    <col min="11280" max="11522" width="9.140625" style="8"/>
    <col min="11523" max="11523" width="16.42578125" style="8" customWidth="1"/>
    <col min="11524" max="11524" width="15.7109375" style="8" customWidth="1"/>
    <col min="11525" max="11527" width="14.7109375" style="8" customWidth="1"/>
    <col min="11528" max="11528" width="15.28515625" style="8" customWidth="1"/>
    <col min="11529" max="11530" width="14.7109375" style="8" customWidth="1"/>
    <col min="11531" max="11531" width="14" style="8" customWidth="1"/>
    <col min="11532" max="11532" width="13.42578125" style="8" customWidth="1"/>
    <col min="11533" max="11535" width="14.7109375" style="8" customWidth="1"/>
    <col min="11536" max="11778" width="9.140625" style="8"/>
    <col min="11779" max="11779" width="16.42578125" style="8" customWidth="1"/>
    <col min="11780" max="11780" width="15.7109375" style="8" customWidth="1"/>
    <col min="11781" max="11783" width="14.7109375" style="8" customWidth="1"/>
    <col min="11784" max="11784" width="15.28515625" style="8" customWidth="1"/>
    <col min="11785" max="11786" width="14.7109375" style="8" customWidth="1"/>
    <col min="11787" max="11787" width="14" style="8" customWidth="1"/>
    <col min="11788" max="11788" width="13.42578125" style="8" customWidth="1"/>
    <col min="11789" max="11791" width="14.7109375" style="8" customWidth="1"/>
    <col min="11792" max="12034" width="9.140625" style="8"/>
    <col min="12035" max="12035" width="16.42578125" style="8" customWidth="1"/>
    <col min="12036" max="12036" width="15.7109375" style="8" customWidth="1"/>
    <col min="12037" max="12039" width="14.7109375" style="8" customWidth="1"/>
    <col min="12040" max="12040" width="15.28515625" style="8" customWidth="1"/>
    <col min="12041" max="12042" width="14.7109375" style="8" customWidth="1"/>
    <col min="12043" max="12043" width="14" style="8" customWidth="1"/>
    <col min="12044" max="12044" width="13.42578125" style="8" customWidth="1"/>
    <col min="12045" max="12047" width="14.7109375" style="8" customWidth="1"/>
    <col min="12048" max="12290" width="9.140625" style="8"/>
    <col min="12291" max="12291" width="16.42578125" style="8" customWidth="1"/>
    <col min="12292" max="12292" width="15.7109375" style="8" customWidth="1"/>
    <col min="12293" max="12295" width="14.7109375" style="8" customWidth="1"/>
    <col min="12296" max="12296" width="15.28515625" style="8" customWidth="1"/>
    <col min="12297" max="12298" width="14.7109375" style="8" customWidth="1"/>
    <col min="12299" max="12299" width="14" style="8" customWidth="1"/>
    <col min="12300" max="12300" width="13.42578125" style="8" customWidth="1"/>
    <col min="12301" max="12303" width="14.7109375" style="8" customWidth="1"/>
    <col min="12304" max="12546" width="9.140625" style="8"/>
    <col min="12547" max="12547" width="16.42578125" style="8" customWidth="1"/>
    <col min="12548" max="12548" width="15.7109375" style="8" customWidth="1"/>
    <col min="12549" max="12551" width="14.7109375" style="8" customWidth="1"/>
    <col min="12552" max="12552" width="15.28515625" style="8" customWidth="1"/>
    <col min="12553" max="12554" width="14.7109375" style="8" customWidth="1"/>
    <col min="12555" max="12555" width="14" style="8" customWidth="1"/>
    <col min="12556" max="12556" width="13.42578125" style="8" customWidth="1"/>
    <col min="12557" max="12559" width="14.7109375" style="8" customWidth="1"/>
    <col min="12560" max="12802" width="9.140625" style="8"/>
    <col min="12803" max="12803" width="16.42578125" style="8" customWidth="1"/>
    <col min="12804" max="12804" width="15.7109375" style="8" customWidth="1"/>
    <col min="12805" max="12807" width="14.7109375" style="8" customWidth="1"/>
    <col min="12808" max="12808" width="15.28515625" style="8" customWidth="1"/>
    <col min="12809" max="12810" width="14.7109375" style="8" customWidth="1"/>
    <col min="12811" max="12811" width="14" style="8" customWidth="1"/>
    <col min="12812" max="12812" width="13.42578125" style="8" customWidth="1"/>
    <col min="12813" max="12815" width="14.7109375" style="8" customWidth="1"/>
    <col min="12816" max="13058" width="9.140625" style="8"/>
    <col min="13059" max="13059" width="16.42578125" style="8" customWidth="1"/>
    <col min="13060" max="13060" width="15.7109375" style="8" customWidth="1"/>
    <col min="13061" max="13063" width="14.7109375" style="8" customWidth="1"/>
    <col min="13064" max="13064" width="15.28515625" style="8" customWidth="1"/>
    <col min="13065" max="13066" width="14.7109375" style="8" customWidth="1"/>
    <col min="13067" max="13067" width="14" style="8" customWidth="1"/>
    <col min="13068" max="13068" width="13.42578125" style="8" customWidth="1"/>
    <col min="13069" max="13071" width="14.7109375" style="8" customWidth="1"/>
    <col min="13072" max="13314" width="9.140625" style="8"/>
    <col min="13315" max="13315" width="16.42578125" style="8" customWidth="1"/>
    <col min="13316" max="13316" width="15.7109375" style="8" customWidth="1"/>
    <col min="13317" max="13319" width="14.7109375" style="8" customWidth="1"/>
    <col min="13320" max="13320" width="15.28515625" style="8" customWidth="1"/>
    <col min="13321" max="13322" width="14.7109375" style="8" customWidth="1"/>
    <col min="13323" max="13323" width="14" style="8" customWidth="1"/>
    <col min="13324" max="13324" width="13.42578125" style="8" customWidth="1"/>
    <col min="13325" max="13327" width="14.7109375" style="8" customWidth="1"/>
    <col min="13328" max="13570" width="9.140625" style="8"/>
    <col min="13571" max="13571" width="16.42578125" style="8" customWidth="1"/>
    <col min="13572" max="13572" width="15.7109375" style="8" customWidth="1"/>
    <col min="13573" max="13575" width="14.7109375" style="8" customWidth="1"/>
    <col min="13576" max="13576" width="15.28515625" style="8" customWidth="1"/>
    <col min="13577" max="13578" width="14.7109375" style="8" customWidth="1"/>
    <col min="13579" max="13579" width="14" style="8" customWidth="1"/>
    <col min="13580" max="13580" width="13.42578125" style="8" customWidth="1"/>
    <col min="13581" max="13583" width="14.7109375" style="8" customWidth="1"/>
    <col min="13584" max="13826" width="9.140625" style="8"/>
    <col min="13827" max="13827" width="16.42578125" style="8" customWidth="1"/>
    <col min="13828" max="13828" width="15.7109375" style="8" customWidth="1"/>
    <col min="13829" max="13831" width="14.7109375" style="8" customWidth="1"/>
    <col min="13832" max="13832" width="15.28515625" style="8" customWidth="1"/>
    <col min="13833" max="13834" width="14.7109375" style="8" customWidth="1"/>
    <col min="13835" max="13835" width="14" style="8" customWidth="1"/>
    <col min="13836" max="13836" width="13.42578125" style="8" customWidth="1"/>
    <col min="13837" max="13839" width="14.7109375" style="8" customWidth="1"/>
    <col min="13840" max="14082" width="9.140625" style="8"/>
    <col min="14083" max="14083" width="16.42578125" style="8" customWidth="1"/>
    <col min="14084" max="14084" width="15.7109375" style="8" customWidth="1"/>
    <col min="14085" max="14087" width="14.7109375" style="8" customWidth="1"/>
    <col min="14088" max="14088" width="15.28515625" style="8" customWidth="1"/>
    <col min="14089" max="14090" width="14.7109375" style="8" customWidth="1"/>
    <col min="14091" max="14091" width="14" style="8" customWidth="1"/>
    <col min="14092" max="14092" width="13.42578125" style="8" customWidth="1"/>
    <col min="14093" max="14095" width="14.7109375" style="8" customWidth="1"/>
    <col min="14096" max="14338" width="9.140625" style="8"/>
    <col min="14339" max="14339" width="16.42578125" style="8" customWidth="1"/>
    <col min="14340" max="14340" width="15.7109375" style="8" customWidth="1"/>
    <col min="14341" max="14343" width="14.7109375" style="8" customWidth="1"/>
    <col min="14344" max="14344" width="15.28515625" style="8" customWidth="1"/>
    <col min="14345" max="14346" width="14.7109375" style="8" customWidth="1"/>
    <col min="14347" max="14347" width="14" style="8" customWidth="1"/>
    <col min="14348" max="14348" width="13.42578125" style="8" customWidth="1"/>
    <col min="14349" max="14351" width="14.7109375" style="8" customWidth="1"/>
    <col min="14352" max="14594" width="9.140625" style="8"/>
    <col min="14595" max="14595" width="16.42578125" style="8" customWidth="1"/>
    <col min="14596" max="14596" width="15.7109375" style="8" customWidth="1"/>
    <col min="14597" max="14599" width="14.7109375" style="8" customWidth="1"/>
    <col min="14600" max="14600" width="15.28515625" style="8" customWidth="1"/>
    <col min="14601" max="14602" width="14.7109375" style="8" customWidth="1"/>
    <col min="14603" max="14603" width="14" style="8" customWidth="1"/>
    <col min="14604" max="14604" width="13.42578125" style="8" customWidth="1"/>
    <col min="14605" max="14607" width="14.7109375" style="8" customWidth="1"/>
    <col min="14608" max="14850" width="9.140625" style="8"/>
    <col min="14851" max="14851" width="16.42578125" style="8" customWidth="1"/>
    <col min="14852" max="14852" width="15.7109375" style="8" customWidth="1"/>
    <col min="14853" max="14855" width="14.7109375" style="8" customWidth="1"/>
    <col min="14856" max="14856" width="15.28515625" style="8" customWidth="1"/>
    <col min="14857" max="14858" width="14.7109375" style="8" customWidth="1"/>
    <col min="14859" max="14859" width="14" style="8" customWidth="1"/>
    <col min="14860" max="14860" width="13.42578125" style="8" customWidth="1"/>
    <col min="14861" max="14863" width="14.7109375" style="8" customWidth="1"/>
    <col min="14864" max="15106" width="9.140625" style="8"/>
    <col min="15107" max="15107" width="16.42578125" style="8" customWidth="1"/>
    <col min="15108" max="15108" width="15.7109375" style="8" customWidth="1"/>
    <col min="15109" max="15111" width="14.7109375" style="8" customWidth="1"/>
    <col min="15112" max="15112" width="15.28515625" style="8" customWidth="1"/>
    <col min="15113" max="15114" width="14.7109375" style="8" customWidth="1"/>
    <col min="15115" max="15115" width="14" style="8" customWidth="1"/>
    <col min="15116" max="15116" width="13.42578125" style="8" customWidth="1"/>
    <col min="15117" max="15119" width="14.7109375" style="8" customWidth="1"/>
    <col min="15120" max="15362" width="9.140625" style="8"/>
    <col min="15363" max="15363" width="16.42578125" style="8" customWidth="1"/>
    <col min="15364" max="15364" width="15.7109375" style="8" customWidth="1"/>
    <col min="15365" max="15367" width="14.7109375" style="8" customWidth="1"/>
    <col min="15368" max="15368" width="15.28515625" style="8" customWidth="1"/>
    <col min="15369" max="15370" width="14.7109375" style="8" customWidth="1"/>
    <col min="15371" max="15371" width="14" style="8" customWidth="1"/>
    <col min="15372" max="15372" width="13.42578125" style="8" customWidth="1"/>
    <col min="15373" max="15375" width="14.7109375" style="8" customWidth="1"/>
    <col min="15376" max="15618" width="9.140625" style="8"/>
    <col min="15619" max="15619" width="16.42578125" style="8" customWidth="1"/>
    <col min="15620" max="15620" width="15.7109375" style="8" customWidth="1"/>
    <col min="15621" max="15623" width="14.7109375" style="8" customWidth="1"/>
    <col min="15624" max="15624" width="15.28515625" style="8" customWidth="1"/>
    <col min="15625" max="15626" width="14.7109375" style="8" customWidth="1"/>
    <col min="15627" max="15627" width="14" style="8" customWidth="1"/>
    <col min="15628" max="15628" width="13.42578125" style="8" customWidth="1"/>
    <col min="15629" max="15631" width="14.7109375" style="8" customWidth="1"/>
    <col min="15632" max="15874" width="9.140625" style="8"/>
    <col min="15875" max="15875" width="16.42578125" style="8" customWidth="1"/>
    <col min="15876" max="15876" width="15.7109375" style="8" customWidth="1"/>
    <col min="15877" max="15879" width="14.7109375" style="8" customWidth="1"/>
    <col min="15880" max="15880" width="15.28515625" style="8" customWidth="1"/>
    <col min="15881" max="15882" width="14.7109375" style="8" customWidth="1"/>
    <col min="15883" max="15883" width="14" style="8" customWidth="1"/>
    <col min="15884" max="15884" width="13.42578125" style="8" customWidth="1"/>
    <col min="15885" max="15887" width="14.7109375" style="8" customWidth="1"/>
    <col min="15888" max="16130" width="9.140625" style="8"/>
    <col min="16131" max="16131" width="16.42578125" style="8" customWidth="1"/>
    <col min="16132" max="16132" width="15.7109375" style="8" customWidth="1"/>
    <col min="16133" max="16135" width="14.7109375" style="8" customWidth="1"/>
    <col min="16136" max="16136" width="15.28515625" style="8" customWidth="1"/>
    <col min="16137" max="16138" width="14.7109375" style="8" customWidth="1"/>
    <col min="16139" max="16139" width="14" style="8" customWidth="1"/>
    <col min="16140" max="16140" width="13.42578125" style="8" customWidth="1"/>
    <col min="16141" max="16143" width="14.7109375" style="8" customWidth="1"/>
    <col min="16144" max="16384" width="9.140625" style="8"/>
  </cols>
  <sheetData>
    <row r="1" spans="2:20" ht="23.25" customHeight="1">
      <c r="B1" s="2027" t="s">
        <v>416</v>
      </c>
      <c r="C1" s="2028"/>
      <c r="D1" s="2028"/>
      <c r="E1" s="2029"/>
      <c r="F1" s="2029"/>
      <c r="G1" s="2029"/>
      <c r="H1" s="2029"/>
      <c r="I1" s="2029"/>
      <c r="J1" s="2029"/>
      <c r="K1" s="2029"/>
      <c r="L1" s="2029"/>
      <c r="M1" s="2029"/>
      <c r="N1" s="2029"/>
      <c r="O1" s="2030"/>
    </row>
    <row r="2" spans="2:20" s="10" customFormat="1" ht="15.95" customHeight="1">
      <c r="B2" s="2031" t="s">
        <v>53</v>
      </c>
      <c r="C2" s="2032"/>
      <c r="D2" s="2032"/>
      <c r="E2" s="2032"/>
      <c r="F2" s="2033"/>
      <c r="G2" s="2031" t="s">
        <v>101</v>
      </c>
      <c r="H2" s="2032"/>
      <c r="I2" s="2033"/>
      <c r="J2" s="2031" t="s">
        <v>102</v>
      </c>
      <c r="K2" s="2032"/>
      <c r="L2" s="2033"/>
      <c r="M2" s="2031" t="s">
        <v>103</v>
      </c>
      <c r="N2" s="2032"/>
      <c r="O2" s="2033"/>
    </row>
    <row r="3" spans="2:20" s="10" customFormat="1" ht="15.95" customHeight="1">
      <c r="B3" s="224" t="s">
        <v>50</v>
      </c>
      <c r="C3" s="2034" t="s">
        <v>51</v>
      </c>
      <c r="D3" s="2035"/>
      <c r="E3" s="2036"/>
      <c r="F3" s="107" t="s">
        <v>52</v>
      </c>
      <c r="G3" s="108" t="s">
        <v>50</v>
      </c>
      <c r="H3" s="109" t="s">
        <v>51</v>
      </c>
      <c r="I3" s="110" t="s">
        <v>52</v>
      </c>
      <c r="J3" s="108" t="s">
        <v>50</v>
      </c>
      <c r="K3" s="109" t="s">
        <v>51</v>
      </c>
      <c r="L3" s="110" t="s">
        <v>52</v>
      </c>
      <c r="M3" s="108" t="s">
        <v>50</v>
      </c>
      <c r="N3" s="109" t="s">
        <v>51</v>
      </c>
      <c r="O3" s="110" t="s">
        <v>52</v>
      </c>
    </row>
    <row r="4" spans="2:20" s="10" customFormat="1" ht="15.95" customHeight="1">
      <c r="B4" s="754">
        <f>'00'!I27</f>
        <v>3690018.19</v>
      </c>
      <c r="C4" s="2037">
        <v>183</v>
      </c>
      <c r="D4" s="2038"/>
      <c r="E4" s="2039"/>
      <c r="F4" s="111">
        <f>'00'!AB23</f>
        <v>44918</v>
      </c>
      <c r="G4" s="112"/>
      <c r="H4" s="948">
        <v>91</v>
      </c>
      <c r="I4" s="113">
        <v>45148</v>
      </c>
      <c r="J4" s="112">
        <f>'12 - FINANCEIRA'!G92-'10 - EVOLUÇÃO FINANCEIRA'!B4</f>
        <v>912769.89999999991</v>
      </c>
      <c r="K4" s="948"/>
      <c r="L4" s="113"/>
      <c r="M4" s="112"/>
      <c r="N4" s="948"/>
      <c r="O4" s="113"/>
      <c r="Q4" s="114"/>
    </row>
    <row r="5" spans="2:20" s="10" customFormat="1" ht="15.95" customHeight="1">
      <c r="B5" s="2040" t="s">
        <v>104</v>
      </c>
      <c r="C5" s="2041"/>
      <c r="D5" s="2041"/>
      <c r="E5" s="2042"/>
      <c r="F5" s="2043"/>
      <c r="G5" s="2086"/>
      <c r="H5" s="2087"/>
      <c r="I5" s="2087"/>
      <c r="J5" s="2087"/>
      <c r="K5" s="2087"/>
      <c r="L5" s="2087"/>
      <c r="M5" s="2087"/>
      <c r="N5" s="2087"/>
      <c r="O5" s="2088"/>
    </row>
    <row r="6" spans="2:20" s="10" customFormat="1" ht="9.75" customHeight="1">
      <c r="B6" s="2044"/>
      <c r="C6" s="2044"/>
      <c r="D6" s="2044"/>
      <c r="E6" s="2044"/>
      <c r="F6" s="2044"/>
      <c r="G6" s="2044"/>
      <c r="H6" s="2044"/>
      <c r="I6" s="2044"/>
      <c r="J6" s="2044"/>
      <c r="K6" s="2044"/>
      <c r="L6" s="2044"/>
      <c r="M6" s="2044"/>
      <c r="N6" s="2044"/>
      <c r="O6" s="2044"/>
    </row>
    <row r="7" spans="2:20" s="10" customFormat="1" ht="19.5" customHeight="1">
      <c r="B7" s="2045" t="s">
        <v>54</v>
      </c>
      <c r="C7" s="2045"/>
      <c r="D7" s="2045"/>
      <c r="E7" s="2045"/>
      <c r="F7" s="2045"/>
      <c r="G7" s="2045"/>
      <c r="H7" s="2045"/>
      <c r="I7" s="2045"/>
      <c r="J7" s="2045"/>
      <c r="K7" s="2045"/>
      <c r="L7" s="2045"/>
      <c r="M7" s="2045"/>
      <c r="N7" s="2045"/>
      <c r="O7" s="2045"/>
    </row>
    <row r="8" spans="2:20" s="115" customFormat="1" ht="15.75">
      <c r="B8" s="2046" t="s">
        <v>55</v>
      </c>
      <c r="C8" s="2048" t="s">
        <v>105</v>
      </c>
      <c r="D8" s="2049"/>
      <c r="E8" s="2050"/>
      <c r="F8" s="2054" t="s">
        <v>106</v>
      </c>
      <c r="G8" s="2056" t="s">
        <v>107</v>
      </c>
      <c r="H8" s="2056"/>
      <c r="I8" s="2056"/>
      <c r="J8" s="2056"/>
      <c r="K8" s="2056"/>
      <c r="L8" s="2089" t="s">
        <v>108</v>
      </c>
      <c r="M8" s="2090"/>
      <c r="N8" s="2056" t="s">
        <v>109</v>
      </c>
      <c r="O8" s="2056"/>
      <c r="Q8" s="116"/>
      <c r="S8" s="116"/>
    </row>
    <row r="9" spans="2:20" s="115" customFormat="1" ht="25.5">
      <c r="B9" s="2047"/>
      <c r="C9" s="2051"/>
      <c r="D9" s="2052"/>
      <c r="E9" s="2053"/>
      <c r="F9" s="2055"/>
      <c r="G9" s="225" t="s">
        <v>110</v>
      </c>
      <c r="H9" s="225" t="s">
        <v>111</v>
      </c>
      <c r="I9" s="225" t="s">
        <v>112</v>
      </c>
      <c r="J9" s="225" t="s">
        <v>113</v>
      </c>
      <c r="K9" s="225" t="s">
        <v>114</v>
      </c>
      <c r="L9" s="2091"/>
      <c r="M9" s="2092"/>
      <c r="N9" s="225" t="s">
        <v>56</v>
      </c>
      <c r="O9" s="225" t="s">
        <v>115</v>
      </c>
    </row>
    <row r="10" spans="2:20" s="979" customFormat="1" ht="15.75">
      <c r="B10" s="1255" t="s">
        <v>116</v>
      </c>
      <c r="C10" s="1256">
        <v>44954</v>
      </c>
      <c r="D10" s="1257" t="s">
        <v>57</v>
      </c>
      <c r="E10" s="1256">
        <v>45016</v>
      </c>
      <c r="F10" s="1258">
        <f>((E10-C10)+1)</f>
        <v>63</v>
      </c>
      <c r="G10" s="1259">
        <v>105274.69000000002</v>
      </c>
      <c r="H10" s="1259">
        <f>G10</f>
        <v>105274.69000000002</v>
      </c>
      <c r="I10" s="1260">
        <f t="shared" ref="I10:I17" si="0">(($B$4+$J$4)-H10)</f>
        <v>4497513.3999999994</v>
      </c>
      <c r="J10" s="1259"/>
      <c r="K10" s="1261">
        <f>G10+J10</f>
        <v>105274.69000000002</v>
      </c>
      <c r="L10" s="2023">
        <f>($C$4-F10)</f>
        <v>120</v>
      </c>
      <c r="M10" s="2024"/>
      <c r="N10" s="1262">
        <f t="shared" ref="N10" si="1">(G10/$B$4)</f>
        <v>2.8529585649549338E-2</v>
      </c>
      <c r="O10" s="1263">
        <f>(H10/($B$4+$J$4))</f>
        <v>2.2871939342312849E-2</v>
      </c>
      <c r="P10" s="978"/>
    </row>
    <row r="11" spans="2:20" s="979" customFormat="1" ht="15.75">
      <c r="B11" s="1255" t="s">
        <v>729</v>
      </c>
      <c r="C11" s="1256">
        <v>45017</v>
      </c>
      <c r="D11" s="1257" t="s">
        <v>57</v>
      </c>
      <c r="E11" s="1256">
        <v>45046</v>
      </c>
      <c r="F11" s="1258">
        <f>((E11-C11)+1)</f>
        <v>30</v>
      </c>
      <c r="G11" s="2022">
        <v>321908.46999999997</v>
      </c>
      <c r="H11" s="1259">
        <f>H10+G11</f>
        <v>427183.16</v>
      </c>
      <c r="I11" s="1260">
        <f t="shared" si="0"/>
        <v>4175604.9299999997</v>
      </c>
      <c r="J11" s="1259"/>
      <c r="K11" s="1261">
        <f>G11+J11</f>
        <v>321908.46999999997</v>
      </c>
      <c r="L11" s="2023">
        <f>(L10-F11)</f>
        <v>90</v>
      </c>
      <c r="M11" s="2024"/>
      <c r="N11" s="1262">
        <f t="shared" ref="N11" si="2">(G11/$B$4)</f>
        <v>8.7237637709314378E-2</v>
      </c>
      <c r="O11" s="1263">
        <f t="shared" ref="O11:O13" si="3">(H11/($B$4+$J$4))</f>
        <v>9.2809651812582147E-2</v>
      </c>
      <c r="P11" s="978"/>
    </row>
    <row r="12" spans="2:20" s="979" customFormat="1" ht="15.75">
      <c r="B12" s="1255" t="s">
        <v>762</v>
      </c>
      <c r="C12" s="1256">
        <v>45047</v>
      </c>
      <c r="D12" s="1257" t="s">
        <v>57</v>
      </c>
      <c r="E12" s="1256">
        <v>45077</v>
      </c>
      <c r="F12" s="1258">
        <f>((E12-C12)+1)</f>
        <v>31</v>
      </c>
      <c r="G12" s="1259">
        <v>438874.91000000003</v>
      </c>
      <c r="H12" s="1259">
        <f>H11+G12</f>
        <v>866058.07000000007</v>
      </c>
      <c r="I12" s="1260">
        <f t="shared" si="0"/>
        <v>3736730.0199999996</v>
      </c>
      <c r="J12" s="1259"/>
      <c r="K12" s="1261">
        <f>G12+J12</f>
        <v>438874.91000000003</v>
      </c>
      <c r="L12" s="2023">
        <f>(L11-F12)</f>
        <v>59</v>
      </c>
      <c r="M12" s="2024"/>
      <c r="N12" s="1262">
        <f t="shared" ref="N12" si="4">(G12/$B$4)</f>
        <v>0.11893570367467485</v>
      </c>
      <c r="O12" s="1263">
        <f t="shared" si="3"/>
        <v>0.18815944880921079</v>
      </c>
      <c r="P12" s="978"/>
    </row>
    <row r="13" spans="2:20" s="119" customFormat="1" ht="15.75">
      <c r="B13" s="1255" t="s">
        <v>771</v>
      </c>
      <c r="C13" s="1256">
        <v>45078</v>
      </c>
      <c r="D13" s="1257" t="s">
        <v>57</v>
      </c>
      <c r="E13" s="1256">
        <v>45107</v>
      </c>
      <c r="F13" s="1258">
        <f>((E13-C13)+1)</f>
        <v>30</v>
      </c>
      <c r="G13" s="1259">
        <v>657038.24999999988</v>
      </c>
      <c r="H13" s="1259">
        <f>H12+G13</f>
        <v>1523096.3199999998</v>
      </c>
      <c r="I13" s="1260">
        <f t="shared" si="0"/>
        <v>3079691.77</v>
      </c>
      <c r="J13" s="1259"/>
      <c r="K13" s="1261">
        <f>G13+J13</f>
        <v>657038.24999999988</v>
      </c>
      <c r="L13" s="2023">
        <f>(L12-F13)</f>
        <v>29</v>
      </c>
      <c r="M13" s="2024"/>
      <c r="N13" s="1262">
        <f t="shared" ref="N13" si="5">(G13/$B$4)</f>
        <v>0.17805826859623147</v>
      </c>
      <c r="O13" s="1263">
        <f t="shared" si="3"/>
        <v>0.33090733056102956</v>
      </c>
      <c r="T13" s="979"/>
    </row>
    <row r="14" spans="2:20" s="588" customFormat="1" ht="15.75">
      <c r="B14" s="1246" t="s">
        <v>812</v>
      </c>
      <c r="C14" s="1247"/>
      <c r="D14" s="1248"/>
      <c r="E14" s="1247"/>
      <c r="F14" s="1249"/>
      <c r="G14" s="1250"/>
      <c r="H14" s="1250"/>
      <c r="I14" s="1251">
        <f t="shared" si="0"/>
        <v>4602788.09</v>
      </c>
      <c r="J14" s="1250"/>
      <c r="K14" s="1252"/>
      <c r="L14" s="2057">
        <f>H4</f>
        <v>91</v>
      </c>
      <c r="M14" s="2058"/>
      <c r="N14" s="1253"/>
      <c r="O14" s="1254"/>
      <c r="P14" s="758"/>
      <c r="T14" s="238"/>
    </row>
    <row r="15" spans="2:20" s="588" customFormat="1" ht="15.75">
      <c r="B15" s="1255" t="s">
        <v>801</v>
      </c>
      <c r="C15" s="1256">
        <v>45108</v>
      </c>
      <c r="D15" s="1257" t="s">
        <v>57</v>
      </c>
      <c r="E15" s="1256">
        <v>45138</v>
      </c>
      <c r="F15" s="1258">
        <f>((E15-C15)+1)</f>
        <v>31</v>
      </c>
      <c r="G15" s="1259">
        <v>423261.29000000015</v>
      </c>
      <c r="H15" s="1259">
        <f>H13+G15</f>
        <v>1946357.6099999999</v>
      </c>
      <c r="I15" s="1260">
        <f t="shared" si="0"/>
        <v>2656430.48</v>
      </c>
      <c r="J15" s="1259"/>
      <c r="K15" s="1261">
        <f>G15+J15</f>
        <v>423261.29000000015</v>
      </c>
      <c r="L15" s="2023">
        <f>(L13-F15)+L14</f>
        <v>89</v>
      </c>
      <c r="M15" s="2024"/>
      <c r="N15" s="1262">
        <f t="shared" ref="N15:N17" si="6">(G15/$B$4)</f>
        <v>0.11470439119976267</v>
      </c>
      <c r="O15" s="1263">
        <f t="shared" ref="O15:O17" si="7">(H15/($B$4+$J$4))</f>
        <v>0.42286491838037232</v>
      </c>
      <c r="P15" s="758"/>
      <c r="T15" s="238"/>
    </row>
    <row r="16" spans="2:20" s="119" customFormat="1" ht="15.75">
      <c r="B16" s="1255" t="s">
        <v>826</v>
      </c>
      <c r="C16" s="1256">
        <v>45139</v>
      </c>
      <c r="D16" s="1257" t="s">
        <v>57</v>
      </c>
      <c r="E16" s="1256">
        <v>45169</v>
      </c>
      <c r="F16" s="1258">
        <f>((E16-C16)+1)</f>
        <v>31</v>
      </c>
      <c r="G16" s="1259">
        <v>575788.5199999999</v>
      </c>
      <c r="H16" s="1259">
        <f>H15+G16</f>
        <v>2522146.13</v>
      </c>
      <c r="I16" s="1260">
        <f t="shared" si="0"/>
        <v>2080641.96</v>
      </c>
      <c r="J16" s="1259"/>
      <c r="K16" s="1261">
        <f>G16+J16</f>
        <v>575788.5199999999</v>
      </c>
      <c r="L16" s="2023">
        <f>(L15-F16)</f>
        <v>58</v>
      </c>
      <c r="M16" s="2024"/>
      <c r="N16" s="1262">
        <f t="shared" si="6"/>
        <v>0.15603948011974431</v>
      </c>
      <c r="O16" s="1263">
        <f t="shared" si="7"/>
        <v>0.5479605145150187</v>
      </c>
      <c r="P16" s="757"/>
      <c r="T16" s="979"/>
    </row>
    <row r="17" spans="2:20" s="119" customFormat="1" ht="15.75">
      <c r="B17" s="1255" t="s">
        <v>860</v>
      </c>
      <c r="C17" s="557">
        <v>45170</v>
      </c>
      <c r="D17" s="1257" t="s">
        <v>57</v>
      </c>
      <c r="E17" s="557">
        <v>45199</v>
      </c>
      <c r="F17" s="124">
        <f>((E17-C17)+1)</f>
        <v>30</v>
      </c>
      <c r="G17" s="559">
        <v>514028.87</v>
      </c>
      <c r="H17" s="1259">
        <f>H16+G17</f>
        <v>3036175</v>
      </c>
      <c r="I17" s="1260">
        <f t="shared" si="0"/>
        <v>1566613.0899999999</v>
      </c>
      <c r="J17" s="559"/>
      <c r="K17" s="1261">
        <f>G17+J17</f>
        <v>514028.87</v>
      </c>
      <c r="L17" s="2023">
        <f>(L16-F17)</f>
        <v>28</v>
      </c>
      <c r="M17" s="2024"/>
      <c r="N17" s="1262">
        <f t="shared" si="6"/>
        <v>0.13930253010487192</v>
      </c>
      <c r="O17" s="1263">
        <f t="shared" si="7"/>
        <v>0.65963823244358832</v>
      </c>
      <c r="T17" s="979"/>
    </row>
    <row r="18" spans="2:20" s="715" customFormat="1" ht="15.75">
      <c r="B18" s="1264" t="s">
        <v>886</v>
      </c>
      <c r="C18" s="1330">
        <v>45200</v>
      </c>
      <c r="D18" s="1257" t="s">
        <v>57</v>
      </c>
      <c r="E18" s="1330">
        <v>45230</v>
      </c>
      <c r="F18" s="1331">
        <f>((E18-C18)+1)</f>
        <v>31</v>
      </c>
      <c r="G18" s="1332">
        <f>'12 - FINANCEIRA'!$K$92</f>
        <v>1018747.0700000001</v>
      </c>
      <c r="H18" s="1265">
        <f>H17+G18</f>
        <v>4054922.0700000003</v>
      </c>
      <c r="I18" s="1266">
        <f>(($B$4+$J$4)-H18)</f>
        <v>547866.01999999955</v>
      </c>
      <c r="J18" s="1332"/>
      <c r="K18" s="1267">
        <f>G18+J18</f>
        <v>1018747.0700000001</v>
      </c>
      <c r="L18" s="2025">
        <f>(L17-F18)</f>
        <v>-3</v>
      </c>
      <c r="M18" s="2026"/>
      <c r="N18" s="1268">
        <f t="shared" ref="N18" si="8">(G18/$B$4)</f>
        <v>0.27608185584581091</v>
      </c>
      <c r="O18" s="1269">
        <f>(H18/($B$4+$J$4))</f>
        <v>0.8809708356571333</v>
      </c>
      <c r="T18" s="1333"/>
    </row>
    <row r="19" spans="2:20" s="119" customFormat="1" ht="15.75">
      <c r="B19" s="556"/>
      <c r="C19" s="557"/>
      <c r="D19" s="558"/>
      <c r="E19" s="557"/>
      <c r="F19" s="124"/>
      <c r="G19" s="559"/>
      <c r="H19" s="559"/>
      <c r="I19" s="560"/>
      <c r="J19" s="559"/>
      <c r="K19" s="561"/>
      <c r="L19" s="2023"/>
      <c r="M19" s="2024"/>
      <c r="N19" s="562"/>
      <c r="O19" s="563"/>
      <c r="T19" s="238"/>
    </row>
    <row r="20" spans="2:20" s="119" customFormat="1" ht="15.75">
      <c r="B20" s="556"/>
      <c r="C20" s="557"/>
      <c r="D20" s="558"/>
      <c r="E20" s="557"/>
      <c r="F20" s="124"/>
      <c r="G20" s="559"/>
      <c r="H20" s="559"/>
      <c r="I20" s="560"/>
      <c r="J20" s="559"/>
      <c r="K20" s="561"/>
      <c r="L20" s="2023"/>
      <c r="M20" s="2024"/>
      <c r="N20" s="562"/>
      <c r="O20" s="563"/>
      <c r="T20" s="238"/>
    </row>
    <row r="21" spans="2:20" s="119" customFormat="1" ht="15.75">
      <c r="B21" s="556"/>
      <c r="C21" s="557"/>
      <c r="D21" s="558"/>
      <c r="E21" s="557"/>
      <c r="F21" s="124"/>
      <c r="G21" s="559"/>
      <c r="H21" s="559"/>
      <c r="I21" s="560"/>
      <c r="J21" s="559"/>
      <c r="K21" s="561"/>
      <c r="L21" s="2023"/>
      <c r="M21" s="2024"/>
      <c r="N21" s="562"/>
      <c r="O21" s="563"/>
      <c r="T21" s="238"/>
    </row>
    <row r="22" spans="2:20" s="119" customFormat="1" ht="15.75">
      <c r="B22" s="556"/>
      <c r="C22" s="557"/>
      <c r="D22" s="558"/>
      <c r="E22" s="557"/>
      <c r="F22" s="124"/>
      <c r="G22" s="559"/>
      <c r="H22" s="559"/>
      <c r="I22" s="560"/>
      <c r="J22" s="559"/>
      <c r="K22" s="561"/>
      <c r="L22" s="2023"/>
      <c r="M22" s="2024"/>
      <c r="N22" s="562"/>
      <c r="O22" s="563"/>
      <c r="T22" s="238"/>
    </row>
    <row r="23" spans="2:20" s="119" customFormat="1" ht="15.75">
      <c r="B23" s="556"/>
      <c r="C23" s="557"/>
      <c r="D23" s="558"/>
      <c r="E23" s="557"/>
      <c r="F23" s="124"/>
      <c r="G23" s="559"/>
      <c r="H23" s="559"/>
      <c r="I23" s="560"/>
      <c r="J23" s="559"/>
      <c r="K23" s="561"/>
      <c r="L23" s="2023"/>
      <c r="M23" s="2024"/>
      <c r="N23" s="562"/>
      <c r="O23" s="563"/>
    </row>
    <row r="24" spans="2:20" s="588" customFormat="1" ht="15.75">
      <c r="B24" s="556"/>
      <c r="C24" s="557"/>
      <c r="D24" s="558"/>
      <c r="E24" s="557"/>
      <c r="F24" s="124"/>
      <c r="G24" s="559"/>
      <c r="H24" s="559"/>
      <c r="I24" s="560"/>
      <c r="J24" s="559"/>
      <c r="K24" s="561"/>
      <c r="L24" s="2023"/>
      <c r="M24" s="2024"/>
      <c r="N24" s="562"/>
      <c r="O24" s="563"/>
    </row>
    <row r="25" spans="2:20" s="715" customFormat="1" ht="15.75">
      <c r="B25" s="556"/>
      <c r="C25" s="557"/>
      <c r="D25" s="558"/>
      <c r="E25" s="557"/>
      <c r="F25" s="124"/>
      <c r="G25" s="559"/>
      <c r="H25" s="559"/>
      <c r="I25" s="560"/>
      <c r="J25" s="559"/>
      <c r="K25" s="561"/>
      <c r="L25" s="2023"/>
      <c r="M25" s="2024"/>
      <c r="N25" s="562"/>
      <c r="O25" s="563"/>
    </row>
    <row r="26" spans="2:20" s="119" customFormat="1" ht="15.75">
      <c r="B26" s="556"/>
      <c r="C26" s="557"/>
      <c r="D26" s="558"/>
      <c r="E26" s="557"/>
      <c r="F26" s="124"/>
      <c r="G26" s="559"/>
      <c r="H26" s="559"/>
      <c r="I26" s="560"/>
      <c r="J26" s="559"/>
      <c r="K26" s="561"/>
      <c r="L26" s="2023"/>
      <c r="M26" s="2024"/>
      <c r="N26" s="562"/>
      <c r="O26" s="563"/>
    </row>
    <row r="27" spans="2:20" s="119" customFormat="1" ht="15.75">
      <c r="B27" s="556"/>
      <c r="C27" s="557"/>
      <c r="D27" s="558"/>
      <c r="E27" s="557"/>
      <c r="F27" s="124"/>
      <c r="G27" s="559"/>
      <c r="H27" s="559"/>
      <c r="I27" s="560"/>
      <c r="J27" s="559"/>
      <c r="K27" s="561"/>
      <c r="L27" s="2023"/>
      <c r="M27" s="2024"/>
      <c r="N27" s="562"/>
      <c r="O27" s="563"/>
    </row>
    <row r="28" spans="2:20" s="119" customFormat="1" ht="15.75">
      <c r="B28" s="556"/>
      <c r="C28" s="557"/>
      <c r="D28" s="558"/>
      <c r="E28" s="557"/>
      <c r="F28" s="124"/>
      <c r="G28" s="559"/>
      <c r="H28" s="559"/>
      <c r="I28" s="560"/>
      <c r="J28" s="559"/>
      <c r="K28" s="561"/>
      <c r="L28" s="2023"/>
      <c r="M28" s="2024"/>
      <c r="N28" s="562"/>
      <c r="O28" s="563"/>
    </row>
    <row r="29" spans="2:20" s="119" customFormat="1" ht="15.75">
      <c r="B29" s="228"/>
      <c r="C29" s="117"/>
      <c r="D29" s="117"/>
      <c r="E29" s="117"/>
      <c r="F29" s="124"/>
      <c r="G29" s="120"/>
      <c r="H29" s="120"/>
      <c r="I29" s="121"/>
      <c r="J29" s="120"/>
      <c r="K29" s="122"/>
      <c r="L29" s="2060"/>
      <c r="M29" s="2061"/>
      <c r="N29" s="123"/>
      <c r="O29" s="229"/>
    </row>
    <row r="30" spans="2:20" s="119" customFormat="1" ht="15.75">
      <c r="B30" s="228"/>
      <c r="C30" s="117"/>
      <c r="D30" s="117"/>
      <c r="E30" s="117"/>
      <c r="F30" s="118"/>
      <c r="G30" s="120"/>
      <c r="H30" s="120"/>
      <c r="I30" s="121"/>
      <c r="J30" s="120"/>
      <c r="K30" s="122"/>
      <c r="L30" s="2060"/>
      <c r="M30" s="2061"/>
      <c r="N30" s="123"/>
      <c r="O30" s="229"/>
    </row>
    <row r="31" spans="2:20" s="119" customFormat="1" ht="15.75">
      <c r="B31" s="228"/>
      <c r="C31" s="117"/>
      <c r="D31" s="117"/>
      <c r="E31" s="117"/>
      <c r="F31" s="118"/>
      <c r="G31" s="120"/>
      <c r="H31" s="120"/>
      <c r="I31" s="121"/>
      <c r="J31" s="120"/>
      <c r="K31" s="122"/>
      <c r="L31" s="2060"/>
      <c r="M31" s="2061"/>
      <c r="N31" s="123"/>
      <c r="O31" s="229"/>
    </row>
    <row r="32" spans="2:20" s="119" customFormat="1" ht="15.75">
      <c r="B32" s="228"/>
      <c r="C32" s="117"/>
      <c r="D32" s="117"/>
      <c r="E32" s="117"/>
      <c r="F32" s="118"/>
      <c r="G32" s="120"/>
      <c r="H32" s="120"/>
      <c r="I32" s="121"/>
      <c r="J32" s="120"/>
      <c r="K32" s="122"/>
      <c r="L32" s="2060"/>
      <c r="M32" s="2061"/>
      <c r="N32" s="123"/>
      <c r="O32" s="229"/>
      <c r="P32" s="125"/>
    </row>
    <row r="33" spans="2:15" s="119" customFormat="1" ht="15.75">
      <c r="B33" s="228"/>
      <c r="C33" s="117"/>
      <c r="D33" s="117"/>
      <c r="E33" s="117"/>
      <c r="F33" s="118"/>
      <c r="G33" s="120"/>
      <c r="H33" s="120"/>
      <c r="I33" s="126"/>
      <c r="J33" s="120"/>
      <c r="K33" s="122"/>
      <c r="L33" s="2060"/>
      <c r="M33" s="2061"/>
      <c r="N33" s="123"/>
      <c r="O33" s="229"/>
    </row>
    <row r="34" spans="2:15" s="119" customFormat="1" ht="15.75">
      <c r="B34" s="228"/>
      <c r="C34" s="117"/>
      <c r="D34" s="117"/>
      <c r="E34" s="117"/>
      <c r="F34" s="118"/>
      <c r="G34" s="120"/>
      <c r="H34" s="120"/>
      <c r="I34" s="126"/>
      <c r="J34" s="120"/>
      <c r="K34" s="122"/>
      <c r="L34" s="2060"/>
      <c r="M34" s="2061"/>
      <c r="N34" s="123"/>
      <c r="O34" s="229"/>
    </row>
    <row r="35" spans="2:15" s="119" customFormat="1" ht="15.75">
      <c r="B35" s="228"/>
      <c r="C35" s="117"/>
      <c r="D35" s="117"/>
      <c r="E35" s="117"/>
      <c r="F35" s="118"/>
      <c r="G35" s="120"/>
      <c r="H35" s="120"/>
      <c r="I35" s="126"/>
      <c r="J35" s="120"/>
      <c r="K35" s="122"/>
      <c r="L35" s="2060"/>
      <c r="M35" s="2061"/>
      <c r="N35" s="123"/>
      <c r="O35" s="229"/>
    </row>
    <row r="36" spans="2:15" s="119" customFormat="1" ht="15.75">
      <c r="B36" s="228"/>
      <c r="C36" s="117"/>
      <c r="D36" s="117"/>
      <c r="E36" s="117"/>
      <c r="F36" s="118"/>
      <c r="G36" s="120"/>
      <c r="H36" s="120"/>
      <c r="I36" s="126"/>
      <c r="J36" s="120"/>
      <c r="K36" s="122"/>
      <c r="L36" s="2060"/>
      <c r="M36" s="2061"/>
      <c r="N36" s="123"/>
      <c r="O36" s="229"/>
    </row>
    <row r="37" spans="2:15" s="119" customFormat="1" ht="15.75">
      <c r="B37" s="228"/>
      <c r="C37" s="117"/>
      <c r="D37" s="117"/>
      <c r="E37" s="117"/>
      <c r="F37" s="118"/>
      <c r="G37" s="120"/>
      <c r="H37" s="120"/>
      <c r="I37" s="126"/>
      <c r="J37" s="120"/>
      <c r="K37" s="122"/>
      <c r="L37" s="2060"/>
      <c r="M37" s="2061"/>
      <c r="N37" s="123"/>
      <c r="O37" s="229"/>
    </row>
    <row r="38" spans="2:15" s="119" customFormat="1" ht="15.75">
      <c r="B38" s="228"/>
      <c r="C38" s="117"/>
      <c r="D38" s="117"/>
      <c r="E38" s="117"/>
      <c r="F38" s="118"/>
      <c r="G38" s="120"/>
      <c r="H38" s="120"/>
      <c r="I38" s="126"/>
      <c r="J38" s="120"/>
      <c r="K38" s="122"/>
      <c r="L38" s="2060"/>
      <c r="M38" s="2061"/>
      <c r="N38" s="123"/>
      <c r="O38" s="229"/>
    </row>
    <row r="39" spans="2:15" s="119" customFormat="1" ht="15.75">
      <c r="B39" s="228"/>
      <c r="C39" s="117"/>
      <c r="D39" s="117"/>
      <c r="E39" s="117"/>
      <c r="F39" s="118"/>
      <c r="G39" s="120"/>
      <c r="H39" s="120"/>
      <c r="I39" s="126"/>
      <c r="J39" s="120"/>
      <c r="K39" s="122"/>
      <c r="L39" s="2060"/>
      <c r="M39" s="2061"/>
      <c r="N39" s="123"/>
      <c r="O39" s="229"/>
    </row>
    <row r="40" spans="2:15" s="119" customFormat="1" ht="15.75">
      <c r="B40" s="228"/>
      <c r="C40" s="117"/>
      <c r="D40" s="117"/>
      <c r="E40" s="117"/>
      <c r="F40" s="118"/>
      <c r="G40" s="120"/>
      <c r="H40" s="120"/>
      <c r="I40" s="126"/>
      <c r="J40" s="120"/>
      <c r="K40" s="122"/>
      <c r="L40" s="2060"/>
      <c r="M40" s="2061"/>
      <c r="N40" s="123"/>
      <c r="O40" s="229"/>
    </row>
    <row r="41" spans="2:15" s="119" customFormat="1" ht="18.75" customHeight="1">
      <c r="B41" s="228"/>
      <c r="C41" s="117"/>
      <c r="D41" s="117"/>
      <c r="E41" s="117"/>
      <c r="F41" s="118"/>
      <c r="G41" s="120"/>
      <c r="H41" s="120"/>
      <c r="I41" s="126"/>
      <c r="J41" s="120"/>
      <c r="K41" s="122"/>
      <c r="L41" s="2060"/>
      <c r="M41" s="2061"/>
      <c r="N41" s="123"/>
      <c r="O41" s="229"/>
    </row>
    <row r="42" spans="2:15" s="119" customFormat="1" ht="15.75">
      <c r="B42" s="228"/>
      <c r="C42" s="117"/>
      <c r="D42" s="117"/>
      <c r="E42" s="117"/>
      <c r="F42" s="118"/>
      <c r="G42" s="120"/>
      <c r="H42" s="120"/>
      <c r="I42" s="126"/>
      <c r="J42" s="120"/>
      <c r="K42" s="122"/>
      <c r="L42" s="2060"/>
      <c r="M42" s="2061"/>
      <c r="N42" s="123"/>
      <c r="O42" s="229"/>
    </row>
    <row r="43" spans="2:15" s="119" customFormat="1" ht="15.75" customHeight="1">
      <c r="B43" s="226"/>
      <c r="C43" s="141"/>
      <c r="D43" s="141"/>
      <c r="E43" s="141"/>
      <c r="F43" s="142"/>
      <c r="G43" s="143"/>
      <c r="H43" s="143"/>
      <c r="I43" s="144"/>
      <c r="J43" s="143"/>
      <c r="K43" s="145"/>
      <c r="L43" s="2093"/>
      <c r="M43" s="2094"/>
      <c r="N43" s="146"/>
      <c r="O43" s="227"/>
    </row>
    <row r="44" spans="2:15" s="115" customFormat="1" ht="20.25" customHeight="1">
      <c r="B44" s="2095" t="s">
        <v>232</v>
      </c>
      <c r="C44" s="2096"/>
      <c r="D44" s="2096"/>
      <c r="E44" s="2096"/>
      <c r="F44" s="221">
        <f>SUBTOTAL(9,F10:F43)</f>
        <v>277</v>
      </c>
      <c r="G44" s="127">
        <f>MAX(H10:H27)</f>
        <v>4054922.0700000003</v>
      </c>
      <c r="H44" s="127"/>
      <c r="I44" s="127">
        <f>($B$4+J4)-$G$44</f>
        <v>547866.01999999955</v>
      </c>
      <c r="J44" s="127">
        <f>SUM(J10:J43)</f>
        <v>0</v>
      </c>
      <c r="K44" s="127">
        <f>MAX(H10:H27)</f>
        <v>4054922.0700000003</v>
      </c>
      <c r="L44" s="2097">
        <f>$C$4+$H$4+$K$4+$N$4-$F$44</f>
        <v>-3</v>
      </c>
      <c r="M44" s="2098"/>
      <c r="N44" s="128"/>
      <c r="O44" s="230">
        <f>($G$44/($B$4+$J$4))</f>
        <v>0.8809708356571333</v>
      </c>
    </row>
    <row r="45" spans="2:15" ht="15.75" hidden="1" customHeight="1">
      <c r="B45" s="2083" t="s">
        <v>117</v>
      </c>
      <c r="C45" s="2084"/>
      <c r="D45" s="2084"/>
      <c r="E45" s="2084"/>
      <c r="F45" s="2084"/>
      <c r="G45" s="2084"/>
      <c r="H45" s="2084"/>
      <c r="I45" s="2084"/>
      <c r="J45" s="2084"/>
      <c r="K45" s="2084"/>
      <c r="L45" s="2084"/>
      <c r="M45" s="2085"/>
    </row>
    <row r="46" spans="2:15" ht="12.75" hidden="1" customHeight="1">
      <c r="B46" s="2069" t="s">
        <v>118</v>
      </c>
      <c r="C46" s="2070"/>
      <c r="D46" s="2070"/>
      <c r="E46" s="2070"/>
      <c r="F46" s="2070"/>
      <c r="G46" s="2070"/>
      <c r="H46" s="129" t="e">
        <f>-1*#REF!</f>
        <v>#REF!</v>
      </c>
      <c r="I46" s="2071"/>
      <c r="J46" s="2071"/>
      <c r="K46" s="2071"/>
      <c r="L46" s="2071"/>
      <c r="M46" s="2072"/>
    </row>
    <row r="47" spans="2:15" ht="12.75" hidden="1" customHeight="1">
      <c r="B47" s="2076" t="s">
        <v>119</v>
      </c>
      <c r="C47" s="2077"/>
      <c r="D47" s="2077"/>
      <c r="E47" s="2077"/>
      <c r="F47" s="2077"/>
      <c r="G47" s="2078"/>
      <c r="H47" s="130" t="e">
        <f>H46/B4</f>
        <v>#REF!</v>
      </c>
      <c r="I47" s="2079"/>
      <c r="J47" s="2079"/>
      <c r="K47" s="2079"/>
      <c r="L47" s="2079"/>
      <c r="M47" s="2080"/>
    </row>
    <row r="48" spans="2:15" ht="12.75" hidden="1" customHeight="1">
      <c r="B48" s="2081" t="s">
        <v>120</v>
      </c>
      <c r="C48" s="2082"/>
      <c r="D48" s="2082"/>
      <c r="E48" s="2082"/>
      <c r="F48" s="2082"/>
      <c r="G48" s="2082"/>
      <c r="H48" s="131" t="e">
        <f>-1*#REF!</f>
        <v>#REF!</v>
      </c>
      <c r="I48" s="2079" t="e">
        <f>#REF!</f>
        <v>#REF!</v>
      </c>
      <c r="J48" s="2079"/>
      <c r="K48" s="2079"/>
      <c r="L48" s="2079"/>
      <c r="M48" s="2080"/>
    </row>
    <row r="49" spans="2:13" ht="12.75" hidden="1" customHeight="1">
      <c r="B49" s="2073"/>
      <c r="C49" s="2074"/>
      <c r="D49" s="2074"/>
      <c r="E49" s="2074"/>
      <c r="F49" s="2074"/>
      <c r="G49" s="2074"/>
      <c r="H49" s="2075"/>
      <c r="I49" s="9"/>
      <c r="J49" s="9"/>
      <c r="K49" s="9"/>
      <c r="L49" s="9"/>
      <c r="M49" s="150"/>
    </row>
    <row r="50" spans="2:13" ht="12.75" hidden="1" customHeight="1">
      <c r="B50" s="2062" t="s">
        <v>121</v>
      </c>
      <c r="C50" s="2063"/>
      <c r="D50" s="2063"/>
      <c r="E50" s="2063"/>
      <c r="F50" s="2063"/>
      <c r="G50" s="2063"/>
      <c r="H50" s="132" t="e">
        <f>J4+H46</f>
        <v>#REF!</v>
      </c>
      <c r="I50" s="9"/>
      <c r="J50" s="9"/>
      <c r="K50" s="9"/>
      <c r="L50" s="9"/>
      <c r="M50" s="150"/>
    </row>
    <row r="51" spans="2:13" ht="12.75" hidden="1" customHeight="1">
      <c r="B51" s="2064" t="s">
        <v>119</v>
      </c>
      <c r="C51" s="2065"/>
      <c r="D51" s="2065"/>
      <c r="E51" s="2065"/>
      <c r="F51" s="2065"/>
      <c r="G51" s="2066"/>
      <c r="H51" s="133" t="e">
        <f>(H50/B4)-100%</f>
        <v>#REF!</v>
      </c>
      <c r="I51" s="9"/>
      <c r="J51" s="9"/>
      <c r="K51" s="9"/>
      <c r="L51" s="9"/>
      <c r="M51" s="150"/>
    </row>
    <row r="52" spans="2:13" ht="12.75" hidden="1" customHeight="1">
      <c r="B52" s="2067" t="s">
        <v>122</v>
      </c>
      <c r="C52" s="2068"/>
      <c r="D52" s="2068"/>
      <c r="E52" s="2068"/>
      <c r="F52" s="2068"/>
      <c r="G52" s="2068"/>
      <c r="H52" s="134" t="e">
        <f>1560+H48</f>
        <v>#REF!</v>
      </c>
      <c r="I52" s="140"/>
      <c r="J52" s="140"/>
      <c r="K52" s="140"/>
      <c r="L52" s="140"/>
      <c r="M52" s="151"/>
    </row>
    <row r="53" spans="2:13" ht="15.75" customHeight="1"/>
    <row r="54" spans="2:13" ht="15.75" customHeight="1">
      <c r="B54" s="223"/>
      <c r="F54" s="8">
        <f>F44+L44</f>
        <v>274</v>
      </c>
      <c r="J54" s="2059"/>
      <c r="K54" s="2059"/>
    </row>
    <row r="55" spans="2:13" ht="15.75" customHeight="1">
      <c r="G55" s="11"/>
      <c r="I55" s="135"/>
    </row>
    <row r="56" spans="2:13" ht="15.75" customHeight="1">
      <c r="G56" s="11"/>
      <c r="M56" s="11"/>
    </row>
    <row r="57" spans="2:13" ht="15.75" customHeight="1">
      <c r="H57" s="136"/>
      <c r="K57" s="11"/>
      <c r="L57" s="11"/>
    </row>
    <row r="58" spans="2:13" ht="15.75" customHeight="1">
      <c r="I58" s="137"/>
    </row>
    <row r="59" spans="2:13" ht="15.75" customHeight="1">
      <c r="I59" s="137"/>
    </row>
    <row r="60" spans="2:13" ht="15.75" customHeight="1"/>
    <row r="61" spans="2:13" ht="15.75" customHeight="1"/>
    <row r="62" spans="2:13" ht="15.75" customHeight="1"/>
    <row r="63" spans="2:13" ht="15.75" customHeight="1"/>
    <row r="64" spans="2:13" ht="15.75" customHeight="1"/>
    <row r="65" ht="15.75" customHeight="1"/>
  </sheetData>
  <mergeCells count="65">
    <mergeCell ref="B45:M45"/>
    <mergeCell ref="L26:M26"/>
    <mergeCell ref="G5:O5"/>
    <mergeCell ref="L23:M23"/>
    <mergeCell ref="L13:M13"/>
    <mergeCell ref="L16:M16"/>
    <mergeCell ref="L8:M9"/>
    <mergeCell ref="L41:M41"/>
    <mergeCell ref="L42:M42"/>
    <mergeCell ref="L43:M43"/>
    <mergeCell ref="B44:E44"/>
    <mergeCell ref="L44:M44"/>
    <mergeCell ref="N8:O8"/>
    <mergeCell ref="L10:M10"/>
    <mergeCell ref="L11:M11"/>
    <mergeCell ref="L12:M12"/>
    <mergeCell ref="B50:G50"/>
    <mergeCell ref="B51:G51"/>
    <mergeCell ref="B52:G52"/>
    <mergeCell ref="B46:G46"/>
    <mergeCell ref="I46:M46"/>
    <mergeCell ref="B49:H49"/>
    <mergeCell ref="B47:G47"/>
    <mergeCell ref="I47:M47"/>
    <mergeCell ref="B48:G48"/>
    <mergeCell ref="I48:M48"/>
    <mergeCell ref="J54:K54"/>
    <mergeCell ref="L24:M24"/>
    <mergeCell ref="L25:M25"/>
    <mergeCell ref="L27:M27"/>
    <mergeCell ref="L29:M29"/>
    <mergeCell ref="L36:M36"/>
    <mergeCell ref="L38:M38"/>
    <mergeCell ref="L31:M31"/>
    <mergeCell ref="L32:M32"/>
    <mergeCell ref="L33:M33"/>
    <mergeCell ref="L34:M34"/>
    <mergeCell ref="L37:M37"/>
    <mergeCell ref="L35:M35"/>
    <mergeCell ref="L30:M30"/>
    <mergeCell ref="L39:M39"/>
    <mergeCell ref="L40:M40"/>
    <mergeCell ref="B8:B9"/>
    <mergeCell ref="C8:E9"/>
    <mergeCell ref="F8:F9"/>
    <mergeCell ref="G8:K8"/>
    <mergeCell ref="L15:M15"/>
    <mergeCell ref="L14:M14"/>
    <mergeCell ref="C3:E3"/>
    <mergeCell ref="C4:E4"/>
    <mergeCell ref="B5:F5"/>
    <mergeCell ref="B6:O6"/>
    <mergeCell ref="B7:O7"/>
    <mergeCell ref="B1:O1"/>
    <mergeCell ref="B2:F2"/>
    <mergeCell ref="G2:I2"/>
    <mergeCell ref="J2:L2"/>
    <mergeCell ref="M2:O2"/>
    <mergeCell ref="L17:M17"/>
    <mergeCell ref="L28:M28"/>
    <mergeCell ref="L18:M18"/>
    <mergeCell ref="L19:M19"/>
    <mergeCell ref="L20:M20"/>
    <mergeCell ref="L21:M21"/>
    <mergeCell ref="L22:M22"/>
  </mergeCells>
  <printOptions horizontalCentered="1"/>
  <pageMargins left="0.19685039370078741" right="0.19685039370078741" top="0.78740157480314965" bottom="0.78740157480314965" header="0" footer="0"/>
  <pageSetup paperSize="9" scale="70" fitToWidth="0" fitToHeight="0" orientation="landscape" r:id="rId1"/>
  <headerFooter scaleWithDoc="0">
    <oddHeader>&amp;C&amp;R&amp;"Times New Roman,Itálico"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tabColor rgb="FF002060"/>
    <pageSetUpPr fitToPage="1"/>
  </sheetPr>
  <dimension ref="A1:GB5062"/>
  <sheetViews>
    <sheetView showGridLines="0" view="pageBreakPreview" topLeftCell="A47" zoomScaleNormal="100" zoomScaleSheetLayoutView="100" workbookViewId="0">
      <selection activeCell="K64" sqref="K64"/>
    </sheetView>
  </sheetViews>
  <sheetFormatPr defaultColWidth="9.140625" defaultRowHeight="16.5"/>
  <cols>
    <col min="1" max="1" width="9.140625" style="1950"/>
    <col min="2" max="2" width="13.140625" style="218" customWidth="1"/>
    <col min="3" max="3" width="92.28515625" style="215" customWidth="1"/>
    <col min="4" max="4" width="10.7109375" style="218" customWidth="1"/>
    <col min="5" max="5" width="5.28515625" style="218" customWidth="1"/>
    <col min="6" max="6" width="9.140625" style="232"/>
    <col min="7" max="7" width="9.28515625" style="237" bestFit="1" customWidth="1"/>
    <col min="8" max="8" width="9.140625" style="237"/>
    <col min="9" max="9" width="19.28515625" style="215" customWidth="1"/>
    <col min="10" max="10" width="13.85546875" style="215" customWidth="1"/>
    <col min="11" max="11" width="80.7109375" style="215" bestFit="1" customWidth="1"/>
    <col min="12" max="17" width="9.140625" style="215"/>
    <col min="18" max="18" width="24.42578125" style="215" bestFit="1" customWidth="1"/>
    <col min="19" max="16384" width="9.140625" style="215"/>
  </cols>
  <sheetData>
    <row r="1" spans="1:184" s="213" customFormat="1" ht="15.75">
      <c r="A1" s="1947"/>
      <c r="B1" s="1778"/>
      <c r="C1" s="1315"/>
      <c r="D1" s="1316"/>
      <c r="E1" s="1854"/>
      <c r="F1" s="231"/>
      <c r="G1" s="235"/>
      <c r="H1" s="235"/>
    </row>
    <row r="2" spans="1:184" s="213" customFormat="1" ht="15.75">
      <c r="A2" s="1947"/>
      <c r="B2" s="1778"/>
      <c r="C2" s="2457" t="s">
        <v>222</v>
      </c>
      <c r="D2" s="1317"/>
      <c r="E2" s="1854"/>
      <c r="F2" s="231"/>
      <c r="G2" s="235"/>
      <c r="H2" s="235"/>
    </row>
    <row r="3" spans="1:184" s="213" customFormat="1" ht="15.75">
      <c r="A3" s="1947"/>
      <c r="B3" s="1778"/>
      <c r="C3" s="2457"/>
      <c r="D3" s="1317"/>
      <c r="E3" s="1854"/>
      <c r="F3" s="231"/>
      <c r="G3" s="235"/>
      <c r="H3" s="235"/>
    </row>
    <row r="4" spans="1:184" s="213" customFormat="1" ht="15.75">
      <c r="A4" s="1947"/>
      <c r="B4" s="1778"/>
      <c r="C4" s="2457"/>
      <c r="D4" s="1317"/>
      <c r="E4" s="1854"/>
      <c r="F4" s="231"/>
      <c r="G4" s="235"/>
      <c r="H4" s="235"/>
    </row>
    <row r="5" spans="1:184" s="213" customFormat="1" ht="10.5" customHeight="1">
      <c r="A5" s="1947"/>
      <c r="B5" s="1778"/>
      <c r="C5" s="2457"/>
      <c r="D5" s="1317"/>
      <c r="E5" s="1854"/>
      <c r="F5" s="231"/>
      <c r="G5" s="236"/>
      <c r="H5" s="236"/>
    </row>
    <row r="6" spans="1:184" s="213" customFormat="1" ht="10.5" customHeight="1">
      <c r="A6" s="1947"/>
      <c r="B6" s="1778"/>
      <c r="C6" s="1315"/>
      <c r="D6" s="1317"/>
      <c r="E6" s="1854"/>
      <c r="F6" s="231"/>
      <c r="G6" s="236"/>
      <c r="H6" s="236"/>
    </row>
    <row r="7" spans="1:184" s="213" customFormat="1" ht="15">
      <c r="A7" s="1947"/>
      <c r="B7" s="1851" t="s">
        <v>216</v>
      </c>
      <c r="C7" s="1318" t="s">
        <v>500</v>
      </c>
      <c r="D7" s="1318"/>
      <c r="E7" s="1318"/>
      <c r="F7" s="231"/>
      <c r="G7" s="236"/>
      <c r="H7" s="236"/>
    </row>
    <row r="8" spans="1:184" s="213" customFormat="1" ht="15">
      <c r="A8" s="1947"/>
      <c r="B8" s="1851" t="s">
        <v>219</v>
      </c>
      <c r="C8" s="1318" t="s">
        <v>692</v>
      </c>
      <c r="D8" s="1318"/>
      <c r="E8" s="1318"/>
      <c r="F8" s="231"/>
      <c r="G8" s="236"/>
      <c r="H8" s="236"/>
      <c r="I8" s="8" t="s">
        <v>695</v>
      </c>
    </row>
    <row r="9" spans="1:184" s="213" customFormat="1" ht="15">
      <c r="A9" s="1947"/>
      <c r="B9" s="1851" t="s">
        <v>218</v>
      </c>
      <c r="C9" s="1318" t="str">
        <f>'12 - FINANCEIRA'!B8</f>
        <v>Execução das obras de macrodrenagem do bairro Jockey de Itaparica</v>
      </c>
      <c r="D9" s="1318"/>
      <c r="E9" s="1318"/>
      <c r="F9" s="231"/>
      <c r="G9" s="236"/>
      <c r="H9" s="236"/>
    </row>
    <row r="10" spans="1:184" s="213" customFormat="1" ht="15">
      <c r="A10" s="1947"/>
      <c r="B10" s="1851" t="s">
        <v>221</v>
      </c>
      <c r="C10" s="1319" t="str">
        <f>'12 - FINANCEIRA'!F8</f>
        <v>072/2022</v>
      </c>
      <c r="D10" s="1318"/>
      <c r="E10" s="1318"/>
      <c r="F10" s="231"/>
      <c r="G10" s="236"/>
      <c r="H10" s="236"/>
    </row>
    <row r="11" spans="1:184" s="213" customFormat="1" ht="15">
      <c r="A11" s="1947"/>
      <c r="B11" s="1851" t="s">
        <v>220</v>
      </c>
      <c r="C11" s="1320">
        <f>'00'!AB23</f>
        <v>44918</v>
      </c>
      <c r="D11" s="1318"/>
      <c r="E11" s="1318"/>
      <c r="F11" s="231"/>
      <c r="G11" s="236"/>
      <c r="H11" s="236"/>
    </row>
    <row r="12" spans="1:184" s="213" customFormat="1" ht="12.75">
      <c r="A12" s="1947"/>
      <c r="B12" s="1852" t="s">
        <v>694</v>
      </c>
      <c r="C12" s="1318" t="str">
        <f>'12 - FINANCEIRA'!B10</f>
        <v>01/10/2023 a 31/10/2023</v>
      </c>
      <c r="D12" s="1318"/>
      <c r="E12" s="1318"/>
      <c r="F12" s="1952"/>
      <c r="G12" s="1952"/>
      <c r="H12" s="1952"/>
      <c r="I12" s="1952"/>
    </row>
    <row r="13" spans="1:184" s="213" customFormat="1" ht="6" customHeight="1">
      <c r="A13" s="1947"/>
      <c r="B13" s="1853"/>
      <c r="C13" s="1321"/>
      <c r="D13" s="1317"/>
      <c r="E13" s="1855"/>
      <c r="F13" s="231"/>
      <c r="G13" s="235"/>
      <c r="H13" s="235"/>
    </row>
    <row r="14" spans="1:184" s="213" customFormat="1" ht="15.75">
      <c r="A14" s="1947"/>
      <c r="B14" s="2456" t="s">
        <v>133</v>
      </c>
      <c r="C14" s="2456"/>
      <c r="D14" s="2456"/>
      <c r="E14" s="2456"/>
      <c r="F14" s="231"/>
      <c r="G14" s="235"/>
      <c r="H14" s="235"/>
      <c r="I14" s="214"/>
      <c r="J14" s="243"/>
      <c r="K14" s="214"/>
      <c r="L14" s="214"/>
      <c r="M14" s="214"/>
      <c r="N14" s="214"/>
      <c r="O14" s="214"/>
      <c r="P14" s="214"/>
      <c r="Q14" s="214"/>
      <c r="R14" s="214"/>
      <c r="S14" s="214"/>
      <c r="T14" s="214"/>
      <c r="U14" s="214"/>
      <c r="V14" s="214"/>
      <c r="W14" s="214"/>
      <c r="X14" s="214"/>
      <c r="Y14" s="214"/>
      <c r="Z14" s="214"/>
      <c r="AA14" s="214"/>
      <c r="AB14" s="214"/>
      <c r="AC14" s="214"/>
      <c r="AD14" s="214"/>
      <c r="AE14" s="214"/>
      <c r="AF14" s="214"/>
      <c r="AG14" s="214"/>
      <c r="AH14" s="214"/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  <c r="BI14" s="214"/>
      <c r="BJ14" s="214"/>
      <c r="BK14" s="214"/>
      <c r="BL14" s="214"/>
      <c r="BM14" s="214"/>
      <c r="BN14" s="214"/>
      <c r="BO14" s="214"/>
      <c r="BP14" s="214"/>
      <c r="BQ14" s="214"/>
      <c r="BR14" s="214"/>
      <c r="BS14" s="214"/>
      <c r="BT14" s="214"/>
      <c r="BU14" s="214"/>
      <c r="BV14" s="214"/>
      <c r="BW14" s="214"/>
      <c r="BX14" s="214"/>
      <c r="BY14" s="214"/>
      <c r="BZ14" s="214"/>
      <c r="CA14" s="214"/>
      <c r="CB14" s="214"/>
      <c r="CC14" s="214"/>
      <c r="CD14" s="214"/>
      <c r="CE14" s="214"/>
      <c r="CF14" s="214"/>
      <c r="CG14" s="214"/>
      <c r="CH14" s="214"/>
      <c r="CI14" s="214"/>
      <c r="CJ14" s="214"/>
      <c r="CK14" s="214"/>
      <c r="CL14" s="214"/>
      <c r="CM14" s="214"/>
      <c r="CN14" s="214"/>
      <c r="CO14" s="214"/>
      <c r="CP14" s="214"/>
      <c r="CQ14" s="214"/>
      <c r="CR14" s="214"/>
      <c r="CS14" s="214"/>
      <c r="CT14" s="214"/>
      <c r="CU14" s="214"/>
      <c r="CV14" s="214"/>
      <c r="CW14" s="214"/>
      <c r="CX14" s="214"/>
      <c r="CY14" s="214"/>
      <c r="CZ14" s="214"/>
      <c r="DA14" s="214"/>
      <c r="DB14" s="214"/>
      <c r="DC14" s="214"/>
      <c r="DD14" s="214"/>
      <c r="DE14" s="214"/>
      <c r="DF14" s="214"/>
      <c r="DG14" s="214"/>
      <c r="DH14" s="214"/>
      <c r="DI14" s="214"/>
      <c r="DJ14" s="214"/>
      <c r="DK14" s="214"/>
      <c r="DL14" s="214"/>
      <c r="DM14" s="214"/>
      <c r="DN14" s="214"/>
      <c r="DO14" s="214"/>
      <c r="DP14" s="214"/>
      <c r="DQ14" s="214"/>
      <c r="DR14" s="214"/>
      <c r="DS14" s="214"/>
      <c r="DT14" s="214"/>
      <c r="DU14" s="214"/>
      <c r="DV14" s="214"/>
      <c r="DW14" s="214"/>
      <c r="DX14" s="214"/>
      <c r="DY14" s="214"/>
      <c r="DZ14" s="214"/>
      <c r="EA14" s="214"/>
      <c r="EB14" s="214"/>
      <c r="EC14" s="214"/>
      <c r="ED14" s="214"/>
      <c r="EE14" s="214"/>
      <c r="EF14" s="214"/>
      <c r="EG14" s="214"/>
      <c r="EH14" s="214"/>
      <c r="EI14" s="214"/>
      <c r="EJ14" s="214"/>
      <c r="EK14" s="214"/>
      <c r="EL14" s="214"/>
      <c r="EM14" s="214"/>
      <c r="EN14" s="214"/>
      <c r="EO14" s="214"/>
      <c r="EP14" s="214"/>
      <c r="EQ14" s="214"/>
      <c r="ER14" s="214"/>
      <c r="ES14" s="214"/>
      <c r="ET14" s="214"/>
      <c r="EU14" s="214"/>
      <c r="EV14" s="214"/>
      <c r="EW14" s="214"/>
      <c r="EX14" s="214"/>
      <c r="EY14" s="214"/>
      <c r="EZ14" s="214"/>
      <c r="FA14" s="214"/>
      <c r="FB14" s="214"/>
      <c r="FC14" s="214"/>
      <c r="FD14" s="214"/>
      <c r="FE14" s="214"/>
      <c r="FF14" s="214"/>
      <c r="FG14" s="214"/>
      <c r="FH14" s="214"/>
      <c r="FI14" s="214"/>
      <c r="FJ14" s="214"/>
      <c r="FK14" s="214"/>
      <c r="FL14" s="214"/>
      <c r="FM14" s="214"/>
      <c r="FN14" s="214"/>
      <c r="FO14" s="214"/>
      <c r="FP14" s="214"/>
      <c r="FQ14" s="214"/>
      <c r="FR14" s="214"/>
      <c r="FS14" s="214"/>
      <c r="FT14" s="214"/>
      <c r="FU14" s="214"/>
      <c r="FV14" s="214"/>
      <c r="FW14" s="214"/>
      <c r="FX14" s="214"/>
      <c r="FY14" s="214"/>
      <c r="FZ14" s="214"/>
      <c r="GA14" s="214"/>
      <c r="GB14" s="214"/>
    </row>
    <row r="15" spans="1:184" ht="16.5" customHeight="1">
      <c r="A15" s="1948">
        <v>1</v>
      </c>
      <c r="B15" s="1190">
        <v>1</v>
      </c>
      <c r="C15" s="578" t="str">
        <f>'12 - FINANCEIRA'!B15</f>
        <v>ADMINISTRAÇÃO E CANTEIRO</v>
      </c>
      <c r="D15" s="1858"/>
      <c r="E15" s="1858"/>
      <c r="H15" s="237">
        <f>SUM(H16:H29)</f>
        <v>15</v>
      </c>
    </row>
    <row r="16" spans="1:184" s="216" customFormat="1">
      <c r="A16" s="1949" t="s">
        <v>229</v>
      </c>
      <c r="B16" s="1323" t="str">
        <f>VLOOKUP(A16,'12 - FINANCEIRA'!_xlnm.Print_Area,1,0)</f>
        <v>1.1</v>
      </c>
      <c r="C16" s="1312" t="str">
        <f>VLOOKUP(A16,'12 - FINANCEIRA'!_xlnm.Print_Area,2,0)</f>
        <v>IMPLANTAÇÃO DO CANTEIRO DE OBRAS</v>
      </c>
      <c r="D16" s="1313"/>
      <c r="E16" s="1856"/>
      <c r="F16" s="233"/>
      <c r="G16" s="237"/>
      <c r="H16" s="237">
        <f>SUM(H17:H23)</f>
        <v>2</v>
      </c>
    </row>
    <row r="17" spans="1:8" ht="33.75" hidden="1" customHeight="1">
      <c r="A17" s="222" t="s">
        <v>224</v>
      </c>
      <c r="B17" s="394" t="str">
        <f>VLOOKUP($A17,'12 - FINANCEIRA'!_xlnm.Print_Area,2,0)</f>
        <v>S020712</v>
      </c>
      <c r="C17" s="395" t="str">
        <f>VLOOKUP($A17,'12 - FINANCEIRA'!_xlnm.Print_Area,3,0)</f>
        <v>Rede de água com padrão de entrada d'água diâm. 3/4", conf. espec. CESAN, incl. tubos e conexões para alimentação, distribuição, extravasor e limpeza, cons. o padrão a 25m, conf. projeto (1 utilização)</v>
      </c>
      <c r="D17" s="396">
        <f>VLOOKUP($A17,'12 - FINANCEIRA'!_xlnm.Print_Area,10,0)</f>
        <v>0</v>
      </c>
      <c r="E17" s="397" t="str">
        <f>VLOOKUP($A17,'12 - FINANCEIRA'!_xlnm.Print_Area,4,0)</f>
        <v>m</v>
      </c>
      <c r="G17" s="237" t="str">
        <f>IF(D17&gt;0,"POSITIVO",IF(D17=0,"NULO",IF(D17&lt;0,"NEGATIVO")))</f>
        <v>NULO</v>
      </c>
      <c r="H17" s="237">
        <f t="shared" ref="H17:H23" si="0">IF(G17="NULO",0,1)</f>
        <v>0</v>
      </c>
    </row>
    <row r="18" spans="1:8" ht="25.5" hidden="1">
      <c r="A18" s="222" t="s">
        <v>225</v>
      </c>
      <c r="B18" s="394" t="str">
        <f>VLOOKUP($A18,'12 - FINANCEIRA'!_xlnm.Print_Area,2,0)</f>
        <v>S020714</v>
      </c>
      <c r="C18" s="395" t="str">
        <f>VLOOKUP($A18,'12 - FINANCEIRA'!_xlnm.Print_Area,3,0)</f>
        <v>Rede de esgoto, contendo fossa e filtro, inclusive tubos e conexões de ligação entre caixas, considerando distância de 25m, conforme projeto (1 utilização)</v>
      </c>
      <c r="D18" s="396">
        <f>VLOOKUP($A18,'12 - FINANCEIRA'!_xlnm.Print_Area,10,0)</f>
        <v>0</v>
      </c>
      <c r="E18" s="397" t="str">
        <f>VLOOKUP($A18,'12 - FINANCEIRA'!_xlnm.Print_Area,4,0)</f>
        <v>m</v>
      </c>
      <c r="G18" s="237" t="str">
        <f t="shared" ref="G18:G23" si="1">IF(D18&gt;0,"POSITIVO",IF(D18=0,"NULO",IF(D18&lt;0,"NEGATIVO")))</f>
        <v>NULO</v>
      </c>
      <c r="H18" s="237">
        <f t="shared" si="0"/>
        <v>0</v>
      </c>
    </row>
    <row r="19" spans="1:8" ht="25.5" hidden="1">
      <c r="A19" s="222" t="s">
        <v>265</v>
      </c>
      <c r="B19" s="394" t="str">
        <f>VLOOKUP($A19,'12 - FINANCEIRA'!_xlnm.Print_Area,2,0)</f>
        <v>S020713</v>
      </c>
      <c r="C19" s="395" t="str">
        <f>VLOOKUP($A19,'12 - FINANCEIRA'!_xlnm.Print_Area,3,0)</f>
        <v>Rede de luz, incl. padrão entrada de energia trifás., cabo de ligação até barracões, quadro de distrib., disj. e chave de força (quando necessário), cons. 20m entre padrão entrada e QDG, conf. projeto (1 utilização)</v>
      </c>
      <c r="D19" s="396">
        <f>VLOOKUP($A19,'12 - FINANCEIRA'!_xlnm.Print_Area,10,0)</f>
        <v>0</v>
      </c>
      <c r="E19" s="397" t="str">
        <f>VLOOKUP($A19,'12 - FINANCEIRA'!_xlnm.Print_Area,4,0)</f>
        <v>m</v>
      </c>
      <c r="G19" s="237" t="str">
        <f t="shared" si="1"/>
        <v>NULO</v>
      </c>
      <c r="H19" s="237">
        <f t="shared" si="0"/>
        <v>0</v>
      </c>
    </row>
    <row r="20" spans="1:8" ht="25.5" hidden="1">
      <c r="A20" s="222" t="s">
        <v>266</v>
      </c>
      <c r="B20" s="504" t="str">
        <f>VLOOKUP($A20,'12 - FINANCEIRA'!_xlnm.Print_Area,2,0)</f>
        <v>S020711</v>
      </c>
      <c r="C20" s="505" t="str">
        <f>VLOOKUP($A20,'12 - FINANCEIRA'!_xlnm.Print_Area,3,0)</f>
        <v>Reservatório de poliestileno de 1000 L, incl. suporte em madeira de 7x12cm e 8x7cm, elevado de 4m, conf. projeto (1 utilização)</v>
      </c>
      <c r="D20" s="506">
        <f>VLOOKUP($A20,'12 - FINANCEIRA'!_xlnm.Print_Area,10,0)</f>
        <v>0</v>
      </c>
      <c r="E20" s="507" t="str">
        <f>VLOOKUP($A20,'12 - FINANCEIRA'!_xlnm.Print_Area,4,0)</f>
        <v>und</v>
      </c>
      <c r="G20" s="237" t="str">
        <f t="shared" si="1"/>
        <v>NULO</v>
      </c>
      <c r="H20" s="237">
        <f t="shared" si="0"/>
        <v>0</v>
      </c>
    </row>
    <row r="21" spans="1:8" ht="38.25" hidden="1">
      <c r="A21" s="222" t="s">
        <v>267</v>
      </c>
      <c r="B21" s="570" t="str">
        <f>VLOOKUP($A21,'12 - FINANCEIRA'!_xlnm.Print_Area,2,0)</f>
        <v>S020350</v>
      </c>
      <c r="C21" s="571" t="str">
        <f>VLOOKUP($A21,'12 - FINANCEIRA'!_xlnm.Print_Area,3,0)</f>
        <v>Tapume Telha Metálica Ondulada 0,50mm Branca h=2,20m, incl. montagem estr. mad. 8"x8", c/adesivo "SEDURB" 60x60cm a cada 10m, incl. faixas pint. esmalte sint. cores azul c/ h=30cm e rosa c/ h=10cm (Reaproveitamento 2x)</v>
      </c>
      <c r="D21" s="572">
        <f>VLOOKUP($A21,'12 - FINANCEIRA'!_xlnm.Print_Area,10,0)</f>
        <v>0</v>
      </c>
      <c r="E21" s="573" t="str">
        <f>VLOOKUP($A21,'12 - FINANCEIRA'!_xlnm.Print_Area,4,0)</f>
        <v>m</v>
      </c>
      <c r="G21" s="237" t="str">
        <f t="shared" si="1"/>
        <v>NULO</v>
      </c>
      <c r="H21" s="237">
        <f t="shared" si="0"/>
        <v>0</v>
      </c>
    </row>
    <row r="22" spans="1:8">
      <c r="A22" s="1950" t="s">
        <v>273</v>
      </c>
      <c r="B22" s="1188" t="str">
        <f>VLOOKUP($A22,'12 - FINANCEIRA'!_xlnm.Print_Area,2,0)</f>
        <v>S020305</v>
      </c>
      <c r="C22" s="395" t="str">
        <f>VLOOKUP($A22,'12 - FINANCEIRA'!_xlnm.Print_Area,3,0)</f>
        <v>Placa de obra nas dimensões de 2.0 x 4.0 m, padrão IOPES</v>
      </c>
      <c r="D22" s="396">
        <f>VLOOKUP($A22,'12 - FINANCEIRA'!_xlnm.Print_Area,10,0)</f>
        <v>0.96000000000000085</v>
      </c>
      <c r="E22" s="1188" t="str">
        <f>VLOOKUP($A22,'12 - FINANCEIRA'!_xlnm.Print_Area,4,0)</f>
        <v>m²</v>
      </c>
      <c r="G22" s="237" t="str">
        <f t="shared" si="1"/>
        <v>POSITIVO</v>
      </c>
      <c r="H22" s="237">
        <f t="shared" si="0"/>
        <v>1</v>
      </c>
    </row>
    <row r="23" spans="1:8" ht="25.5">
      <c r="A23" s="1950" t="s">
        <v>274</v>
      </c>
      <c r="B23" s="1187" t="str">
        <f>VLOOKUP($A23,'12 - FINANCEIRA'!_xlnm.Print_Area,2,0)</f>
        <v>S200576</v>
      </c>
      <c r="C23" s="505" t="str">
        <f>VLOOKUP($A23,'12 - FINANCEIRA'!_xlnm.Print_Area,3,0)</f>
        <v>Placa para inauguração de obra em alumínio polido e=4mm, dimensões 40 x 50 cm, gravação em baixo relevo, inclusive pintura e fixação</v>
      </c>
      <c r="D23" s="506">
        <f>VLOOKUP($A23,'12 - FINANCEIRA'!_xlnm.Print_Area,10,0)</f>
        <v>1</v>
      </c>
      <c r="E23" s="1187" t="str">
        <f>VLOOKUP($A23,'12 - FINANCEIRA'!_xlnm.Print_Area,4,0)</f>
        <v>und</v>
      </c>
      <c r="G23" s="237" t="str">
        <f t="shared" si="1"/>
        <v>POSITIVO</v>
      </c>
      <c r="H23" s="237">
        <f t="shared" si="0"/>
        <v>1</v>
      </c>
    </row>
    <row r="24" spans="1:8" s="217" customFormat="1">
      <c r="A24" s="1951" t="s">
        <v>226</v>
      </c>
      <c r="B24" s="1189" t="str">
        <f>VLOOKUP(A24,'12 - FINANCEIRA'!_xlnm.Print_Area,1,0)</f>
        <v>1.2</v>
      </c>
      <c r="C24" s="398" t="str">
        <f>VLOOKUP(A24,'12 - FINANCEIRA'!_xlnm.Print_Area,2,0)</f>
        <v>CANTEIRO DE OBRAS</v>
      </c>
      <c r="D24" s="399"/>
      <c r="E24" s="1189"/>
      <c r="F24" s="234"/>
      <c r="G24" s="237"/>
      <c r="H24" s="237">
        <f>SUM(H25:H30)</f>
        <v>6</v>
      </c>
    </row>
    <row r="25" spans="1:8">
      <c r="A25" s="1950" t="s">
        <v>227</v>
      </c>
      <c r="B25" s="1322" t="str">
        <f>VLOOKUP($A25,'12 - FINANCEIRA'!_xlnm.Print_Area,2,0)</f>
        <v>S020344</v>
      </c>
      <c r="C25" s="508" t="str">
        <f>VLOOKUP($A25,'12 - FINANCEIRA'!_xlnm.Print_Area,3,0)</f>
        <v xml:space="preserve">Mobilização e desmobilização de conteiner locado </v>
      </c>
      <c r="D25" s="509">
        <f>VLOOKUP($A25,'12 - FINANCEIRA'!_xlnm.Print_Area,10,0)</f>
        <v>3</v>
      </c>
      <c r="E25" s="1322" t="str">
        <f>VLOOKUP($A25,'12 - FINANCEIRA'!_xlnm.Print_Area,4,0)</f>
        <v>und</v>
      </c>
      <c r="G25" s="237" t="str">
        <f t="shared" ref="G25:G30" si="2">IF(D25&gt;0,"POSITIVO",IF(D25=0,"NULO",IF(D25&lt;0,"NEGATIVO")))</f>
        <v>POSITIVO</v>
      </c>
      <c r="H25" s="237">
        <f t="shared" ref="H25:H30" si="3">IF(G25="NULO",0,1)</f>
        <v>1</v>
      </c>
    </row>
    <row r="26" spans="1:8" ht="38.25">
      <c r="A26" s="1950" t="s">
        <v>268</v>
      </c>
      <c r="B26" s="1322" t="str">
        <f>VLOOKUP($A26,'12 - FINANCEIRA'!_xlnm.Print_Area,2,0)</f>
        <v>S020353</v>
      </c>
      <c r="C26" s="508" t="str">
        <f>VLOOKUP($A26,'12 - FINANCEIRA'!_xlnm.Print_Area,3,0)</f>
        <v>Aluguel mensal container para refeitorio, incl. porta, 2 janelas, abert p/ ar cond., 2 pt iluminação, 2 tomadas elét. e 1 tomada telef. Isolamento térmico (paredes e teto), piso em comp. Naval pintado, cert. NR18, incl. laudo descontaminação.</v>
      </c>
      <c r="D26" s="509">
        <f>VLOOKUP($A26,'12 - FINANCEIRA'!_xlnm.Print_Area,10,0)</f>
        <v>2</v>
      </c>
      <c r="E26" s="1322" t="str">
        <f>VLOOKUP($A26,'12 - FINANCEIRA'!_xlnm.Print_Area,4,0)</f>
        <v>mês</v>
      </c>
      <c r="G26" s="237" t="str">
        <f t="shared" si="2"/>
        <v>POSITIVO</v>
      </c>
      <c r="H26" s="237">
        <f t="shared" si="3"/>
        <v>1</v>
      </c>
    </row>
    <row r="27" spans="1:8" ht="36.75" customHeight="1">
      <c r="A27" s="1950" t="s">
        <v>281</v>
      </c>
      <c r="B27" s="1187" t="str">
        <f>VLOOKUP($A27,'12 - FINANCEIRA'!_xlnm.Print_Area,2,0)</f>
        <v>S020355</v>
      </c>
      <c r="C27" s="505" t="str">
        <f>VLOOKUP($A27,'12 - FINANCEIRA'!_xlnm.Print_Area,3,0)</f>
        <v>Aluguel mensal container sanitário, incl porta, básc, 2 ptos luz, 1 pto aterram., 3vasos, 3lavatórios, calha mictório, 6 chuveiros (1 eletrico), torn.,registros, piso comp. Naval pintado, cert NR18 e laudo descontaminação</v>
      </c>
      <c r="D27" s="506">
        <f>VLOOKUP($A27,'12 - FINANCEIRA'!_xlnm.Print_Area,10,0)</f>
        <v>2</v>
      </c>
      <c r="E27" s="1187" t="str">
        <f>VLOOKUP($A27,'12 - FINANCEIRA'!_xlnm.Print_Area,4,0)</f>
        <v>mês</v>
      </c>
      <c r="G27" s="237" t="str">
        <f t="shared" si="2"/>
        <v>POSITIVO</v>
      </c>
      <c r="H27" s="237">
        <f t="shared" si="3"/>
        <v>1</v>
      </c>
    </row>
    <row r="28" spans="1:8" ht="41.25" customHeight="1">
      <c r="A28" s="1950" t="s">
        <v>282</v>
      </c>
      <c r="B28" s="1188" t="str">
        <f>VLOOKUP($A28,'12 - FINANCEIRA'!_xlnm.Print_Area,2,0)</f>
        <v>S020352</v>
      </c>
      <c r="C28" s="395" t="str">
        <f>VLOOKUP($A28,'12 - FINANCEIRA'!_xlnm.Print_Area,3,0)</f>
        <v>Aluguel mensal container para escritório, dim. 6.00x2.40m, c/ banheiro (vaso+lavat+chuveiro e básc), incl. porta, 2 janelas, abert p/ ar cond., 2 pt iluminação, 2 tom. elét. e 1 tom.telef. Isolam.térmico(teto e paredes), piso em comp. Naval, cert. NR18, incl. laudo descontaminação.</v>
      </c>
      <c r="D28" s="396">
        <f>VLOOKUP($A28,'12 - FINANCEIRA'!_xlnm.Print_Area,10,0)</f>
        <v>2</v>
      </c>
      <c r="E28" s="1188" t="str">
        <f>VLOOKUP($A28,'12 - FINANCEIRA'!_xlnm.Print_Area,4,0)</f>
        <v>mês</v>
      </c>
      <c r="G28" s="237" t="str">
        <f t="shared" si="2"/>
        <v>POSITIVO</v>
      </c>
      <c r="H28" s="237">
        <f t="shared" si="3"/>
        <v>1</v>
      </c>
    </row>
    <row r="29" spans="1:8" ht="32.25" customHeight="1">
      <c r="A29" s="1950" t="s">
        <v>283</v>
      </c>
      <c r="B29" s="1188" t="str">
        <f>VLOOKUP($A29,'12 - FINANCEIRA'!_xlnm.Print_Area,2,0)</f>
        <v>S020356</v>
      </c>
      <c r="C29" s="395" t="str">
        <f>VLOOKUP($A29,'12 - FINANCEIRA'!_xlnm.Print_Area,3,0)</f>
        <v>Aluguel mensal container para almoxarifado, incl. porta, 2 janelas, 1 pt iluminação, Isolamento térmico (teto), piso em comp. Naval pintado, cert. NR18, incl. laudo descontaminação.</v>
      </c>
      <c r="D29" s="396">
        <f>VLOOKUP($A29,'12 - FINANCEIRA'!_xlnm.Print_Area,10,0)</f>
        <v>2</v>
      </c>
      <c r="E29" s="1188" t="str">
        <f>VLOOKUP($A29,'12 - FINANCEIRA'!_xlnm.Print_Area,4,0)</f>
        <v>mês</v>
      </c>
      <c r="G29" s="237" t="str">
        <f t="shared" si="2"/>
        <v>POSITIVO</v>
      </c>
      <c r="H29" s="237">
        <f t="shared" si="3"/>
        <v>1</v>
      </c>
    </row>
    <row r="30" spans="1:8" ht="32.25" customHeight="1">
      <c r="A30" s="1950" t="s">
        <v>666</v>
      </c>
      <c r="B30" s="1188" t="str">
        <f>VLOOKUP($A30,'12 - FINANCEIRA'!_xlnm.Print_Area,2,0)</f>
        <v>S020354</v>
      </c>
      <c r="C30" s="395" t="str">
        <f>VLOOKUP($A30,'12 - FINANCEIRA'!_xlnm.Print_Area,3,0)</f>
        <v>Aluguel mensal container para vestiário, incl. porta, venezianas de circulação, 1 pt iluminação, Isolamento térmico (teto), piso em comp. Naval pintado, cert. NR18, incl. laudo descontaminação.</v>
      </c>
      <c r="D30" s="396">
        <f>VLOOKUP($A30,'12 - FINANCEIRA'!_xlnm.Print_Area,10,0)</f>
        <v>3</v>
      </c>
      <c r="E30" s="1188" t="str">
        <f>VLOOKUP($A30,'12 - FINANCEIRA'!_xlnm.Print_Area,4,0)</f>
        <v>mês</v>
      </c>
      <c r="G30" s="237" t="str">
        <f t="shared" si="2"/>
        <v>POSITIVO</v>
      </c>
      <c r="H30" s="237">
        <f t="shared" si="3"/>
        <v>1</v>
      </c>
    </row>
    <row r="31" spans="1:8" s="216" customFormat="1">
      <c r="A31" s="1948">
        <v>2</v>
      </c>
      <c r="B31" s="1190">
        <f>VLOOKUP(A31,'12 - FINANCEIRA'!_xlnm.Print_Area,1,0)</f>
        <v>2</v>
      </c>
      <c r="C31" s="578" t="str">
        <f>VLOOKUP(A31,'12 - FINANCEIRA'!_xlnm.Print_Area,2,0)</f>
        <v>GALERIA GUARANHUS 3 E 4</v>
      </c>
      <c r="D31" s="579"/>
      <c r="E31" s="1190"/>
      <c r="F31" s="233"/>
      <c r="G31" s="237"/>
      <c r="H31" s="237">
        <f>SUM(H32:H73)</f>
        <v>58</v>
      </c>
    </row>
    <row r="32" spans="1:8" s="217" customFormat="1">
      <c r="A32" s="1951" t="s">
        <v>228</v>
      </c>
      <c r="B32" s="1189" t="str">
        <f>VLOOKUP(A32,'12 - FINANCEIRA'!_xlnm.Print_Area,1,0)</f>
        <v>2.1</v>
      </c>
      <c r="C32" s="398" t="str">
        <f>VLOOKUP(A32,'12 - FINANCEIRA'!_xlnm.Print_Area,2,0)</f>
        <v>TERRAPLANAGEM E PAVIMENTAÇÃO</v>
      </c>
      <c r="D32" s="399"/>
      <c r="E32" s="1189"/>
      <c r="F32" s="234"/>
      <c r="G32" s="237"/>
      <c r="H32" s="237">
        <f>SUM(H33:H45)</f>
        <v>9</v>
      </c>
    </row>
    <row r="33" spans="1:8" ht="15" customHeight="1">
      <c r="A33" s="1950" t="s">
        <v>302</v>
      </c>
      <c r="B33" s="1188" t="str">
        <f>VLOOKUP($A33,'12 - FINANCEIRA'!_xlnm.Print_Area,2,0)</f>
        <v>4805757</v>
      </c>
      <c r="C33" s="395" t="str">
        <f>VLOOKUP($A33,'12 - FINANCEIRA'!_xlnm.Print_Area,3,0)</f>
        <v>Escavação mecânica de vala em material de 1ª categoria</v>
      </c>
      <c r="D33" s="396">
        <f>VLOOKUP($A33,'12 - FINANCEIRA'!_xlnm.Print_Area,10,0)</f>
        <v>1656.2100000000009</v>
      </c>
      <c r="E33" s="1188" t="str">
        <f>VLOOKUP($A33,'12 - FINANCEIRA'!_xlnm.Print_Area,4,0)</f>
        <v>m³</v>
      </c>
      <c r="G33" s="237" t="str">
        <f>IF(D33&gt;0,"POSITIVO",IF(D33=0,"NULO",IF(D33&lt;0,"NEGATIVO")))</f>
        <v>POSITIVO</v>
      </c>
      <c r="H33" s="237">
        <f>IF(G33="NULO",0,1)</f>
        <v>1</v>
      </c>
    </row>
    <row r="34" spans="1:8">
      <c r="A34" s="1950" t="s">
        <v>303</v>
      </c>
      <c r="B34" s="1188" t="str">
        <f>VLOOKUP($A34,'12 - FINANCEIRA'!_xlnm.Print_Area,2,0)</f>
        <v>S030209</v>
      </c>
      <c r="C34" s="395" t="str">
        <f>VLOOKUP($A34,'12 - FINANCEIRA'!_xlnm.Print_Area,3,0)</f>
        <v>Aterro com areia, inclusive fornecimento e adensamento</v>
      </c>
      <c r="D34" s="396">
        <f>VLOOKUP($A34,'12 - FINANCEIRA'!_xlnm.Print_Area,10,0)</f>
        <v>1426.4550000000002</v>
      </c>
      <c r="E34" s="1188" t="str">
        <f>VLOOKUP($A34,'12 - FINANCEIRA'!_xlnm.Print_Area,4,0)</f>
        <v>m³</v>
      </c>
      <c r="G34" s="237" t="str">
        <f t="shared" ref="G34:G39" si="4">IF(D34&gt;0,"POSITIVO",IF(D34=0,"NULO",IF(D34&lt;0,"NEGATIVO")))</f>
        <v>POSITIVO</v>
      </c>
      <c r="H34" s="237">
        <f t="shared" ref="H34:H39" si="5">IF(G34="NULO",0,1)</f>
        <v>1</v>
      </c>
    </row>
    <row r="35" spans="1:8">
      <c r="A35" s="1950" t="s">
        <v>304</v>
      </c>
      <c r="B35" s="1322" t="str">
        <f>VLOOKUP($A35,'12 - FINANCEIRA'!_xlnm.Print_Area,2,0)</f>
        <v>4915671</v>
      </c>
      <c r="C35" s="508" t="str">
        <f>VLOOKUP($A35,'12 - FINANCEIRA'!_xlnm.Print_Area,3,0)</f>
        <v>Reaterro e compactação com soquete vibratório</v>
      </c>
      <c r="D35" s="509">
        <f>VLOOKUP($A35,'12 - FINANCEIRA'!_xlnm.Print_Area,10,0)</f>
        <v>133.91999999999999</v>
      </c>
      <c r="E35" s="1322" t="str">
        <f>VLOOKUP($A35,'12 - FINANCEIRA'!_xlnm.Print_Area,4,0)</f>
        <v>m³</v>
      </c>
      <c r="G35" s="237" t="str">
        <f t="shared" si="4"/>
        <v>POSITIVO</v>
      </c>
      <c r="H35" s="237">
        <f t="shared" si="5"/>
        <v>1</v>
      </c>
    </row>
    <row r="36" spans="1:8" hidden="1">
      <c r="A36" s="222" t="s">
        <v>305</v>
      </c>
      <c r="B36" s="533" t="str">
        <f>VLOOKUP($A36,'12 - FINANCEIRA'!_xlnm.Print_Area,2,0)</f>
        <v>42045</v>
      </c>
      <c r="C36" s="508" t="str">
        <f>VLOOKUP($A36,'12 - FINANCEIRA'!_xlnm.Print_Area,3,0)</f>
        <v>Aquisição de solo de jazida comercial (saibreira)</v>
      </c>
      <c r="D36" s="509">
        <f>VLOOKUP($A36,'12 - FINANCEIRA'!_xlnm.Print_Area,10,0)</f>
        <v>0</v>
      </c>
      <c r="E36" s="534" t="str">
        <f>VLOOKUP($A36,'12 - FINANCEIRA'!_xlnm.Print_Area,4,0)</f>
        <v>m³</v>
      </c>
      <c r="G36" s="237" t="str">
        <f t="shared" si="4"/>
        <v>NULO</v>
      </c>
      <c r="H36" s="237">
        <f t="shared" si="5"/>
        <v>0</v>
      </c>
    </row>
    <row r="37" spans="1:8" ht="25.5" hidden="1">
      <c r="A37" s="222" t="s">
        <v>306</v>
      </c>
      <c r="B37" s="394" t="str">
        <f>VLOOKUP($A37,'12 - FINANCEIRA'!_xlnm.Print_Area,2,0)</f>
        <v>60024</v>
      </c>
      <c r="C37" s="395" t="str">
        <f>VLOOKUP($A37,'12 - FINANCEIRA'!_xlnm.Print_Area,3,0)</f>
        <v>Transporte de materiais para DMT acima de 15 KM (Caminhão basculante) - solo de jazida comercial (saibreira)</v>
      </c>
      <c r="D37" s="396">
        <f>VLOOKUP($A37,'12 - FINANCEIRA'!_xlnm.Print_Area,10,0)</f>
        <v>0</v>
      </c>
      <c r="E37" s="397" t="str">
        <f>VLOOKUP($A37,'12 - FINANCEIRA'!_xlnm.Print_Area,4,0)</f>
        <v>T</v>
      </c>
      <c r="G37" s="237" t="str">
        <f t="shared" si="4"/>
        <v>NULO</v>
      </c>
      <c r="H37" s="237">
        <f t="shared" si="5"/>
        <v>0</v>
      </c>
    </row>
    <row r="38" spans="1:8">
      <c r="A38" s="1950" t="s">
        <v>307</v>
      </c>
      <c r="B38" s="1188" t="str">
        <f>VLOOKUP($A38,'12 - FINANCEIRA'!_xlnm.Print_Area,2,0)</f>
        <v>5503041</v>
      </c>
      <c r="C38" s="395" t="str">
        <f>VLOOKUP($A38,'12 - FINANCEIRA'!_xlnm.Print_Area,3,0)</f>
        <v>Compactação de aterros a 100% do Proctor intermediário</v>
      </c>
      <c r="D38" s="396">
        <f>VLOOKUP($A38,'12 - FINANCEIRA'!_xlnm.Print_Area,10,0)</f>
        <v>1719.2009999999998</v>
      </c>
      <c r="E38" s="1188" t="str">
        <f>VLOOKUP($A38,'12 - FINANCEIRA'!_xlnm.Print_Area,4,0)</f>
        <v>m³</v>
      </c>
      <c r="G38" s="237" t="str">
        <f t="shared" si="4"/>
        <v>POSITIVO</v>
      </c>
      <c r="H38" s="237">
        <f t="shared" si="5"/>
        <v>1</v>
      </c>
    </row>
    <row r="39" spans="1:8">
      <c r="A39" s="1950" t="s">
        <v>308</v>
      </c>
      <c r="B39" s="1188" t="str">
        <f>VLOOKUP($A39,'12 - FINANCEIRA'!_xlnm.Print_Area,2,0)</f>
        <v>4011549</v>
      </c>
      <c r="C39" s="395" t="str">
        <f>VLOOKUP($A39,'12 - FINANCEIRA'!_xlnm.Print_Area,3,0)</f>
        <v>Base ou sub-base de brita graduada executada com vibroacabadora - brita comercial</v>
      </c>
      <c r="D39" s="396">
        <f>VLOOKUP($A39,'12 - FINANCEIRA'!_xlnm.Print_Area,10,0)</f>
        <v>511.42</v>
      </c>
      <c r="E39" s="1188" t="str">
        <f>VLOOKUP($A39,'12 - FINANCEIRA'!_xlnm.Print_Area,4,0)</f>
        <v>m³</v>
      </c>
      <c r="F39" s="1395"/>
      <c r="G39" s="237" t="str">
        <f t="shared" si="4"/>
        <v>POSITIVO</v>
      </c>
      <c r="H39" s="237">
        <f t="shared" si="5"/>
        <v>1</v>
      </c>
    </row>
    <row r="40" spans="1:8">
      <c r="A40" s="1950" t="s">
        <v>309</v>
      </c>
      <c r="B40" s="1187" t="str">
        <f>VLOOKUP($A40,'12 - FINANCEIRA'!_xlnm.Print_Area,2,0)</f>
        <v>4011352</v>
      </c>
      <c r="C40" s="505" t="str">
        <f>VLOOKUP($A40,'12 - FINANCEIRA'!_xlnm.Print_Area,3,0)</f>
        <v>Imprimação com emulsão asfáltica</v>
      </c>
      <c r="D40" s="506">
        <f>VLOOKUP($A40,'12 - FINANCEIRA'!_xlnm.Print_Area,10,0)</f>
        <v>1407.4199999999998</v>
      </c>
      <c r="E40" s="1188" t="str">
        <f>VLOOKUP($A40,'12 - FINANCEIRA'!_xlnm.Print_Area,4,0)</f>
        <v>m²</v>
      </c>
      <c r="G40" s="237" t="str">
        <f t="shared" ref="G40:G45" si="6">IF(D40&gt;0,"POSITIVO",IF(D40=0,"NULO",IF(D40&lt;0,"NEGATIVO")))</f>
        <v>POSITIVO</v>
      </c>
      <c r="H40" s="237">
        <f t="shared" ref="H40:H45" si="7">IF(G40="NULO",0,1)</f>
        <v>1</v>
      </c>
    </row>
    <row r="41" spans="1:8" ht="24.75" customHeight="1">
      <c r="A41" s="1950" t="s">
        <v>310</v>
      </c>
      <c r="B41" s="1188" t="str">
        <f>VLOOKUP($A41,'12 - FINANCEIRA'!_xlnm.Print_Area,2,0)</f>
        <v>SINAPI-95995-ADP</v>
      </c>
      <c r="C41" s="571" t="str">
        <f>VLOOKUP($A41,'12 - FINANCEIRA'!_xlnm.Print_Area,3,0)</f>
        <v>Execução de pavimento com aplicação de concreto asfáltico, camada de rolamento - inclusive carga e transporte</v>
      </c>
      <c r="D41" s="572">
        <f>VLOOKUP($A41,'12 - FINANCEIRA'!_xlnm.Print_Area,10,0)</f>
        <v>64.154092000000006</v>
      </c>
      <c r="E41" s="1188" t="str">
        <f>VLOOKUP($A41,'12 - FINANCEIRA'!_xlnm.Print_Area,4,0)</f>
        <v>m³</v>
      </c>
      <c r="G41" s="237" t="str">
        <f t="shared" si="6"/>
        <v>POSITIVO</v>
      </c>
      <c r="H41" s="237">
        <f t="shared" si="7"/>
        <v>1</v>
      </c>
    </row>
    <row r="42" spans="1:8" ht="25.5" hidden="1">
      <c r="A42" s="222" t="s">
        <v>311</v>
      </c>
      <c r="B42" s="570" t="str">
        <f>VLOOKUP($A42,'12 - FINANCEIRA'!_xlnm.Print_Area,2,0)</f>
        <v>COMP-645387</v>
      </c>
      <c r="C42" s="571" t="str">
        <f>VLOOKUP($A42,'12 - FINANCEIRA'!_xlnm.Print_Area,3,0)</f>
        <v>Destinação Final de Resíduos Classe II A em aterro sanitário controlado  - BDI = 14,01</v>
      </c>
      <c r="D42" s="572">
        <f>VLOOKUP($A42,'12 - FINANCEIRA'!_xlnm.Print_Area,10,0)</f>
        <v>0</v>
      </c>
      <c r="E42" s="573" t="str">
        <f>VLOOKUP($A42,'12 - FINANCEIRA'!_xlnm.Print_Area,4,0)</f>
        <v>T</v>
      </c>
      <c r="G42" s="237" t="str">
        <f t="shared" si="6"/>
        <v>NULO</v>
      </c>
      <c r="H42" s="237">
        <f t="shared" si="7"/>
        <v>0</v>
      </c>
    </row>
    <row r="43" spans="1:8">
      <c r="A43" s="1950" t="s">
        <v>312</v>
      </c>
      <c r="B43" s="1188" t="str">
        <f>VLOOKUP($A43,'12 - FINANCEIRA'!_xlnm.Print_Area,2,0)</f>
        <v>101196</v>
      </c>
      <c r="C43" s="395" t="str">
        <f>VLOOKUP($A43,'12 - FINANCEIRA'!_xlnm.Print_Area,3,0)</f>
        <v>Emulsão Asfáltica para Imprimação (EAI), fornecimento - BDI = 14,01</v>
      </c>
      <c r="D43" s="396">
        <f>VLOOKUP($A43,'12 - FINANCEIRA'!_xlnm.Print_Area,10,0)</f>
        <v>0.25</v>
      </c>
      <c r="E43" s="1188" t="str">
        <f>VLOOKUP($A43,'12 - FINANCEIRA'!_xlnm.Print_Area,4,0)</f>
        <v>t</v>
      </c>
      <c r="F43" s="1395"/>
      <c r="G43" s="237" t="str">
        <f t="shared" si="6"/>
        <v>POSITIVO</v>
      </c>
      <c r="H43" s="237">
        <f t="shared" si="7"/>
        <v>1</v>
      </c>
    </row>
    <row r="44" spans="1:8">
      <c r="A44" s="1950" t="s">
        <v>313</v>
      </c>
      <c r="B44" s="1322" t="str">
        <f>VLOOKUP($A44,'12 - FINANCEIRA'!_xlnm.Print_Area,2,0)</f>
        <v>5914336</v>
      </c>
      <c r="C44" s="508" t="str">
        <f>VLOOKUP($A44,'12 - FINANCEIRA'!_xlnm.Print_Area,3,0)</f>
        <v>Transporte com caminhão basculante de 12m³ - rodovia pavimentada - material de 1º categoria</v>
      </c>
      <c r="D44" s="509">
        <f>VLOOKUP($A44,'12 - FINANCEIRA'!_xlnm.Print_Area,10,0)</f>
        <v>10604.712</v>
      </c>
      <c r="E44" s="1322" t="str">
        <f>VLOOKUP($A44,'12 - FINANCEIRA'!_xlnm.Print_Area,4,0)</f>
        <v>tkm</v>
      </c>
      <c r="G44" s="237" t="str">
        <f t="shared" si="6"/>
        <v>POSITIVO</v>
      </c>
      <c r="H44" s="237">
        <f t="shared" si="7"/>
        <v>1</v>
      </c>
    </row>
    <row r="45" spans="1:8" ht="25.5" hidden="1">
      <c r="A45" s="222" t="s">
        <v>672</v>
      </c>
      <c r="B45" s="1188" t="str">
        <f>VLOOKUP($A45,'12 - FINANCEIRA'!_xlnm.Print_Area,2,0)</f>
        <v>I070114</v>
      </c>
      <c r="C45" s="531" t="str">
        <f>VLOOKUP($A45,'12 - FINANCEIRA'!_xlnm.Print_Area,3,0)</f>
        <v>Remocao resíduos Classe A Conama (Cacamba) Classe II B (NBR 10004) Inclusive Destinacao Final - Bdi = 14,01</v>
      </c>
      <c r="D45" s="532">
        <f>VLOOKUP($A45,'12 - FINANCEIRA'!_xlnm.Print_Area,10,0)</f>
        <v>0</v>
      </c>
      <c r="E45" s="1314" t="str">
        <f>VLOOKUP($A45,'12 - FINANCEIRA'!_xlnm.Print_Area,4,0)</f>
        <v>m³</v>
      </c>
      <c r="F45" s="1395"/>
      <c r="G45" s="237" t="str">
        <f t="shared" si="6"/>
        <v>NULO</v>
      </c>
      <c r="H45" s="237">
        <f t="shared" si="7"/>
        <v>0</v>
      </c>
    </row>
    <row r="46" spans="1:8" s="217" customFormat="1">
      <c r="A46" s="1951" t="s">
        <v>300</v>
      </c>
      <c r="B46" s="1189" t="str">
        <f>VLOOKUP(A46,'12 - FINANCEIRA'!_xlnm.Print_Area,1,0)</f>
        <v>2.2</v>
      </c>
      <c r="C46" s="398" t="str">
        <f>VLOOKUP(A46,'12 - FINANCEIRA'!_xlnm.Print_Area,2,0)</f>
        <v>DRENAGEM PLUVIAL</v>
      </c>
      <c r="D46" s="399"/>
      <c r="E46" s="1189"/>
      <c r="F46" s="234"/>
      <c r="G46" s="237"/>
      <c r="H46" s="237">
        <f>SUM(H47:H50)</f>
        <v>2</v>
      </c>
    </row>
    <row r="47" spans="1:8" ht="25.5">
      <c r="A47" s="1950" t="s">
        <v>327</v>
      </c>
      <c r="B47" s="1188" t="str">
        <f>VLOOKUP($A47,'12 - FINANCEIRA'!_xlnm.Print_Area,2,0)</f>
        <v>CP-5199-83627</v>
      </c>
      <c r="C47" s="395" t="str">
        <f>VLOOKUP($A47,'12 - FINANCEIRA'!_xlnm.Print_Area,3,0)</f>
        <v>Tampao Fofo Articulado, Classe B125 Carga Max 12,5 T, Redondo Tampa 600 Mm, Rede Pluvial/Esgoto, P = Chamine Cx Areia / Poco Visita Assentado Com Arg Cim/Areia 1:4, Fornecimento E Assentamento</v>
      </c>
      <c r="D47" s="396">
        <f>VLOOKUP($A47,'12 - FINANCEIRA'!_xlnm.Print_Area,10,0)</f>
        <v>36</v>
      </c>
      <c r="E47" s="1188" t="str">
        <f>VLOOKUP($A47,'12 - FINANCEIRA'!_xlnm.Print_Area,4,0)</f>
        <v>und</v>
      </c>
      <c r="G47" s="237" t="str">
        <f>IF(D47&gt;0,"POSITIVO",IF(D47=0,"NULO",IF(D47&lt;0,"NEGATIVO")))</f>
        <v>POSITIVO</v>
      </c>
      <c r="H47" s="237">
        <f>IF(G47="NULO",0,1)</f>
        <v>1</v>
      </c>
    </row>
    <row r="48" spans="1:8">
      <c r="A48" s="1950" t="s">
        <v>328</v>
      </c>
      <c r="B48" s="1187" t="str">
        <f>VLOOKUP($A48,'12 - FINANCEIRA'!_xlnm.Print_Area,2,0)</f>
        <v>0804015</v>
      </c>
      <c r="C48" s="505" t="str">
        <f>VLOOKUP($A48,'12 - FINANCEIRA'!_xlnm.Print_Area,3,0)</f>
        <v>Corpo de BSTC D = 0,40 m CA2 - areia, brita e pedra de mão comerciais</v>
      </c>
      <c r="D48" s="506">
        <f>VLOOKUP($A48,'12 - FINANCEIRA'!_xlnm.Print_Area,10,0)</f>
        <v>8</v>
      </c>
      <c r="E48" s="1187" t="str">
        <f>VLOOKUP($A48,'12 - FINANCEIRA'!_xlnm.Print_Area,4,0)</f>
        <v>m</v>
      </c>
      <c r="G48" s="237" t="str">
        <f>IF(D48&gt;0,"POSITIVO",IF(D48=0,"NULO",IF(D48&lt;0,"NEGATIVO")))</f>
        <v>POSITIVO</v>
      </c>
      <c r="H48" s="237">
        <f>IF(G48="NULO",0,1)</f>
        <v>1</v>
      </c>
    </row>
    <row r="49" spans="1:11" hidden="1">
      <c r="A49" s="222" t="s">
        <v>329</v>
      </c>
      <c r="B49" s="394" t="str">
        <f>VLOOKUP($A49,'12 - FINANCEIRA'!_xlnm.Print_Area,2,0)</f>
        <v>2003680</v>
      </c>
      <c r="C49" s="395" t="str">
        <f>VLOOKUP($A49,'12 - FINANCEIRA'!_xlnm.Print_Area,3,0)</f>
        <v>Poço de visita - PVI 02 - areia e brita comerciais</v>
      </c>
      <c r="D49" s="396">
        <f>VLOOKUP($A49,'12 - FINANCEIRA'!_xlnm.Print_Area,10,0)</f>
        <v>0</v>
      </c>
      <c r="E49" s="397" t="str">
        <f>VLOOKUP($A49,'12 - FINANCEIRA'!_xlnm.Print_Area,4,0)</f>
        <v>und</v>
      </c>
      <c r="G49" s="237" t="str">
        <f>IF(D49&gt;0,"POSITIVO",IF(D49=0,"NULO",IF(D49&lt;0,"NEGATIVO")))</f>
        <v>NULO</v>
      </c>
      <c r="H49" s="237">
        <f>IF(G49="NULO",0,1)</f>
        <v>0</v>
      </c>
    </row>
    <row r="50" spans="1:11" hidden="1">
      <c r="A50" s="222" t="s">
        <v>330</v>
      </c>
      <c r="B50" s="504" t="str">
        <f>VLOOKUP($A50,'12 - FINANCEIRA'!_xlnm.Print_Area,2,0)</f>
        <v>0804022</v>
      </c>
      <c r="C50" s="505" t="str">
        <f>VLOOKUP($A50,'12 - FINANCEIRA'!_xlnm.Print_Area,3,0)</f>
        <v>Corpo de BSTC D = 0,60 m CA2 - areia extraída e brita e pedra de mão produzidas</v>
      </c>
      <c r="D50" s="506">
        <f>VLOOKUP($A50,'12 - FINANCEIRA'!_xlnm.Print_Area,10,0)</f>
        <v>0</v>
      </c>
      <c r="E50" s="507" t="str">
        <f>VLOOKUP($A50,'12 - FINANCEIRA'!_xlnm.Print_Area,4,0)</f>
        <v>m</v>
      </c>
      <c r="G50" s="237" t="str">
        <f>IF(D50&gt;0,"POSITIVO",IF(D50=0,"NULO",IF(D50&lt;0,"NEGATIVO")))</f>
        <v>NULO</v>
      </c>
      <c r="H50" s="237">
        <f>IF(G50="NULO",0,1)</f>
        <v>0</v>
      </c>
    </row>
    <row r="51" spans="1:11" s="217" customFormat="1">
      <c r="A51" s="1951" t="s">
        <v>334</v>
      </c>
      <c r="B51" s="1189" t="str">
        <f>VLOOKUP(A51,'12 - FINANCEIRA'!_xlnm.Print_Area,1,0)</f>
        <v>2.3</v>
      </c>
      <c r="C51" s="398" t="str">
        <f>VLOOKUP(A51,'12 - FINANCEIRA'!_xlnm.Print_Area,2,0)</f>
        <v>MANUTENÇÃO REDE ESGOTO</v>
      </c>
      <c r="D51" s="399"/>
      <c r="E51" s="1189"/>
      <c r="F51" s="234"/>
      <c r="G51" s="237"/>
      <c r="H51" s="237">
        <f>SUM(H52:H52)</f>
        <v>1</v>
      </c>
      <c r="K51" s="215"/>
    </row>
    <row r="52" spans="1:11" ht="15" customHeight="1">
      <c r="A52" s="1950" t="s">
        <v>335</v>
      </c>
      <c r="B52" s="1322" t="str">
        <f>VLOOKUP($A52,'12 - FINANCEIRA'!_xlnm.Print_Area,2,0)</f>
        <v>2003680</v>
      </c>
      <c r="C52" s="508" t="str">
        <f>VLOOKUP($A52,'12 - FINANCEIRA'!_xlnm.Print_Area,3,0)</f>
        <v>Poço de visita - PVI 02 - areia e brita comerciais</v>
      </c>
      <c r="D52" s="509">
        <f>VLOOKUP($A52,'12 - FINANCEIRA'!_xlnm.Print_Area,10,0)</f>
        <v>9</v>
      </c>
      <c r="E52" s="1322" t="str">
        <f>VLOOKUP($A52,'12 - FINANCEIRA'!_xlnm.Print_Area,4,0)</f>
        <v>un</v>
      </c>
      <c r="G52" s="237" t="str">
        <f>IF(D52&gt;0,"POSITIVO",IF(D52=0,"NULO",IF(D52&lt;0,"NEGATIVO")))</f>
        <v>POSITIVO</v>
      </c>
      <c r="H52" s="237">
        <f>IF(G52="NULO",0,1)</f>
        <v>1</v>
      </c>
    </row>
    <row r="53" spans="1:11" s="217" customFormat="1">
      <c r="A53" s="1951" t="s">
        <v>336</v>
      </c>
      <c r="B53" s="1323" t="str">
        <f>VLOOKUP(A53,'12 - FINANCEIRA'!_xlnm.Print_Area,1,0)</f>
        <v>2.4</v>
      </c>
      <c r="C53" s="1312" t="str">
        <f>VLOOKUP(A53,'12 - FINANCEIRA'!_xlnm.Print_Area,2,0)</f>
        <v>OBRAS COMPLEMENTARES</v>
      </c>
      <c r="D53" s="1324"/>
      <c r="E53" s="1323"/>
      <c r="F53" s="234"/>
      <c r="G53" s="237"/>
      <c r="H53" s="237">
        <f>SUM(H54:H59)</f>
        <v>6</v>
      </c>
    </row>
    <row r="54" spans="1:11" ht="15.75" customHeight="1">
      <c r="A54" s="1950" t="s">
        <v>337</v>
      </c>
      <c r="B54" s="1188" t="str">
        <f>VLOOKUP($A54,'12 - FINANCEIRA'!_xlnm.Print_Area,2,0)</f>
        <v>1600436</v>
      </c>
      <c r="C54" s="395" t="str">
        <f>VLOOKUP($A54,'12 - FINANCEIRA'!_xlnm.Print_Area,3,0)</f>
        <v>Demolição de concreto simples (PV e BSTC)</v>
      </c>
      <c r="D54" s="396">
        <f>VLOOKUP($A54,'12 - FINANCEIRA'!_xlnm.Print_Area,10,0)</f>
        <v>225.88399999999999</v>
      </c>
      <c r="E54" s="1188" t="str">
        <f>VLOOKUP($A54,'12 - FINANCEIRA'!_xlnm.Print_Area,4,0)</f>
        <v>m³</v>
      </c>
      <c r="G54" s="237" t="str">
        <f t="shared" ref="G54:G59" si="8">IF(D54&gt;0,"POSITIVO",IF(D54=0,"NULO",IF(D54&lt;0,"NEGATIVO")))</f>
        <v>POSITIVO</v>
      </c>
      <c r="H54" s="237">
        <f t="shared" ref="H54:H59" si="9">IF(G54="NULO",0,1)</f>
        <v>1</v>
      </c>
    </row>
    <row r="55" spans="1:11">
      <c r="A55" s="1950" t="s">
        <v>338</v>
      </c>
      <c r="B55" s="1188" t="str">
        <f>VLOOKUP($A55,'12 - FINANCEIRA'!_xlnm.Print_Area,2,0)</f>
        <v>42506</v>
      </c>
      <c r="C55" s="395" t="str">
        <f>VLOOKUP($A55,'12 - FINANCEIRA'!_xlnm.Print_Area,3,0)</f>
        <v>Remoção e reassentamento de paralelepípedos, inclusive perdas em Vias Urbanas</v>
      </c>
      <c r="D55" s="396">
        <f>VLOOKUP($A55,'12 - FINANCEIRA'!_xlnm.Print_Area,10,0)</f>
        <v>163.42999999999995</v>
      </c>
      <c r="E55" s="1188" t="str">
        <f>VLOOKUP($A55,'12 - FINANCEIRA'!_xlnm.Print_Area,4,0)</f>
        <v>m²</v>
      </c>
      <c r="G55" s="237" t="str">
        <f t="shared" si="8"/>
        <v>POSITIVO</v>
      </c>
      <c r="H55" s="237">
        <f t="shared" si="9"/>
        <v>1</v>
      </c>
    </row>
    <row r="56" spans="1:11">
      <c r="A56" s="1950" t="s">
        <v>339</v>
      </c>
      <c r="B56" s="1187" t="str">
        <f>VLOOKUP($A56,'12 - FINANCEIRA'!_xlnm.Print_Area,2,0)</f>
        <v>40867</v>
      </c>
      <c r="C56" s="505" t="str">
        <f>VLOOKUP($A56,'12 - FINANCEIRA'!_xlnm.Print_Area,3,0)</f>
        <v>Demolição e remoção de pavimento asfáltico</v>
      </c>
      <c r="D56" s="506">
        <f>VLOOKUP($A56,'12 - FINANCEIRA'!_xlnm.Print_Area,10,0)</f>
        <v>1340.14</v>
      </c>
      <c r="E56" s="1187" t="str">
        <f>VLOOKUP($A56,'12 - FINANCEIRA'!_xlnm.Print_Area,4,0)</f>
        <v>m²</v>
      </c>
      <c r="G56" s="237" t="str">
        <f t="shared" si="8"/>
        <v>POSITIVO</v>
      </c>
      <c r="H56" s="237">
        <f t="shared" si="9"/>
        <v>1</v>
      </c>
    </row>
    <row r="57" spans="1:11" ht="25.5">
      <c r="A57" s="1950" t="s">
        <v>518</v>
      </c>
      <c r="B57" s="1188" t="str">
        <f>VLOOKUP($A57,'12 - FINANCEIRA'!_xlnm.Print_Area,2,0)</f>
        <v>90755</v>
      </c>
      <c r="C57" s="395" t="str">
        <f>VLOOKUP($A57,'12 - FINANCEIRA'!_xlnm.Print_Area,3,0)</f>
        <v>Assentamento de tubo de PVC corrugado de dupla parede para rede coletora de esgoto, DN 150 mm, junta elástica, instalado em local com nível alto de interferências (não inclui fornecimento)</v>
      </c>
      <c r="D57" s="396">
        <f>VLOOKUP($A57,'12 - FINANCEIRA'!_xlnm.Print_Area,10,0)</f>
        <v>1205.5999999999999</v>
      </c>
      <c r="E57" s="1188" t="str">
        <f>VLOOKUP($A57,'12 - FINANCEIRA'!_xlnm.Print_Area,4,0)</f>
        <v>m</v>
      </c>
      <c r="G57" s="237" t="str">
        <f t="shared" si="8"/>
        <v>POSITIVO</v>
      </c>
      <c r="H57" s="237">
        <f t="shared" si="9"/>
        <v>1</v>
      </c>
    </row>
    <row r="58" spans="1:11">
      <c r="A58" s="1950" t="s">
        <v>679</v>
      </c>
      <c r="B58" s="1187" t="str">
        <f>VLOOKUP($A58,'12 - FINANCEIRA'!_xlnm.Print_Area,2,0)</f>
        <v>00041936</v>
      </c>
      <c r="C58" s="505" t="str">
        <f>VLOOKUP($A58,'12 - FINANCEIRA'!_xlnm.Print_Area,3,0)</f>
        <v>Tubo coletor de esgoto, PVC, JEI, DN 150 mm (NBR 7362)</v>
      </c>
      <c r="D58" s="506">
        <f>VLOOKUP($A58,'12 - FINANCEIRA'!_xlnm.Print_Area,10,0)</f>
        <v>1205.5999999999999</v>
      </c>
      <c r="E58" s="1187" t="str">
        <f>VLOOKUP($A58,'12 - FINANCEIRA'!_xlnm.Print_Area,4,0)</f>
        <v>m</v>
      </c>
      <c r="G58" s="237" t="str">
        <f t="shared" si="8"/>
        <v>POSITIVO</v>
      </c>
      <c r="H58" s="237">
        <f t="shared" si="9"/>
        <v>1</v>
      </c>
    </row>
    <row r="59" spans="1:11" ht="25.5">
      <c r="A59" s="1950" t="s">
        <v>681</v>
      </c>
      <c r="B59" s="1187" t="str">
        <f>VLOOKUP($A59,'12 - FINANCEIRA'!_xlnm.Print_Area,2,0)</f>
        <v>S030304</v>
      </c>
      <c r="C59" s="505" t="str">
        <f>VLOOKUP($A59,'12 - FINANCEIRA'!_xlnm.Print_Area,3,0)</f>
        <v>Índice de preço para remoção de entulho decorrente da execução de obras  - Material demolido - BDI = 14,01null - DMT = 2,50</v>
      </c>
      <c r="D59" s="506">
        <f>VLOOKUP($A59,'12 - FINANCEIRA'!_xlnm.Print_Area,10,0)</f>
        <v>55.5</v>
      </c>
      <c r="E59" s="1187" t="str">
        <f>VLOOKUP($A59,'12 - FINANCEIRA'!_xlnm.Print_Area,4,0)</f>
        <v>m³</v>
      </c>
      <c r="G59" s="237" t="str">
        <f t="shared" si="8"/>
        <v>POSITIVO</v>
      </c>
      <c r="H59" s="237">
        <f t="shared" si="9"/>
        <v>1</v>
      </c>
    </row>
    <row r="60" spans="1:11" s="217" customFormat="1">
      <c r="A60" s="1951" t="s">
        <v>340</v>
      </c>
      <c r="B60" s="1189" t="str">
        <f>VLOOKUP(A60,'12 - FINANCEIRA'!_xlnm.Print_Area,1,0)</f>
        <v>2.5</v>
      </c>
      <c r="C60" s="398" t="str">
        <f>VLOOKUP(A60,'12 - FINANCEIRA'!_xlnm.Print_Area,2,0)</f>
        <v>ESTRUTURA</v>
      </c>
      <c r="D60" s="399"/>
      <c r="E60" s="1189"/>
      <c r="F60" s="234"/>
      <c r="G60" s="237"/>
      <c r="H60" s="237">
        <f>SUM(H61:H73)</f>
        <v>11</v>
      </c>
      <c r="K60" s="215"/>
    </row>
    <row r="61" spans="1:11" ht="29.25" customHeight="1">
      <c r="A61" s="1950" t="s">
        <v>344</v>
      </c>
      <c r="B61" s="1188" t="str">
        <f>VLOOKUP($A61,'12 - FINANCEIRA'!_xlnm.Print_Area,2,0)</f>
        <v>GUARANHUNS34F-6817851</v>
      </c>
      <c r="C61" s="395" t="str">
        <f>VLOOKUP($A61,'12 - FINANCEIRA'!_xlnm.Print_Area,3,0)</f>
        <v>Fornecimento e assentamento de galeria de concreto pré-moldado 2,5 X 1,5 metros fechada (tampa fixa)</v>
      </c>
      <c r="D61" s="396">
        <f>VLOOKUP($A61,'12 - FINANCEIRA'!_xlnm.Print_Area,10,0)</f>
        <v>26</v>
      </c>
      <c r="E61" s="1188" t="str">
        <f>VLOOKUP($A61,'12 - FINANCEIRA'!_xlnm.Print_Area,4,0)</f>
        <v>m</v>
      </c>
      <c r="G61" s="237" t="str">
        <f>IF(D61&gt;0,"POSITIVO",IF(D61=0,"NULO",IF(D61&lt;0,"NEGATIVO")))</f>
        <v>POSITIVO</v>
      </c>
      <c r="H61" s="237">
        <f>IF(G61="NULO",0,1)</f>
        <v>1</v>
      </c>
    </row>
    <row r="62" spans="1:11" ht="27" customHeight="1">
      <c r="A62" s="1950" t="s">
        <v>345</v>
      </c>
      <c r="B62" s="1188" t="str">
        <f>VLOOKUP($A62,'12 - FINANCEIRA'!_xlnm.Print_Area,2,0)</f>
        <v>GUARANHUNS34A-6817851</v>
      </c>
      <c r="C62" s="395" t="str">
        <f>VLOOKUP($A62,'12 - FINANCEIRA'!_xlnm.Print_Area,3,0)</f>
        <v>Fornecimento e assentamento de galeria de concreto pré-moldado 2,5 X 1,5 metros aberta (tampa removível)</v>
      </c>
      <c r="D62" s="396">
        <f>VLOOKUP($A62,'12 - FINANCEIRA'!_xlnm.Print_Area,10,0)</f>
        <v>16</v>
      </c>
      <c r="E62" s="1188" t="str">
        <f>VLOOKUP($A62,'12 - FINANCEIRA'!_xlnm.Print_Area,4,0)</f>
        <v>m</v>
      </c>
      <c r="G62" s="237" t="str">
        <f t="shared" ref="G62:G68" si="10">IF(D62&gt;0,"POSITIVO",IF(D62=0,"NULO",IF(D62&lt;0,"NEGATIVO")))</f>
        <v>POSITIVO</v>
      </c>
      <c r="H62" s="237">
        <f t="shared" ref="H62:H68" si="11">IF(G62="NULO",0,1)</f>
        <v>1</v>
      </c>
    </row>
    <row r="63" spans="1:11">
      <c r="A63" s="1950" t="s">
        <v>346</v>
      </c>
      <c r="B63" s="1322" t="str">
        <f>VLOOKUP($A63,'12 - FINANCEIRA'!_xlnm.Print_Area,2,0)</f>
        <v>1106057</v>
      </c>
      <c r="C63" s="508" t="str">
        <f>VLOOKUP($A63,'12 - FINANCEIRA'!_xlnm.Print_Area,3,0)</f>
        <v>Concreto magro - confecção em betoneira e lançamento manual - areia e brita comerciais</v>
      </c>
      <c r="D63" s="509">
        <f>VLOOKUP($A63,'12 - FINANCEIRA'!_xlnm.Print_Area,10,0)</f>
        <v>2.4750000000000085</v>
      </c>
      <c r="E63" s="1322" t="str">
        <f>VLOOKUP($A63,'12 - FINANCEIRA'!_xlnm.Print_Area,4,0)</f>
        <v>m³</v>
      </c>
      <c r="G63" s="237" t="str">
        <f t="shared" si="10"/>
        <v>POSITIVO</v>
      </c>
      <c r="H63" s="237">
        <f t="shared" si="11"/>
        <v>1</v>
      </c>
    </row>
    <row r="64" spans="1:11">
      <c r="A64" s="1950" t="s">
        <v>347</v>
      </c>
      <c r="B64" s="1188" t="str">
        <f>VLOOKUP($A64,'12 - FINANCEIRA'!_xlnm.Print_Area,2,0)</f>
        <v>96541</v>
      </c>
      <c r="C64" s="395" t="str">
        <f>VLOOKUP($A64,'12 - FINANCEIRA'!_xlnm.Print_Area,3,0)</f>
        <v>Fabricação, montagem e desmontagem de fôrma, em chapa de madeira compensada resinada, e=17 mm</v>
      </c>
      <c r="D64" s="396">
        <f>VLOOKUP($A64,'12 - FINANCEIRA'!_xlnm.Print_Area,10,0)</f>
        <v>8.2959999999999994</v>
      </c>
      <c r="E64" s="1188" t="str">
        <f>VLOOKUP($A64,'12 - FINANCEIRA'!_xlnm.Print_Area,4,0)</f>
        <v>m²</v>
      </c>
      <c r="G64" s="237" t="str">
        <f t="shared" si="10"/>
        <v>POSITIVO</v>
      </c>
      <c r="H64" s="237">
        <f t="shared" si="11"/>
        <v>1</v>
      </c>
    </row>
    <row r="65" spans="1:11">
      <c r="A65" s="1950" t="s">
        <v>348</v>
      </c>
      <c r="B65" s="1322" t="str">
        <f>VLOOKUP($A65,'12 - FINANCEIRA'!_xlnm.Print_Area,2,0)</f>
        <v>1107890</v>
      </c>
      <c r="C65" s="508" t="str">
        <f>VLOOKUP($A65,'12 - FINANCEIRA'!_xlnm.Print_Area,3,0)</f>
        <v>Concreto fck = 30 MPa - confecção em central dosadora de 30 m³/h - areia e brita comerciais</v>
      </c>
      <c r="D65" s="509">
        <f>VLOOKUP($A65,'12 - FINANCEIRA'!_xlnm.Print_Area,10,0)</f>
        <v>20.64</v>
      </c>
      <c r="E65" s="1322" t="str">
        <f>VLOOKUP($A65,'12 - FINANCEIRA'!_xlnm.Print_Area,4,0)</f>
        <v>m³</v>
      </c>
      <c r="G65" s="237" t="str">
        <f t="shared" si="10"/>
        <v>POSITIVO</v>
      </c>
      <c r="H65" s="237">
        <f t="shared" si="11"/>
        <v>1</v>
      </c>
    </row>
    <row r="66" spans="1:11">
      <c r="A66" s="1950" t="s">
        <v>349</v>
      </c>
      <c r="B66" s="1188" t="str">
        <f>VLOOKUP($A66,'12 - FINANCEIRA'!_xlnm.Print_Area,2,0)</f>
        <v>00025950</v>
      </c>
      <c r="C66" s="395" t="str">
        <f>VLOOKUP($A66,'12 - FINANCEIRA'!_xlnm.Print_Area,3,0)</f>
        <v xml:space="preserve">Servico de bombeamento de concreto </v>
      </c>
      <c r="D66" s="396">
        <f>VLOOKUP($A66,'12 - FINANCEIRA'!_xlnm.Print_Area,10,0)</f>
        <v>5.9399999999999977</v>
      </c>
      <c r="E66" s="1188" t="str">
        <f>VLOOKUP($A66,'12 - FINANCEIRA'!_xlnm.Print_Area,4,0)</f>
        <v>m³</v>
      </c>
      <c r="G66" s="237" t="str">
        <f t="shared" si="10"/>
        <v>POSITIVO</v>
      </c>
      <c r="H66" s="237">
        <f t="shared" si="11"/>
        <v>1</v>
      </c>
    </row>
    <row r="67" spans="1:11" ht="25.5" hidden="1">
      <c r="A67" s="222" t="s">
        <v>350</v>
      </c>
      <c r="B67" s="533" t="str">
        <f>VLOOKUP($A67,'12 - FINANCEIRA'!_xlnm.Print_Area,2,0)</f>
        <v>CP-3762-S160326</v>
      </c>
      <c r="C67" s="508" t="str">
        <f>VLOOKUP($A67,'12 - FINANCEIRA'!_xlnm.Print_Area,3,0)</f>
        <v>Barra chata em qualquer dimensão</v>
      </c>
      <c r="D67" s="509">
        <f>VLOOKUP($A67,'12 - FINANCEIRA'!_xlnm.Print_Area,10,0)</f>
        <v>0</v>
      </c>
      <c r="E67" s="534" t="str">
        <f>VLOOKUP($A67,'12 - FINANCEIRA'!_xlnm.Print_Area,4,0)</f>
        <v>kg</v>
      </c>
      <c r="G67" s="237" t="str">
        <f t="shared" si="10"/>
        <v>NULO</v>
      </c>
      <c r="H67" s="237">
        <f t="shared" si="11"/>
        <v>0</v>
      </c>
    </row>
    <row r="68" spans="1:11" s="217" customFormat="1">
      <c r="A68" s="1950" t="s">
        <v>519</v>
      </c>
      <c r="B68" s="1188" t="str">
        <f>VLOOKUP($A68,'12 - FINANCEIRA'!_xlnm.Print_Area,2,0)</f>
        <v>0407820</v>
      </c>
      <c r="C68" s="1326" t="str">
        <f>VLOOKUP($A68,'12 - FINANCEIRA'!_xlnm.Print_Area,3,0)</f>
        <v>Armação em aço CA-60 - fornecimento, preparo e colocação</v>
      </c>
      <c r="D68" s="396">
        <f>VLOOKUP($A68,'12 - FINANCEIRA'!_xlnm.Print_Area,10,0)</f>
        <v>652.28800000000001</v>
      </c>
      <c r="E68" s="1188" t="str">
        <f>VLOOKUP($A68,'12 - FINANCEIRA'!_xlnm.Print_Area,4,0)</f>
        <v>kg</v>
      </c>
      <c r="F68" s="234"/>
      <c r="G68" s="237" t="str">
        <f t="shared" si="10"/>
        <v>POSITIVO</v>
      </c>
      <c r="H68" s="237">
        <f t="shared" si="11"/>
        <v>1</v>
      </c>
      <c r="K68" s="215"/>
    </row>
    <row r="69" spans="1:11" hidden="1">
      <c r="A69" s="222" t="s">
        <v>520</v>
      </c>
      <c r="B69" s="533" t="str">
        <f>VLOOKUP($A69,'12 - FINANCEIRA'!_xlnm.Print_Area,2,0)</f>
        <v>0407819</v>
      </c>
      <c r="C69" s="508" t="str">
        <f>VLOOKUP($A69,'12 - FINANCEIRA'!_xlnm.Print_Area,3,0)</f>
        <v>Armação em aço CA-50 - fornecimento, preparo e colocação</v>
      </c>
      <c r="D69" s="509">
        <f>VLOOKUP($A69,'12 - FINANCEIRA'!_xlnm.Print_Area,10,0)</f>
        <v>0</v>
      </c>
      <c r="E69" s="534" t="str">
        <f>VLOOKUP($A69,'12 - FINANCEIRA'!_xlnm.Print_Area,4,0)</f>
        <v>kg</v>
      </c>
      <c r="G69" s="237" t="str">
        <f>IF(D69&gt;0,"POSITIVO",IF(D69=0,"NULO",IF(D69&lt;0,"NEGATIVO")))</f>
        <v>NULO</v>
      </c>
      <c r="H69" s="237">
        <f>IF(G69="NULO",0,1)</f>
        <v>0</v>
      </c>
    </row>
    <row r="70" spans="1:11">
      <c r="A70" s="1950" t="s">
        <v>521</v>
      </c>
      <c r="B70" s="1188" t="str">
        <f>VLOOKUP($A70,'12 - FINANCEIRA'!_xlnm.Print_Area,2,0)</f>
        <v>100322</v>
      </c>
      <c r="C70" s="395" t="str">
        <f>VLOOKUP($A70,'12 - FINANCEIRA'!_xlnm.Print_Area,3,0)</f>
        <v>Lastro com material granular (pedra britada n.3), aplicado em pisos ou radiers, espessura de *10 cm*</v>
      </c>
      <c r="D70" s="396">
        <f>VLOOKUP($A70,'12 - FINANCEIRA'!_xlnm.Print_Area,10,0)</f>
        <v>14.850000000000023</v>
      </c>
      <c r="E70" s="1188" t="str">
        <f>VLOOKUP($A70,'12 - FINANCEIRA'!_xlnm.Print_Area,4,0)</f>
        <v>m³</v>
      </c>
      <c r="G70" s="237" t="str">
        <f>IF(D70&gt;0,"POSITIVO",IF(D70=0,"NULO",IF(D70&lt;0,"NEGATIVO")))</f>
        <v>POSITIVO</v>
      </c>
      <c r="H70" s="237">
        <f>IF(G70="NULO",0,1)</f>
        <v>1</v>
      </c>
    </row>
    <row r="71" spans="1:11" ht="25.5">
      <c r="A71" s="1950" t="s">
        <v>522</v>
      </c>
      <c r="B71" s="1188" t="str">
        <f>VLOOKUP($A71,'12 - FINANCEIRA'!_xlnm.Print_Area,2,0)</f>
        <v>CESAN 7050100030</v>
      </c>
      <c r="C71" s="395" t="str">
        <f>VLOOKUP($A71,'12 - FINANCEIRA'!_xlnm.Print_Area,3,0)</f>
        <v>Escoramento cavas com prancha metalica</v>
      </c>
      <c r="D71" s="396">
        <f>VLOOKUP($A71,'12 - FINANCEIRA'!_xlnm.Print_Area,10,0)</f>
        <v>582.39999999999964</v>
      </c>
      <c r="E71" s="1188" t="str">
        <f>VLOOKUP($A71,'12 - FINANCEIRA'!_xlnm.Print_Area,4,0)</f>
        <v>m²</v>
      </c>
      <c r="G71" s="237" t="str">
        <f>IF(D71&gt;0,"POSITIVO",IF(D71=0,"NULO",IF(D71&lt;0,"NEGATIVO")))</f>
        <v>POSITIVO</v>
      </c>
      <c r="H71" s="237">
        <f>IF(G71="NULO",0,1)</f>
        <v>1</v>
      </c>
    </row>
    <row r="72" spans="1:11">
      <c r="A72" s="1950" t="s">
        <v>523</v>
      </c>
      <c r="B72" s="1322" t="str">
        <f>VLOOKUP($A72,'12 - FINANCEIRA'!_xlnm.Print_Area,2,0)</f>
        <v>2003864</v>
      </c>
      <c r="C72" s="508" t="str">
        <f>VLOOKUP($A72,'12 - FINANCEIRA'!_xlnm.Print_Area,3,0)</f>
        <v>Esgotamento de água com bomba submersa</v>
      </c>
      <c r="D72" s="509">
        <f>VLOOKUP($A72,'12 - FINANCEIRA'!_xlnm.Print_Area,10,0)</f>
        <v>3320</v>
      </c>
      <c r="E72" s="1322" t="str">
        <f>VLOOKUP($A72,'12 - FINANCEIRA'!_xlnm.Print_Area,4,0)</f>
        <v>h</v>
      </c>
      <c r="G72" s="237" t="str">
        <f>IF(D72&gt;0,"POSITIVO",IF(D72=0,"NULO",IF(D72&lt;0,"NEGATIVO")))</f>
        <v>POSITIVO</v>
      </c>
      <c r="H72" s="237">
        <f>IF(G72="NULO",0,1)</f>
        <v>1</v>
      </c>
    </row>
    <row r="73" spans="1:11" ht="25.5">
      <c r="A73" s="1950" t="s">
        <v>524</v>
      </c>
      <c r="B73" s="1188" t="str">
        <f>VLOOKUP($A73,'12 - FINANCEIRA'!_xlnm.Print_Area,2,0)</f>
        <v>CESAN-7060100030</v>
      </c>
      <c r="C73" s="395" t="str">
        <f>VLOOKUP($A73,'12 - FINANCEIRA'!_xlnm.Print_Area,3,0)</f>
        <v>Rebaixamento de lençol freático c/ pont filtrantes</v>
      </c>
      <c r="D73" s="396">
        <f>VLOOKUP($A73,'12 - FINANCEIRA'!_xlnm.Print_Area,10,0)</f>
        <v>2</v>
      </c>
      <c r="E73" s="1188" t="str">
        <f>VLOOKUP($A73,'12 - FINANCEIRA'!_xlnm.Print_Area,4,0)</f>
        <v>mês</v>
      </c>
      <c r="G73" s="237" t="str">
        <f>IF(D73&gt;0,"POSITIVO",IF(D73=0,"NULO",IF(D73&lt;0,"NEGATIVO")))</f>
        <v>POSITIVO</v>
      </c>
      <c r="H73" s="237">
        <f>IF(G73="NULO",0,1)</f>
        <v>1</v>
      </c>
    </row>
    <row r="74" spans="1:11" s="216" customFormat="1">
      <c r="A74" s="1948">
        <v>3</v>
      </c>
      <c r="B74" s="1190">
        <f>VLOOKUP(A74,'12 - FINANCEIRA'!_xlnm.Print_Area,1,0)</f>
        <v>3</v>
      </c>
      <c r="C74" s="578" t="str">
        <f>VLOOKUP(A74,'12 - FINANCEIRA'!_xlnm.Print_Area,2,0)</f>
        <v>SERVIÇOS NOVOS</v>
      </c>
      <c r="D74" s="579"/>
      <c r="E74" s="1190"/>
      <c r="F74" s="233"/>
      <c r="G74" s="237"/>
      <c r="H74" s="237">
        <f>SUM(H75:H88)</f>
        <v>26</v>
      </c>
    </row>
    <row r="75" spans="1:11" s="217" customFormat="1">
      <c r="A75" s="1951" t="s">
        <v>891</v>
      </c>
      <c r="B75" s="1189" t="str">
        <f>VLOOKUP(A75,'12 - FINANCEIRA'!_xlnm.Print_Area,1,0)</f>
        <v>3.1</v>
      </c>
      <c r="C75" s="398" t="str">
        <f>VLOOKUP(A75,'12 - FINANCEIRA'!_xlnm.Print_Area,2,0)</f>
        <v>GALERIA GUARANHUS 1 E 2</v>
      </c>
      <c r="D75" s="399"/>
      <c r="E75" s="1189"/>
      <c r="F75" s="234"/>
      <c r="G75" s="237"/>
      <c r="H75" s="237">
        <f>SUM(H76:H88)</f>
        <v>13</v>
      </c>
    </row>
    <row r="76" spans="1:11" ht="29.25" customHeight="1">
      <c r="A76" s="1950" t="s">
        <v>892</v>
      </c>
      <c r="B76" s="1188">
        <f>VLOOKUP($A76,'12 - FINANCEIRA'!_xlnm.Print_Area,2,0)</f>
        <v>42047</v>
      </c>
      <c r="C76" s="395" t="str">
        <f>VLOOKUP($A76,'12 - FINANCEIRA'!_xlnm.Print_Area,3,0)</f>
        <v>Elementos de madeira para sinalização - cavaletes</v>
      </c>
      <c r="D76" s="396">
        <f>VLOOKUP($A76,'12 - FINANCEIRA'!_xlnm.Print_Area,10,0)</f>
        <v>20</v>
      </c>
      <c r="E76" s="1188" t="str">
        <f>VLOOKUP($A76,'12 - FINANCEIRA'!_xlnm.Print_Area,4,0)</f>
        <v>und</v>
      </c>
      <c r="G76" s="237" t="str">
        <f>IF(D76&gt;0,"POSITIVO",IF(D76=0,"NULO",IF(D76&lt;0,"NEGATIVO")))</f>
        <v>POSITIVO</v>
      </c>
      <c r="H76" s="237">
        <f>IF(G76="NULO",0,1)</f>
        <v>1</v>
      </c>
    </row>
    <row r="77" spans="1:11" ht="27" customHeight="1">
      <c r="A77" s="1950" t="s">
        <v>894</v>
      </c>
      <c r="B77" s="1188">
        <f>VLOOKUP($A77,'12 - FINANCEIRA'!_xlnm.Print_Area,2,0)</f>
        <v>40937</v>
      </c>
      <c r="C77" s="395" t="str">
        <f>VLOOKUP($A77,'12 - FINANCEIRA'!_xlnm.Print_Area,3,0)</f>
        <v>Sinalização vertical com chapa em esmalte sintético</v>
      </c>
      <c r="D77" s="396">
        <f>VLOOKUP($A77,'12 - FINANCEIRA'!_xlnm.Print_Area,10,0)</f>
        <v>25</v>
      </c>
      <c r="E77" s="1188" t="str">
        <f>VLOOKUP($A77,'12 - FINANCEIRA'!_xlnm.Print_Area,4,0)</f>
        <v>m²</v>
      </c>
      <c r="G77" s="237" t="str">
        <f t="shared" ref="G77:G83" si="12">IF(D77&gt;0,"POSITIVO",IF(D77=0,"NULO",IF(D77&lt;0,"NEGATIVO")))</f>
        <v>POSITIVO</v>
      </c>
      <c r="H77" s="237">
        <f t="shared" ref="H77:H83" si="13">IF(G77="NULO",0,1)</f>
        <v>1</v>
      </c>
    </row>
    <row r="78" spans="1:11">
      <c r="A78" s="1950" t="s">
        <v>896</v>
      </c>
      <c r="B78" s="1322">
        <f>VLOOKUP($A78,'12 - FINANCEIRA'!_xlnm.Print_Area,2,0)</f>
        <v>41359</v>
      </c>
      <c r="C78" s="508" t="str">
        <f>VLOOKUP($A78,'12 - FINANCEIRA'!_xlnm.Print_Area,3,0)</f>
        <v>Tela de proteção de segurança de PVC cor laranja com suporte para sinalização de obras</v>
      </c>
      <c r="D78" s="509">
        <f>VLOOKUP($A78,'12 - FINANCEIRA'!_xlnm.Print_Area,10,0)</f>
        <v>1456</v>
      </c>
      <c r="E78" s="1322" t="str">
        <f>VLOOKUP($A78,'12 - FINANCEIRA'!_xlnm.Print_Area,4,0)</f>
        <v>m</v>
      </c>
      <c r="G78" s="237" t="str">
        <f t="shared" si="12"/>
        <v>POSITIVO</v>
      </c>
      <c r="H78" s="237">
        <f t="shared" si="13"/>
        <v>1</v>
      </c>
    </row>
    <row r="79" spans="1:11">
      <c r="A79" s="1950" t="s">
        <v>898</v>
      </c>
      <c r="B79" s="1188">
        <f>VLOOKUP($A79,'12 - FINANCEIRA'!_xlnm.Print_Area,2,0)</f>
        <v>41241</v>
      </c>
      <c r="C79" s="395" t="str">
        <f>VLOOKUP($A79,'12 - FINANCEIRA'!_xlnm.Print_Area,3,0)</f>
        <v>Caixa ralo em blocos pré-moldados e grelha articulada em FFA em Vias Urbanas</v>
      </c>
      <c r="D79" s="396">
        <f>VLOOKUP($A79,'12 - FINANCEIRA'!_xlnm.Print_Area,10,0)</f>
        <v>46</v>
      </c>
      <c r="E79" s="1188" t="str">
        <f>VLOOKUP($A79,'12 - FINANCEIRA'!_xlnm.Print_Area,4,0)</f>
        <v>un</v>
      </c>
      <c r="G79" s="237" t="str">
        <f t="shared" si="12"/>
        <v>POSITIVO</v>
      </c>
      <c r="H79" s="237">
        <f t="shared" si="13"/>
        <v>1</v>
      </c>
    </row>
    <row r="80" spans="1:11">
      <c r="A80" s="1950" t="s">
        <v>900</v>
      </c>
      <c r="B80" s="1322">
        <f>VLOOKUP($A80,'12 - FINANCEIRA'!_xlnm.Print_Area,2,0)</f>
        <v>7200100050</v>
      </c>
      <c r="C80" s="508" t="str">
        <f>VLOOKUP($A80,'12 - FINANCEIRA'!_xlnm.Print_Area,3,0)</f>
        <v xml:space="preserve">Lig Pred Esg Curta C/Mat S/Pav H0,6A1,0M </v>
      </c>
      <c r="D80" s="509">
        <f>VLOOKUP($A80,'12 - FINANCEIRA'!_xlnm.Print_Area,10,0)</f>
        <v>50</v>
      </c>
      <c r="E80" s="1322" t="str">
        <f>VLOOKUP($A80,'12 - FINANCEIRA'!_xlnm.Print_Area,4,0)</f>
        <v>und</v>
      </c>
      <c r="G80" s="237" t="str">
        <f t="shared" si="12"/>
        <v>POSITIVO</v>
      </c>
      <c r="H80" s="237">
        <f t="shared" si="13"/>
        <v>1</v>
      </c>
    </row>
    <row r="81" spans="1:11">
      <c r="A81" s="1950" t="s">
        <v>901</v>
      </c>
      <c r="B81" s="1188">
        <f>VLOOKUP($A81,'12 - FINANCEIRA'!_xlnm.Print_Area,2,0)</f>
        <v>7250100010</v>
      </c>
      <c r="C81" s="395" t="str">
        <f>VLOOKUP($A81,'12 - FINANCEIRA'!_xlnm.Print_Area,3,0)</f>
        <v>Rede Agua PVC PBA 15 Dn 50 S/Pav</v>
      </c>
      <c r="D81" s="396">
        <f>VLOOKUP($A81,'12 - FINANCEIRA'!_xlnm.Print_Area,10,0)</f>
        <v>478</v>
      </c>
      <c r="E81" s="1188" t="str">
        <f>VLOOKUP($A81,'12 - FINANCEIRA'!_xlnm.Print_Area,4,0)</f>
        <v>m</v>
      </c>
      <c r="G81" s="237" t="str">
        <f t="shared" si="12"/>
        <v>POSITIVO</v>
      </c>
      <c r="H81" s="237">
        <f t="shared" si="13"/>
        <v>1</v>
      </c>
    </row>
    <row r="82" spans="1:11">
      <c r="A82" s="1950" t="s">
        <v>902</v>
      </c>
      <c r="B82" s="1322">
        <f>VLOOKUP($A82,'12 - FINANCEIRA'!_xlnm.Print_Area,2,0)</f>
        <v>7200100090</v>
      </c>
      <c r="C82" s="508" t="str">
        <f>VLOOKUP($A82,'12 - FINANCEIRA'!_xlnm.Print_Area,3,0)</f>
        <v>Lig Pred Água DN 20, C/ Colar, S/Pav</v>
      </c>
      <c r="D82" s="509">
        <f>VLOOKUP($A82,'12 - FINANCEIRA'!_xlnm.Print_Area,10,0)</f>
        <v>50</v>
      </c>
      <c r="E82" s="1322" t="str">
        <f>VLOOKUP($A82,'12 - FINANCEIRA'!_xlnm.Print_Area,4,0)</f>
        <v>und</v>
      </c>
      <c r="G82" s="237" t="str">
        <f t="shared" si="12"/>
        <v>POSITIVO</v>
      </c>
      <c r="H82" s="237">
        <f t="shared" si="13"/>
        <v>1</v>
      </c>
    </row>
    <row r="83" spans="1:11" s="217" customFormat="1">
      <c r="A83" s="1950" t="s">
        <v>903</v>
      </c>
      <c r="B83" s="1188">
        <f>VLOOKUP($A83,'12 - FINANCEIRA'!_xlnm.Print_Area,2,0)</f>
        <v>40663</v>
      </c>
      <c r="C83" s="1326" t="str">
        <f>VLOOKUP($A83,'12 - FINANCEIRA'!_xlnm.Print_Area,3,0)</f>
        <v>Meio fio de concreto pré-moldado (12 x 30 x 15) cm, inclusive caiação e transporte do meio fio</v>
      </c>
      <c r="D83" s="396">
        <f>VLOOKUP($A83,'12 - FINANCEIRA'!_xlnm.Print_Area,10,0)</f>
        <v>76</v>
      </c>
      <c r="E83" s="1188" t="str">
        <f>VLOOKUP($A83,'12 - FINANCEIRA'!_xlnm.Print_Area,4,0)</f>
        <v>m</v>
      </c>
      <c r="F83" s="234"/>
      <c r="G83" s="237" t="str">
        <f t="shared" si="12"/>
        <v>POSITIVO</v>
      </c>
      <c r="H83" s="237">
        <f t="shared" si="13"/>
        <v>1</v>
      </c>
      <c r="K83" s="215"/>
    </row>
    <row r="84" spans="1:11">
      <c r="A84" s="1950" t="s">
        <v>905</v>
      </c>
      <c r="B84" s="1322">
        <f>VLOOKUP($A84,'12 - FINANCEIRA'!_xlnm.Print_Area,2,0)</f>
        <v>41360</v>
      </c>
      <c r="C84" s="508" t="str">
        <f>VLOOKUP($A84,'12 - FINANCEIRA'!_xlnm.Print_Area,3,0)</f>
        <v>CAP-50/70, fornecimento</v>
      </c>
      <c r="D84" s="509">
        <f>VLOOKUP($A84,'12 - FINANCEIRA'!_xlnm.Print_Area,10,0)</f>
        <v>26.94</v>
      </c>
      <c r="E84" s="1322" t="str">
        <f>VLOOKUP($A84,'12 - FINANCEIRA'!_xlnm.Print_Area,4,0)</f>
        <v>t</v>
      </c>
      <c r="G84" s="237" t="str">
        <f>IF(D84&gt;0,"POSITIVO",IF(D84=0,"NULO",IF(D84&lt;0,"NEGATIVO")))</f>
        <v>POSITIVO</v>
      </c>
      <c r="H84" s="237">
        <f>IF(G84="NULO",0,1)</f>
        <v>1</v>
      </c>
    </row>
    <row r="85" spans="1:11">
      <c r="A85" s="1950" t="s">
        <v>913</v>
      </c>
      <c r="B85" s="1188">
        <f>VLOOKUP($A85,'12 - FINANCEIRA'!_xlnm.Print_Area,2,0)</f>
        <v>40968</v>
      </c>
      <c r="C85" s="395" t="str">
        <f>VLOOKUP($A85,'12 - FINANCEIRA'!_xlnm.Print_Area,3,0)</f>
        <v>CM-30, fornecimento</v>
      </c>
      <c r="D85" s="396">
        <f>VLOOKUP($A85,'12 - FINANCEIRA'!_xlnm.Print_Area,10,0)</f>
        <v>8.51</v>
      </c>
      <c r="E85" s="1188" t="str">
        <f>VLOOKUP($A85,'12 - FINANCEIRA'!_xlnm.Print_Area,4,0)</f>
        <v>t</v>
      </c>
      <c r="G85" s="237" t="str">
        <f>IF(D85&gt;0,"POSITIVO",IF(D85=0,"NULO",IF(D85&lt;0,"NEGATIVO")))</f>
        <v>POSITIVO</v>
      </c>
      <c r="H85" s="237">
        <f>IF(G85="NULO",0,1)</f>
        <v>1</v>
      </c>
    </row>
    <row r="86" spans="1:11" ht="25.5">
      <c r="A86" s="1950" t="s">
        <v>914</v>
      </c>
      <c r="B86" s="1188">
        <f>VLOOKUP($A86,'12 - FINANCEIRA'!_xlnm.Print_Area,2,0)</f>
        <v>42499</v>
      </c>
      <c r="C86" s="395" t="str">
        <f>VLOOKUP($A86,'12 - FINANCEIRA'!_xlnm.Print_Area,3,0)</f>
        <v>Pavimentação com blocos de concreto (35 MPa), esp.=08cm, sobre colchão de areia 5cm, inclusive fornec. E transporte blocos e areia, em vias urbanas</v>
      </c>
      <c r="D86" s="396">
        <f>VLOOKUP($A86,'12 - FINANCEIRA'!_xlnm.Print_Area,10,0)</f>
        <v>800.8</v>
      </c>
      <c r="E86" s="1188" t="str">
        <f>VLOOKUP($A86,'12 - FINANCEIRA'!_xlnm.Print_Area,4,0)</f>
        <v>m²</v>
      </c>
      <c r="G86" s="237" t="str">
        <f>IF(D86&gt;0,"POSITIVO",IF(D86=0,"NULO",IF(D86&lt;0,"NEGATIVO")))</f>
        <v>POSITIVO</v>
      </c>
      <c r="H86" s="237">
        <f>IF(G86="NULO",0,1)</f>
        <v>1</v>
      </c>
    </row>
    <row r="87" spans="1:11">
      <c r="A87" s="1950" t="s">
        <v>907</v>
      </c>
      <c r="B87" s="1322">
        <f>VLOOKUP($A87,'12 - FINANCEIRA'!_xlnm.Print_Area,2,0)</f>
        <v>40912</v>
      </c>
      <c r="C87" s="508" t="str">
        <f>VLOOKUP($A87,'12 - FINANCEIRA'!_xlnm.Print_Area,3,0)</f>
        <v>Ladrilho Hidráulico (argamassa cimento e areia 1:4), fornecimento e assentamento</v>
      </c>
      <c r="D87" s="509">
        <f>VLOOKUP($A87,'12 - FINANCEIRA'!_xlnm.Print_Area,10,0)</f>
        <v>10</v>
      </c>
      <c r="E87" s="1322" t="str">
        <f>VLOOKUP($A87,'12 - FINANCEIRA'!_xlnm.Print_Area,4,0)</f>
        <v>m²</v>
      </c>
      <c r="G87" s="237" t="str">
        <f>IF(D87&gt;0,"POSITIVO",IF(D87=0,"NULO",IF(D87&lt;0,"NEGATIVO")))</f>
        <v>POSITIVO</v>
      </c>
      <c r="H87" s="237">
        <f>IF(G87="NULO",0,1)</f>
        <v>1</v>
      </c>
    </row>
    <row r="88" spans="1:11">
      <c r="A88" s="1950" t="s">
        <v>915</v>
      </c>
      <c r="B88" s="1188">
        <f>VLOOKUP($A88,'12 - FINANCEIRA'!_xlnm.Print_Area,2,0)</f>
        <v>40891</v>
      </c>
      <c r="C88" s="395" t="str">
        <f>VLOOKUP($A88,'12 - FINANCEIRA'!_xlnm.Print_Area,3,0)</f>
        <v>Remoção de pavimentação poliédrica</v>
      </c>
      <c r="D88" s="396">
        <f>VLOOKUP($A88,'12 - FINANCEIRA'!_xlnm.Print_Area,10,0)</f>
        <v>800.8</v>
      </c>
      <c r="E88" s="1188" t="str">
        <f>VLOOKUP($A88,'12 - FINANCEIRA'!_xlnm.Print_Area,4,0)</f>
        <v>m²</v>
      </c>
      <c r="G88" s="237" t="str">
        <f>IF(D88&gt;0,"POSITIVO",IF(D88=0,"NULO",IF(D88&lt;0,"NEGATIVO")))</f>
        <v>POSITIVO</v>
      </c>
      <c r="H88" s="237">
        <f>IF(G88="NULO",0,1)</f>
        <v>1</v>
      </c>
    </row>
    <row r="89" spans="1:11" ht="23.25" customHeight="1">
      <c r="B89" s="1314"/>
      <c r="C89" s="1325"/>
      <c r="D89" s="532"/>
      <c r="E89" s="1314"/>
      <c r="G89" s="756"/>
      <c r="H89" s="756"/>
    </row>
    <row r="90" spans="1:11">
      <c r="C90" s="1325" t="s">
        <v>68</v>
      </c>
    </row>
    <row r="91" spans="1:11">
      <c r="C91" s="1390" t="s">
        <v>718</v>
      </c>
      <c r="F91" s="1391"/>
      <c r="G91" s="1392"/>
      <c r="H91" s="1392"/>
    </row>
    <row r="92" spans="1:11">
      <c r="C92" s="1393" t="s">
        <v>549</v>
      </c>
      <c r="F92" s="1391"/>
      <c r="G92" s="1394"/>
      <c r="H92" s="1394"/>
    </row>
    <row r="93" spans="1:11">
      <c r="C93" s="1325"/>
    </row>
    <row r="94" spans="1:11">
      <c r="C94" s="1325" t="s">
        <v>68</v>
      </c>
    </row>
    <row r="95" spans="1:11">
      <c r="C95" s="1390" t="s">
        <v>534</v>
      </c>
    </row>
    <row r="96" spans="1:11">
      <c r="C96" s="1393" t="s">
        <v>811</v>
      </c>
    </row>
    <row r="102" spans="3:3">
      <c r="C102" s="967"/>
    </row>
    <row r="213" spans="3:3">
      <c r="C213" s="215" t="s">
        <v>124</v>
      </c>
    </row>
    <row r="262" spans="18:18">
      <c r="R262" s="215">
        <f>SUM(R251:R261)</f>
        <v>0</v>
      </c>
    </row>
    <row r="349" spans="14:14">
      <c r="N349" s="215">
        <f>TRUNC(SUM(N342:N347),3)</f>
        <v>0</v>
      </c>
    </row>
    <row r="350" spans="14:14">
      <c r="N350" s="215">
        <f>+N349-D350</f>
        <v>0</v>
      </c>
    </row>
    <row r="420" spans="3:18">
      <c r="C420" s="215" t="s">
        <v>125</v>
      </c>
      <c r="R420" s="215" t="s">
        <v>126</v>
      </c>
    </row>
    <row r="552" spans="10:14">
      <c r="J552" s="219"/>
      <c r="K552" s="219"/>
      <c r="L552" s="219"/>
      <c r="M552" s="220"/>
    </row>
    <row r="553" spans="10:14">
      <c r="N553" s="215">
        <f>TRUNC(SUM(N531:N551),3)</f>
        <v>0</v>
      </c>
    </row>
    <row r="568" spans="14:14">
      <c r="N568" s="215">
        <f>TRUNC(SUM(N560:N566),3)</f>
        <v>0</v>
      </c>
    </row>
    <row r="5062" spans="14:14">
      <c r="N5062" s="215">
        <v>4.0000000000000001E-3</v>
      </c>
    </row>
  </sheetData>
  <autoFilter ref="F14:H88" xr:uid="{00000000-0009-0000-0000-000004000000}">
    <filterColumn colId="1">
      <filters blank="1">
        <filter val="POSITIVO"/>
      </filters>
    </filterColumn>
    <filterColumn colId="2">
      <filters>
        <filter val="1"/>
        <filter val="11"/>
        <filter val="13"/>
        <filter val="15"/>
        <filter val="2"/>
        <filter val="26"/>
        <filter val="58"/>
        <filter val="6"/>
        <filter val="9"/>
      </filters>
    </filterColumn>
  </autoFilter>
  <mergeCells count="2">
    <mergeCell ref="B14:E14"/>
    <mergeCell ref="C2:C5"/>
  </mergeCells>
  <phoneticPr fontId="99" type="noConversion"/>
  <printOptions horizontalCentered="1"/>
  <pageMargins left="0.19685039370078741" right="0.19685039370078741" top="0.39370078740157483" bottom="0.74803149606299213" header="0.31496062992125984" footer="0.31496062992125984"/>
  <pageSetup paperSize="9" scale="82" fitToHeight="0" orientation="portrait" r:id="rId1"/>
  <headerFooter scaleWithDoc="0" alignWithMargins="0"/>
  <ignoredErrors>
    <ignoredError sqref="C46 C60 C51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2060"/>
    <pageSetUpPr fitToPage="1"/>
  </sheetPr>
  <dimension ref="A1:Z605"/>
  <sheetViews>
    <sheetView showGridLines="0" showZeros="0" tabSelected="1" view="pageBreakPreview" topLeftCell="A68" zoomScale="90" zoomScaleNormal="90" zoomScaleSheetLayoutView="90" workbookViewId="0">
      <selection activeCell="N92" sqref="N92"/>
    </sheetView>
  </sheetViews>
  <sheetFormatPr defaultColWidth="9.140625" defaultRowHeight="14.25" outlineLevelRow="1"/>
  <cols>
    <col min="1" max="1" width="13.28515625" style="946" customWidth="1"/>
    <col min="2" max="2" width="14" style="634" customWidth="1"/>
    <col min="3" max="3" width="76.140625" style="634" customWidth="1"/>
    <col min="4" max="4" width="5.42578125" style="634" customWidth="1"/>
    <col min="5" max="5" width="14.140625" style="634" customWidth="1"/>
    <col min="6" max="6" width="14.28515625" style="634" customWidth="1"/>
    <col min="7" max="7" width="19.140625" style="634" bestFit="1" customWidth="1"/>
    <col min="8" max="8" width="14.7109375" style="634" customWidth="1"/>
    <col min="9" max="9" width="15.85546875" style="634" customWidth="1"/>
    <col min="10" max="10" width="14.7109375" style="634" customWidth="1"/>
    <col min="11" max="11" width="15.28515625" style="634" bestFit="1" customWidth="1"/>
    <col min="12" max="12" width="14.28515625" style="634" customWidth="1"/>
    <col min="13" max="13" width="14.85546875" style="634" customWidth="1"/>
    <col min="14" max="14" width="14.28515625" style="187" customWidth="1"/>
    <col min="15" max="15" width="10.5703125" style="634" bestFit="1" customWidth="1"/>
    <col min="16" max="16" width="12.7109375" style="634" bestFit="1" customWidth="1"/>
    <col min="17" max="17" width="10.140625" style="634" bestFit="1" customWidth="1"/>
    <col min="18" max="18" width="14" style="634" bestFit="1" customWidth="1"/>
    <col min="19" max="19" width="9.28515625" style="634" bestFit="1" customWidth="1"/>
    <col min="20" max="20" width="9.140625" style="634"/>
    <col min="21" max="26" width="9.28515625" style="634" bestFit="1" customWidth="1"/>
    <col min="27" max="16384" width="9.140625" style="634"/>
  </cols>
  <sheetData>
    <row r="1" spans="1:18">
      <c r="A1" s="402"/>
      <c r="B1" s="403"/>
      <c r="C1" s="403"/>
      <c r="D1" s="403"/>
      <c r="E1" s="403"/>
      <c r="F1" s="404"/>
      <c r="G1" s="405"/>
      <c r="H1" s="406"/>
      <c r="I1" s="407"/>
      <c r="J1" s="408"/>
      <c r="K1" s="409"/>
      <c r="L1" s="409"/>
      <c r="M1" s="410">
        <f>K92</f>
        <v>1018747.0700000001</v>
      </c>
      <c r="N1" s="503"/>
      <c r="O1" s="268"/>
      <c r="P1" s="268"/>
      <c r="Q1" s="268"/>
      <c r="R1" s="268"/>
    </row>
    <row r="2" spans="1:18" ht="19.5" customHeight="1">
      <c r="A2" s="2458" t="s">
        <v>222</v>
      </c>
      <c r="B2" s="2459"/>
      <c r="C2" s="2459"/>
      <c r="D2" s="2459"/>
      <c r="E2" s="2459"/>
      <c r="F2" s="2459"/>
      <c r="G2" s="2459"/>
      <c r="H2" s="2459"/>
      <c r="I2" s="2459"/>
      <c r="J2" s="2459"/>
      <c r="K2" s="2459"/>
      <c r="L2" s="2459"/>
      <c r="M2" s="2460"/>
      <c r="N2" s="902"/>
      <c r="O2" s="8"/>
      <c r="P2" s="8"/>
      <c r="Q2" s="8"/>
      <c r="R2" s="8"/>
    </row>
    <row r="3" spans="1:18" ht="19.5" customHeight="1">
      <c r="A3" s="2461"/>
      <c r="B3" s="2462"/>
      <c r="C3" s="2462"/>
      <c r="D3" s="2462"/>
      <c r="E3" s="2462"/>
      <c r="F3" s="2462"/>
      <c r="G3" s="2462"/>
      <c r="H3" s="2462"/>
      <c r="I3" s="2462"/>
      <c r="J3" s="2462"/>
      <c r="K3" s="2462"/>
      <c r="L3" s="2462"/>
      <c r="M3" s="2463"/>
      <c r="N3" s="902"/>
      <c r="O3" s="8"/>
      <c r="P3" s="8"/>
      <c r="Q3" s="8"/>
      <c r="R3" s="8"/>
    </row>
    <row r="4" spans="1:18" ht="19.5" customHeight="1">
      <c r="A4" s="2464"/>
      <c r="B4" s="2462"/>
      <c r="C4" s="2462"/>
      <c r="D4" s="2462"/>
      <c r="E4" s="2462"/>
      <c r="F4" s="2462"/>
      <c r="G4" s="2462"/>
      <c r="H4" s="2462"/>
      <c r="I4" s="2462"/>
      <c r="J4" s="2462"/>
      <c r="K4" s="2462"/>
      <c r="L4" s="2462"/>
      <c r="M4" s="2463"/>
      <c r="N4" s="902"/>
      <c r="O4" s="8"/>
      <c r="P4" s="8"/>
      <c r="Q4" s="8"/>
      <c r="R4" s="8"/>
    </row>
    <row r="5" spans="1:18" ht="19.5" customHeight="1">
      <c r="A5" s="2465"/>
      <c r="B5" s="2466"/>
      <c r="C5" s="2466"/>
      <c r="D5" s="2466"/>
      <c r="E5" s="2466"/>
      <c r="F5" s="2466"/>
      <c r="G5" s="2466"/>
      <c r="H5" s="2466"/>
      <c r="I5" s="2466"/>
      <c r="J5" s="2466"/>
      <c r="K5" s="2466"/>
      <c r="L5" s="2466"/>
      <c r="M5" s="2467"/>
      <c r="N5" s="902"/>
      <c r="O5" s="8"/>
      <c r="P5" s="8"/>
      <c r="Q5" s="8"/>
      <c r="R5" s="8"/>
    </row>
    <row r="6" spans="1:18" ht="15" customHeight="1">
      <c r="A6" s="2468" t="s">
        <v>9</v>
      </c>
      <c r="B6" s="2469"/>
      <c r="C6" s="2470"/>
      <c r="D6" s="2468" t="s">
        <v>256</v>
      </c>
      <c r="E6" s="2469"/>
      <c r="F6" s="2469"/>
      <c r="G6" s="2469"/>
      <c r="H6" s="2470"/>
      <c r="I6" s="2468" t="s">
        <v>96</v>
      </c>
      <c r="J6" s="2469"/>
      <c r="K6" s="2469"/>
      <c r="L6" s="2469"/>
      <c r="M6" s="2470"/>
      <c r="N6" s="902"/>
      <c r="O6" s="8"/>
      <c r="P6" s="8"/>
      <c r="Q6" s="8"/>
      <c r="R6" s="8"/>
    </row>
    <row r="7" spans="1:18" ht="24.75" customHeight="1">
      <c r="A7" s="1056" t="s">
        <v>257</v>
      </c>
      <c r="B7" s="2472" t="str">
        <f>'11 - RESUMO'!C8</f>
        <v>Avenida Amazonas e Rua São Paulo, bairro Jockey de Itaparica - Vila Velha/ES</v>
      </c>
      <c r="C7" s="2473"/>
      <c r="D7" s="605" t="s">
        <v>216</v>
      </c>
      <c r="E7" s="606"/>
      <c r="F7" s="607" t="str">
        <f>'00'!I22</f>
        <v>Andares Construções Civil Eireli EPP</v>
      </c>
      <c r="G7" s="269"/>
      <c r="H7" s="270"/>
      <c r="I7" s="1031" t="s">
        <v>664</v>
      </c>
      <c r="J7" s="606"/>
      <c r="K7" s="972"/>
      <c r="L7" s="269"/>
      <c r="M7" s="271"/>
      <c r="N7" s="902"/>
      <c r="O7" s="8"/>
      <c r="P7" s="8"/>
      <c r="Q7" s="8"/>
    </row>
    <row r="8" spans="1:18" ht="15">
      <c r="A8" s="1057" t="s">
        <v>76</v>
      </c>
      <c r="B8" s="1058" t="s">
        <v>698</v>
      </c>
      <c r="D8" s="604" t="s">
        <v>217</v>
      </c>
      <c r="E8" s="273"/>
      <c r="F8" s="608" t="str">
        <f>'00'!I24</f>
        <v>072/2022</v>
      </c>
      <c r="G8" s="273"/>
      <c r="H8" s="274"/>
      <c r="I8" s="604" t="s">
        <v>551</v>
      </c>
      <c r="J8" s="273"/>
      <c r="K8" s="608"/>
      <c r="L8" s="273"/>
      <c r="M8" s="903"/>
      <c r="N8" s="902"/>
      <c r="O8" s="8"/>
      <c r="P8" s="8"/>
      <c r="Q8" s="8"/>
    </row>
    <row r="9" spans="1:18" ht="15">
      <c r="A9" s="1057" t="s">
        <v>10</v>
      </c>
      <c r="B9" s="2474">
        <v>8</v>
      </c>
      <c r="C9" s="2475"/>
      <c r="D9" s="604" t="s">
        <v>258</v>
      </c>
      <c r="E9" s="273"/>
      <c r="F9" s="474">
        <v>44921</v>
      </c>
      <c r="G9" s="273"/>
      <c r="H9" s="274"/>
      <c r="I9" s="604" t="s">
        <v>552</v>
      </c>
      <c r="J9" s="273"/>
      <c r="K9" s="474"/>
      <c r="L9" s="273"/>
      <c r="M9" s="903"/>
      <c r="N9" s="902"/>
      <c r="O9" s="8"/>
      <c r="P9" s="8"/>
      <c r="Q9" s="8"/>
    </row>
    <row r="10" spans="1:18" ht="15">
      <c r="A10" s="1057" t="s">
        <v>11</v>
      </c>
      <c r="B10" s="1059" t="s">
        <v>883</v>
      </c>
      <c r="D10" s="604" t="s">
        <v>259</v>
      </c>
      <c r="E10" s="273"/>
      <c r="F10" s="609">
        <f>'00'!AB25</f>
        <v>44954</v>
      </c>
      <c r="G10" s="273"/>
      <c r="H10" s="274"/>
      <c r="I10" s="604" t="s">
        <v>550</v>
      </c>
      <c r="J10" s="273"/>
      <c r="K10" s="474"/>
      <c r="L10" s="273"/>
      <c r="M10" s="903"/>
      <c r="N10" s="902"/>
      <c r="O10" s="8"/>
      <c r="P10" s="8"/>
      <c r="Q10" s="8"/>
    </row>
    <row r="11" spans="1:18" ht="6" customHeight="1">
      <c r="A11" s="904"/>
      <c r="B11" s="277"/>
      <c r="C11" s="603"/>
      <c r="D11" s="275"/>
      <c r="E11" s="275"/>
      <c r="F11" s="602"/>
      <c r="G11" s="277"/>
      <c r="H11" s="411"/>
      <c r="I11" s="275"/>
      <c r="J11" s="275"/>
      <c r="K11" s="276"/>
      <c r="L11" s="277"/>
      <c r="M11" s="905"/>
      <c r="N11" s="902"/>
      <c r="O11" s="8"/>
      <c r="P11" s="8"/>
      <c r="Q11" s="8"/>
    </row>
    <row r="12" spans="1:18" ht="18">
      <c r="A12" s="2471" t="s">
        <v>260</v>
      </c>
      <c r="B12" s="2471"/>
      <c r="C12" s="2471"/>
      <c r="D12" s="2471"/>
      <c r="E12" s="2471"/>
      <c r="F12" s="2471"/>
      <c r="G12" s="2471"/>
      <c r="H12" s="2471"/>
      <c r="I12" s="2471"/>
      <c r="J12" s="2471"/>
      <c r="K12" s="2471"/>
      <c r="L12" s="2471"/>
      <c r="M12" s="2471"/>
      <c r="N12" s="902"/>
      <c r="O12" s="8"/>
      <c r="P12" s="8"/>
      <c r="Q12" s="8"/>
      <c r="R12" s="8"/>
    </row>
    <row r="13" spans="1:18" ht="15.75" customHeight="1">
      <c r="A13" s="2484" t="s">
        <v>0</v>
      </c>
      <c r="B13" s="2484"/>
      <c r="C13" s="2485" t="s">
        <v>261</v>
      </c>
      <c r="D13" s="2485" t="s">
        <v>262</v>
      </c>
      <c r="E13" s="2476" t="s">
        <v>263</v>
      </c>
      <c r="F13" s="2476"/>
      <c r="G13" s="2476"/>
      <c r="H13" s="2479" t="s">
        <v>4</v>
      </c>
      <c r="I13" s="2479"/>
      <c r="J13" s="2480">
        <f>B9</f>
        <v>8</v>
      </c>
      <c r="K13" s="2480"/>
      <c r="L13" s="2479" t="s">
        <v>123</v>
      </c>
      <c r="M13" s="2479"/>
      <c r="N13" s="543"/>
      <c r="O13" s="278"/>
      <c r="P13" s="278"/>
      <c r="Q13" s="568"/>
      <c r="R13" s="278"/>
    </row>
    <row r="14" spans="1:18" ht="15.75" customHeight="1">
      <c r="A14" s="1398" t="s">
        <v>0</v>
      </c>
      <c r="B14" s="1396" t="s">
        <v>1</v>
      </c>
      <c r="C14" s="2485"/>
      <c r="D14" s="2485"/>
      <c r="E14" s="1397" t="s">
        <v>264</v>
      </c>
      <c r="F14" s="1397" t="s">
        <v>2</v>
      </c>
      <c r="G14" s="1399" t="s">
        <v>3</v>
      </c>
      <c r="H14" s="1397" t="s">
        <v>2</v>
      </c>
      <c r="I14" s="1399" t="s">
        <v>3</v>
      </c>
      <c r="J14" s="1397" t="s">
        <v>2</v>
      </c>
      <c r="K14" s="1397" t="s">
        <v>3</v>
      </c>
      <c r="L14" s="1397" t="s">
        <v>2</v>
      </c>
      <c r="M14" s="1399" t="s">
        <v>3</v>
      </c>
      <c r="N14" s="543"/>
      <c r="O14" s="278"/>
      <c r="P14" s="278"/>
      <c r="Q14" s="568"/>
      <c r="R14" s="278"/>
    </row>
    <row r="15" spans="1:18" ht="19.899999999999999" customHeight="1">
      <c r="A15" s="1400" t="s">
        <v>215</v>
      </c>
      <c r="B15" s="1401" t="s">
        <v>272</v>
      </c>
      <c r="C15" s="1401"/>
      <c r="D15" s="1401"/>
      <c r="E15" s="1401"/>
      <c r="F15" s="1401"/>
      <c r="G15" s="1402"/>
      <c r="H15" s="1401"/>
      <c r="I15" s="1402"/>
      <c r="J15" s="1401"/>
      <c r="K15" s="1403"/>
      <c r="L15" s="1401"/>
      <c r="M15" s="1404"/>
      <c r="N15" s="1044"/>
      <c r="O15" s="1043"/>
      <c r="P15" s="1043"/>
      <c r="Q15" s="1043"/>
      <c r="R15" s="1043"/>
    </row>
    <row r="16" spans="1:18" ht="19.899999999999999" customHeight="1">
      <c r="A16" s="1405" t="s">
        <v>229</v>
      </c>
      <c r="B16" s="906" t="s">
        <v>532</v>
      </c>
      <c r="C16" s="1406"/>
      <c r="D16" s="1406"/>
      <c r="E16" s="1406"/>
      <c r="F16" s="1406"/>
      <c r="G16" s="1407">
        <f>SUBTOTAL(9,G17:G23)</f>
        <v>50485.350000000006</v>
      </c>
      <c r="H16" s="1406"/>
      <c r="I16" s="1407">
        <f>SUBTOTAL(9,I17:I23)</f>
        <v>31601.680000000004</v>
      </c>
      <c r="J16" s="1406"/>
      <c r="K16" s="1408">
        <f>SUBTOTAL(9,K17:K23)</f>
        <v>976.61</v>
      </c>
      <c r="L16" s="1406"/>
      <c r="M16" s="1409">
        <f>SUBTOTAL(9,M17:M23)</f>
        <v>32578.29</v>
      </c>
      <c r="N16" s="2010"/>
      <c r="O16" s="268"/>
      <c r="P16" s="279"/>
      <c r="Q16" s="279"/>
      <c r="R16" s="279"/>
    </row>
    <row r="17" spans="1:18" ht="43.5" customHeight="1" outlineLevel="1">
      <c r="A17" s="907" t="s">
        <v>224</v>
      </c>
      <c r="B17" s="891" t="s">
        <v>284</v>
      </c>
      <c r="C17" s="1410" t="s">
        <v>275</v>
      </c>
      <c r="D17" s="1052" t="s">
        <v>8</v>
      </c>
      <c r="E17" s="908">
        <v>38.159999999999997</v>
      </c>
      <c r="F17" s="909">
        <v>25</v>
      </c>
      <c r="G17" s="892">
        <f t="shared" ref="G17:G30" si="0">TRUNC(F17*E17,2)</f>
        <v>954</v>
      </c>
      <c r="H17" s="910">
        <v>25</v>
      </c>
      <c r="I17" s="892">
        <f>ROUND((E17*H17),2)</f>
        <v>954</v>
      </c>
      <c r="J17" s="910">
        <f>VLOOKUP(A17,'13 - MEMÓRIA'!$A$1:$R$683,18,FALSE)</f>
        <v>0</v>
      </c>
      <c r="K17" s="929">
        <f>M17-I17</f>
        <v>0</v>
      </c>
      <c r="L17" s="910">
        <f>H17+J17</f>
        <v>25</v>
      </c>
      <c r="M17" s="892">
        <f>ROUND((E17*L17),2)</f>
        <v>954</v>
      </c>
      <c r="N17" s="2010"/>
      <c r="O17" s="268"/>
      <c r="P17" s="268"/>
      <c r="Q17" s="268"/>
      <c r="R17" s="268"/>
    </row>
    <row r="18" spans="1:18" ht="40.5" customHeight="1" outlineLevel="1">
      <c r="A18" s="911" t="s">
        <v>225</v>
      </c>
      <c r="B18" s="893" t="s">
        <v>285</v>
      </c>
      <c r="C18" s="894" t="s">
        <v>276</v>
      </c>
      <c r="D18" s="1053" t="s">
        <v>8</v>
      </c>
      <c r="E18" s="912">
        <v>317.07</v>
      </c>
      <c r="F18" s="913">
        <v>25</v>
      </c>
      <c r="G18" s="895">
        <f t="shared" si="0"/>
        <v>7926.75</v>
      </c>
      <c r="H18" s="914">
        <v>25</v>
      </c>
      <c r="I18" s="895">
        <f t="shared" ref="I18:I29" si="1">ROUND((E18*H18),2)</f>
        <v>7926.75</v>
      </c>
      <c r="J18" s="914">
        <f>VLOOKUP(A18,'13 - MEMÓRIA'!$A$1:$R$683,18,FALSE)</f>
        <v>0</v>
      </c>
      <c r="K18" s="915">
        <f>M18-I18</f>
        <v>0</v>
      </c>
      <c r="L18" s="914">
        <f t="shared" ref="L18:L23" si="2">H18+J18</f>
        <v>25</v>
      </c>
      <c r="M18" s="895">
        <f t="shared" ref="M18:M23" si="3">ROUND((E18*L18),2)</f>
        <v>7926.75</v>
      </c>
      <c r="N18" s="2010"/>
      <c r="O18" s="268"/>
      <c r="P18" s="268"/>
      <c r="Q18" s="268"/>
      <c r="R18" s="268"/>
    </row>
    <row r="19" spans="1:18" ht="46.5" customHeight="1" outlineLevel="1">
      <c r="A19" s="911" t="s">
        <v>265</v>
      </c>
      <c r="B19" s="893" t="s">
        <v>286</v>
      </c>
      <c r="C19" s="894" t="s">
        <v>277</v>
      </c>
      <c r="D19" s="1053" t="s">
        <v>8</v>
      </c>
      <c r="E19" s="912">
        <v>452.63</v>
      </c>
      <c r="F19" s="913">
        <v>20</v>
      </c>
      <c r="G19" s="895">
        <f t="shared" si="0"/>
        <v>9052.6</v>
      </c>
      <c r="H19" s="914">
        <v>20</v>
      </c>
      <c r="I19" s="895">
        <f t="shared" si="1"/>
        <v>9052.6</v>
      </c>
      <c r="J19" s="914">
        <f>VLOOKUP(A19,'13 - MEMÓRIA'!$A$1:$R$683,18,FALSE)</f>
        <v>0</v>
      </c>
      <c r="K19" s="915">
        <f t="shared" ref="K19:K27" si="4">M19-I19</f>
        <v>0</v>
      </c>
      <c r="L19" s="914">
        <f t="shared" si="2"/>
        <v>20</v>
      </c>
      <c r="M19" s="895">
        <f t="shared" si="3"/>
        <v>9052.6</v>
      </c>
      <c r="N19" s="2010"/>
      <c r="O19" s="268"/>
      <c r="P19" s="268"/>
      <c r="Q19" s="268"/>
      <c r="R19" s="268"/>
    </row>
    <row r="20" spans="1:18" ht="40.5" customHeight="1" outlineLevel="1">
      <c r="A20" s="916" t="s">
        <v>266</v>
      </c>
      <c r="B20" s="280" t="s">
        <v>287</v>
      </c>
      <c r="C20" s="281" t="s">
        <v>278</v>
      </c>
      <c r="D20" s="1054" t="s">
        <v>89</v>
      </c>
      <c r="E20" s="917">
        <v>1853.15</v>
      </c>
      <c r="F20" s="918">
        <v>1</v>
      </c>
      <c r="G20" s="282">
        <f t="shared" si="0"/>
        <v>1853.15</v>
      </c>
      <c r="H20" s="919">
        <v>1</v>
      </c>
      <c r="I20" s="895">
        <f t="shared" si="1"/>
        <v>1853.15</v>
      </c>
      <c r="J20" s="919">
        <f>VLOOKUP(A20,'13 - MEMÓRIA'!$A$1:$R$683,18,FALSE)</f>
        <v>0</v>
      </c>
      <c r="K20" s="920">
        <f t="shared" si="4"/>
        <v>0</v>
      </c>
      <c r="L20" s="919">
        <f t="shared" si="2"/>
        <v>1</v>
      </c>
      <c r="M20" s="282">
        <f t="shared" si="3"/>
        <v>1853.15</v>
      </c>
      <c r="N20" s="2010"/>
      <c r="O20" s="268"/>
      <c r="P20" s="268"/>
      <c r="Q20" s="268"/>
      <c r="R20" s="268"/>
    </row>
    <row r="21" spans="1:18" ht="43.5" customHeight="1" outlineLevel="1">
      <c r="A21" s="916" t="s">
        <v>267</v>
      </c>
      <c r="B21" s="280" t="s">
        <v>288</v>
      </c>
      <c r="C21" s="281" t="s">
        <v>504</v>
      </c>
      <c r="D21" s="1054" t="s">
        <v>8</v>
      </c>
      <c r="E21" s="917">
        <v>139.03</v>
      </c>
      <c r="F21" s="918">
        <v>200</v>
      </c>
      <c r="G21" s="282">
        <f t="shared" si="0"/>
        <v>27806</v>
      </c>
      <c r="H21" s="919">
        <v>71.2</v>
      </c>
      <c r="I21" s="282">
        <f t="shared" si="1"/>
        <v>9898.94</v>
      </c>
      <c r="J21" s="919">
        <f>VLOOKUP(A21,'13 - MEMÓRIA'!$A$1:$R$683,18,FALSE)</f>
        <v>0</v>
      </c>
      <c r="K21" s="920">
        <f>M21-I21</f>
        <v>0</v>
      </c>
      <c r="L21" s="919">
        <f t="shared" si="2"/>
        <v>71.2</v>
      </c>
      <c r="M21" s="282">
        <f>ROUND((E21*L21),2)</f>
        <v>9898.94</v>
      </c>
      <c r="N21" s="2010"/>
      <c r="O21" s="268"/>
      <c r="P21" s="268"/>
      <c r="Q21" s="268"/>
      <c r="R21" s="268"/>
    </row>
    <row r="22" spans="1:18" ht="34.5" customHeight="1" outlineLevel="1">
      <c r="A22" s="921" t="s">
        <v>273</v>
      </c>
      <c r="B22" s="897" t="s">
        <v>289</v>
      </c>
      <c r="C22" s="287" t="s">
        <v>279</v>
      </c>
      <c r="D22" s="1055" t="s">
        <v>7</v>
      </c>
      <c r="E22" s="922">
        <v>239.53</v>
      </c>
      <c r="F22" s="923">
        <v>8.9600000000000009</v>
      </c>
      <c r="G22" s="374">
        <f>ROUND(F22*E22,2)</f>
        <v>2146.19</v>
      </c>
      <c r="H22" s="924">
        <v>8</v>
      </c>
      <c r="I22" s="282">
        <f t="shared" si="1"/>
        <v>1916.24</v>
      </c>
      <c r="J22" s="924">
        <f>VLOOKUP(A22,'13 - MEMÓRIA'!$A$1:$R$683,18,FALSE)</f>
        <v>0.96000000000000085</v>
      </c>
      <c r="K22" s="925">
        <f>M22-I22</f>
        <v>229.95000000000005</v>
      </c>
      <c r="L22" s="924">
        <f t="shared" si="2"/>
        <v>8.9600000000000009</v>
      </c>
      <c r="M22" s="289">
        <f>ROUND((E22*L22),2)</f>
        <v>2146.19</v>
      </c>
      <c r="N22" s="2010"/>
      <c r="O22" s="268"/>
      <c r="P22" s="268"/>
      <c r="Q22" s="268"/>
      <c r="R22" s="268"/>
    </row>
    <row r="23" spans="1:18" ht="34.5" customHeight="1" outlineLevel="1">
      <c r="A23" s="1414" t="s">
        <v>274</v>
      </c>
      <c r="B23" s="1423" t="s">
        <v>290</v>
      </c>
      <c r="C23" s="1032" t="s">
        <v>280</v>
      </c>
      <c r="D23" s="1424" t="s">
        <v>89</v>
      </c>
      <c r="E23" s="1034">
        <v>746.66</v>
      </c>
      <c r="F23" s="1035">
        <v>1</v>
      </c>
      <c r="G23" s="1036">
        <f>TRUNC(F23*E23,2)</f>
        <v>746.66</v>
      </c>
      <c r="H23" s="1327">
        <v>0</v>
      </c>
      <c r="I23" s="1038">
        <f t="shared" si="1"/>
        <v>0</v>
      </c>
      <c r="J23" s="1327">
        <f>VLOOKUP(A23,'13 - MEMÓRIA'!$A$1:$R$683,18,FALSE)</f>
        <v>1</v>
      </c>
      <c r="K23" s="1039">
        <f t="shared" si="4"/>
        <v>746.66</v>
      </c>
      <c r="L23" s="1327">
        <f t="shared" si="2"/>
        <v>1</v>
      </c>
      <c r="M23" s="1038">
        <f t="shared" si="3"/>
        <v>746.66</v>
      </c>
      <c r="N23" s="2010"/>
      <c r="O23" s="268"/>
      <c r="P23" s="268"/>
      <c r="Q23" s="268"/>
      <c r="R23" s="268"/>
    </row>
    <row r="24" spans="1:18" ht="19.899999999999999" customHeight="1">
      <c r="A24" s="899" t="s">
        <v>226</v>
      </c>
      <c r="B24" s="906" t="s">
        <v>531</v>
      </c>
      <c r="C24" s="284"/>
      <c r="D24" s="284"/>
      <c r="E24" s="284"/>
      <c r="F24" s="284"/>
      <c r="G24" s="285">
        <f>SUBTOTAL(9,G25:G30)</f>
        <v>34741.699999999997</v>
      </c>
      <c r="H24" s="284"/>
      <c r="I24" s="285">
        <f>SUBTOTAL(9,I25:I30)</f>
        <v>23312.48</v>
      </c>
      <c r="J24" s="284"/>
      <c r="K24" s="285">
        <f>SUBTOTAL(9,K25:K30)</f>
        <v>11429.219999999998</v>
      </c>
      <c r="L24" s="284"/>
      <c r="M24" s="286">
        <f>SUBTOTAL(9,M25:M30)</f>
        <v>34741.699999999997</v>
      </c>
      <c r="N24" s="2011"/>
      <c r="O24" s="2012"/>
      <c r="P24" s="279"/>
      <c r="Q24" s="279"/>
      <c r="R24" s="279"/>
    </row>
    <row r="25" spans="1:18" ht="29.25" customHeight="1" outlineLevel="1">
      <c r="A25" s="1060" t="s">
        <v>227</v>
      </c>
      <c r="B25" s="1411" t="s">
        <v>291</v>
      </c>
      <c r="C25" s="491" t="s">
        <v>505</v>
      </c>
      <c r="D25" s="896" t="s">
        <v>89</v>
      </c>
      <c r="E25" s="926">
        <v>1120.18</v>
      </c>
      <c r="F25" s="927">
        <v>5</v>
      </c>
      <c r="G25" s="490">
        <f>TRUNC(F25*E25,2)</f>
        <v>5600.9</v>
      </c>
      <c r="H25" s="928">
        <v>2</v>
      </c>
      <c r="I25" s="490">
        <f>ROUND((E25*H25),2)</f>
        <v>2240.36</v>
      </c>
      <c r="J25" s="928">
        <f>VLOOKUP(A25,'13 - MEMÓRIA'!$A$1:$R$683,18,FALSE)</f>
        <v>3</v>
      </c>
      <c r="K25" s="929">
        <f>M25-I25</f>
        <v>3360.5399999999995</v>
      </c>
      <c r="L25" s="928">
        <f t="shared" ref="L25:L30" si="5">H25+J25</f>
        <v>5</v>
      </c>
      <c r="M25" s="490">
        <f>ROUND((E25*L25),2)</f>
        <v>5600.9</v>
      </c>
      <c r="N25" s="2010"/>
      <c r="O25" s="268"/>
      <c r="P25" s="268">
        <f>G25-M25</f>
        <v>0</v>
      </c>
      <c r="Q25" s="268"/>
      <c r="R25" s="268"/>
    </row>
    <row r="26" spans="1:18" ht="44.25" customHeight="1" outlineLevel="1">
      <c r="A26" s="1412" t="s">
        <v>268</v>
      </c>
      <c r="B26" s="1413" t="s">
        <v>292</v>
      </c>
      <c r="C26" s="281" t="s">
        <v>668</v>
      </c>
      <c r="D26" s="290" t="s">
        <v>691</v>
      </c>
      <c r="E26" s="917">
        <v>896.14</v>
      </c>
      <c r="F26" s="918">
        <v>8</v>
      </c>
      <c r="G26" s="282">
        <f t="shared" si="0"/>
        <v>7169.12</v>
      </c>
      <c r="H26" s="919">
        <v>6</v>
      </c>
      <c r="I26" s="282">
        <f t="shared" si="1"/>
        <v>5376.84</v>
      </c>
      <c r="J26" s="919">
        <f>VLOOKUP(A26,'13 - MEMÓRIA'!$A$1:$R$683,18,FALSE)</f>
        <v>2</v>
      </c>
      <c r="K26" s="920">
        <f t="shared" si="4"/>
        <v>1792.2799999999997</v>
      </c>
      <c r="L26" s="919">
        <f t="shared" si="5"/>
        <v>8</v>
      </c>
      <c r="M26" s="282">
        <f t="shared" ref="M26:M30" si="6">ROUND((E26*L26),2)</f>
        <v>7169.12</v>
      </c>
      <c r="N26" s="2010"/>
      <c r="O26" s="268"/>
      <c r="P26" s="268">
        <f t="shared" ref="P26:P30" si="7">G26-M26</f>
        <v>0</v>
      </c>
      <c r="Q26" s="268"/>
      <c r="R26" s="268"/>
    </row>
    <row r="27" spans="1:18" ht="45.75" customHeight="1" outlineLevel="1">
      <c r="A27" s="1412" t="s">
        <v>281</v>
      </c>
      <c r="B27" s="1413" t="s">
        <v>293</v>
      </c>
      <c r="C27" s="281" t="s">
        <v>296</v>
      </c>
      <c r="D27" s="290" t="s">
        <v>691</v>
      </c>
      <c r="E27" s="917">
        <v>916.62</v>
      </c>
      <c r="F27" s="918">
        <v>8</v>
      </c>
      <c r="G27" s="282">
        <f t="shared" si="0"/>
        <v>7332.96</v>
      </c>
      <c r="H27" s="919">
        <v>6</v>
      </c>
      <c r="I27" s="282">
        <f t="shared" si="1"/>
        <v>5499.72</v>
      </c>
      <c r="J27" s="919">
        <f>VLOOKUP(A27,'13 - MEMÓRIA'!$A$1:$R$683,18,FALSE)</f>
        <v>2</v>
      </c>
      <c r="K27" s="920">
        <f t="shared" si="4"/>
        <v>1833.2399999999998</v>
      </c>
      <c r="L27" s="919">
        <f t="shared" si="5"/>
        <v>8</v>
      </c>
      <c r="M27" s="282">
        <f t="shared" si="6"/>
        <v>7332.96</v>
      </c>
      <c r="N27" s="2010"/>
      <c r="O27" s="268"/>
      <c r="P27" s="268">
        <f t="shared" si="7"/>
        <v>0</v>
      </c>
      <c r="Q27" s="268"/>
      <c r="R27" s="268"/>
    </row>
    <row r="28" spans="1:18" ht="55.5" customHeight="1" outlineLevel="1">
      <c r="A28" s="1412" t="s">
        <v>282</v>
      </c>
      <c r="B28" s="1413" t="s">
        <v>294</v>
      </c>
      <c r="C28" s="281" t="s">
        <v>297</v>
      </c>
      <c r="D28" s="290" t="s">
        <v>691</v>
      </c>
      <c r="E28" s="917">
        <v>904.68</v>
      </c>
      <c r="F28" s="918">
        <v>8</v>
      </c>
      <c r="G28" s="282">
        <f t="shared" si="0"/>
        <v>7237.44</v>
      </c>
      <c r="H28" s="919">
        <v>6</v>
      </c>
      <c r="I28" s="282">
        <f t="shared" si="1"/>
        <v>5428.08</v>
      </c>
      <c r="J28" s="919">
        <f>VLOOKUP(A28,'13 - MEMÓRIA'!$A$1:$R$683,18,FALSE)</f>
        <v>2</v>
      </c>
      <c r="K28" s="920">
        <f>M28-I28</f>
        <v>1809.3599999999997</v>
      </c>
      <c r="L28" s="919">
        <f t="shared" si="5"/>
        <v>8</v>
      </c>
      <c r="M28" s="282">
        <f t="shared" si="6"/>
        <v>7237.44</v>
      </c>
      <c r="N28" s="2010"/>
      <c r="O28" s="268"/>
      <c r="P28" s="268">
        <f t="shared" si="7"/>
        <v>0</v>
      </c>
      <c r="Q28" s="268"/>
      <c r="R28" s="268"/>
    </row>
    <row r="29" spans="1:18" ht="48" customHeight="1" outlineLevel="1">
      <c r="A29" s="1060" t="s">
        <v>283</v>
      </c>
      <c r="B29" s="1411" t="s">
        <v>295</v>
      </c>
      <c r="C29" s="491" t="s">
        <v>298</v>
      </c>
      <c r="D29" s="896" t="s">
        <v>691</v>
      </c>
      <c r="E29" s="930">
        <v>533.41999999999996</v>
      </c>
      <c r="F29" s="931">
        <v>8</v>
      </c>
      <c r="G29" s="898">
        <f t="shared" si="0"/>
        <v>4267.3599999999997</v>
      </c>
      <c r="H29" s="932">
        <v>6</v>
      </c>
      <c r="I29" s="895">
        <f t="shared" si="1"/>
        <v>3200.52</v>
      </c>
      <c r="J29" s="932">
        <f>VLOOKUP(A29,'13 - MEMÓRIA'!$A$1:$R$683,18,FALSE)</f>
        <v>2</v>
      </c>
      <c r="K29" s="929">
        <f>M29-I29</f>
        <v>1066.8399999999997</v>
      </c>
      <c r="L29" s="932">
        <f t="shared" si="5"/>
        <v>8</v>
      </c>
      <c r="M29" s="898">
        <f t="shared" si="6"/>
        <v>4267.3599999999997</v>
      </c>
      <c r="N29" s="2010"/>
      <c r="O29" s="268"/>
      <c r="P29" s="268">
        <f t="shared" si="7"/>
        <v>0</v>
      </c>
      <c r="Q29" s="268"/>
      <c r="R29" s="268"/>
    </row>
    <row r="30" spans="1:18" ht="48" customHeight="1" outlineLevel="1">
      <c r="A30" s="1414" t="s">
        <v>666</v>
      </c>
      <c r="B30" s="1415" t="s">
        <v>667</v>
      </c>
      <c r="C30" s="1032" t="s">
        <v>669</v>
      </c>
      <c r="D30" s="1033" t="s">
        <v>691</v>
      </c>
      <c r="E30" s="1034">
        <v>522.32000000000005</v>
      </c>
      <c r="F30" s="1035">
        <v>6</v>
      </c>
      <c r="G30" s="1036">
        <f t="shared" si="0"/>
        <v>3133.92</v>
      </c>
      <c r="H30" s="1037">
        <v>3</v>
      </c>
      <c r="I30" s="1038">
        <f>ROUND((E30*H30),2)</f>
        <v>1566.96</v>
      </c>
      <c r="J30" s="1037">
        <f>VLOOKUP(A30,'13 - MEMÓRIA'!$A$1:$R$683,18,FALSE)</f>
        <v>3</v>
      </c>
      <c r="K30" s="1039">
        <f>M30-I30</f>
        <v>1566.96</v>
      </c>
      <c r="L30" s="1037">
        <f t="shared" si="5"/>
        <v>6</v>
      </c>
      <c r="M30" s="1036">
        <f t="shared" si="6"/>
        <v>3133.92</v>
      </c>
      <c r="N30" s="2010"/>
      <c r="O30" s="268"/>
      <c r="P30" s="268">
        <f t="shared" si="7"/>
        <v>0</v>
      </c>
      <c r="Q30" s="268"/>
      <c r="R30" s="268"/>
    </row>
    <row r="31" spans="1:18" ht="19.899999999999999" customHeight="1">
      <c r="A31" s="900"/>
      <c r="B31" s="901"/>
      <c r="C31" s="2481" t="s">
        <v>299</v>
      </c>
      <c r="D31" s="2482"/>
      <c r="E31" s="2482"/>
      <c r="F31" s="2483"/>
      <c r="G31" s="933">
        <f>SUBTOTAL(9,$G$16:$G$30)</f>
        <v>85227.050000000017</v>
      </c>
      <c r="H31" s="940"/>
      <c r="I31" s="1422">
        <f>SUBTOTAL(9,$I$16:$I$30)</f>
        <v>54914.16</v>
      </c>
      <c r="J31" s="940"/>
      <c r="K31" s="1422">
        <f>SUBTOTAL(9,$K$16:$K$30)</f>
        <v>12405.829999999998</v>
      </c>
      <c r="L31" s="940"/>
      <c r="M31" s="1422">
        <f>SUBTOTAL(9,$M$16:$M$30)</f>
        <v>67319.990000000005</v>
      </c>
      <c r="N31" s="2010"/>
      <c r="O31" s="268"/>
      <c r="P31" s="268"/>
      <c r="Q31" s="268"/>
      <c r="R31" s="268"/>
    </row>
    <row r="32" spans="1:18" ht="19.899999999999999" customHeight="1">
      <c r="A32" s="1040">
        <v>2</v>
      </c>
      <c r="B32" s="1041" t="s">
        <v>670</v>
      </c>
      <c r="C32" s="1041"/>
      <c r="D32" s="1041"/>
      <c r="E32" s="1041"/>
      <c r="F32" s="1041"/>
      <c r="G32" s="1042"/>
      <c r="H32" s="1041"/>
      <c r="I32" s="1402"/>
      <c r="J32" s="1401"/>
      <c r="K32" s="1401"/>
      <c r="L32" s="1401"/>
      <c r="M32" s="1404"/>
      <c r="N32" s="2010"/>
      <c r="O32" s="268"/>
      <c r="P32" s="1043"/>
      <c r="Q32" s="1043"/>
      <c r="R32" s="1043"/>
    </row>
    <row r="33" spans="1:18" ht="19.899999999999999" customHeight="1">
      <c r="A33" s="283" t="s">
        <v>228</v>
      </c>
      <c r="B33" s="906" t="s">
        <v>301</v>
      </c>
      <c r="C33" s="284"/>
      <c r="D33" s="284"/>
      <c r="E33" s="284"/>
      <c r="F33" s="284"/>
      <c r="G33" s="285">
        <f>SUBTOTAL(9,G34:G46)</f>
        <v>818958.92</v>
      </c>
      <c r="H33" s="284"/>
      <c r="I33" s="285">
        <f>SUBTOTAL(9,I34:I46)</f>
        <v>354557.14999999997</v>
      </c>
      <c r="J33" s="284"/>
      <c r="K33" s="657">
        <f>SUBTOTAL(9,K34:K46)</f>
        <v>243519.01</v>
      </c>
      <c r="L33" s="284"/>
      <c r="M33" s="286">
        <f>SUBTOTAL(9,M34:M46)</f>
        <v>598076.15999999992</v>
      </c>
      <c r="N33" s="2010"/>
      <c r="O33" s="268"/>
      <c r="P33" s="268"/>
      <c r="Q33" s="279"/>
      <c r="R33" s="279"/>
    </row>
    <row r="34" spans="1:18" ht="25.5" customHeight="1" outlineLevel="1">
      <c r="A34" s="1416" t="s">
        <v>302</v>
      </c>
      <c r="B34" s="1417" t="s">
        <v>367</v>
      </c>
      <c r="C34" s="287" t="s">
        <v>368</v>
      </c>
      <c r="D34" s="288" t="s">
        <v>5</v>
      </c>
      <c r="E34" s="934">
        <v>6.52</v>
      </c>
      <c r="F34" s="935">
        <v>8496.65</v>
      </c>
      <c r="G34" s="374">
        <f>ROUND(F34*E34,2)</f>
        <v>55398.16</v>
      </c>
      <c r="H34" s="936">
        <v>6744.2099999999991</v>
      </c>
      <c r="I34" s="374">
        <f t="shared" ref="I34:I53" si="8">ROUND((E34*H34),2)</f>
        <v>43972.25</v>
      </c>
      <c r="J34" s="936">
        <f>VLOOKUP(A34,'13 - MEMÓRIA'!$A$1:$R$683,18,FALSE)</f>
        <v>1656.2100000000009</v>
      </c>
      <c r="K34" s="925">
        <f>M34-I34</f>
        <v>10798.489999999998</v>
      </c>
      <c r="L34" s="936">
        <f t="shared" ref="L34:L45" si="9">H34+J34</f>
        <v>8400.42</v>
      </c>
      <c r="M34" s="374">
        <f>ROUND((E34*L34),2)</f>
        <v>54770.74</v>
      </c>
      <c r="N34" s="2010"/>
      <c r="O34" s="268"/>
      <c r="P34" s="268"/>
      <c r="Q34" s="268"/>
      <c r="R34" s="268"/>
    </row>
    <row r="35" spans="1:18" ht="25.5" customHeight="1" outlineLevel="1">
      <c r="A35" s="1412" t="s">
        <v>303</v>
      </c>
      <c r="B35" s="1413" t="s">
        <v>506</v>
      </c>
      <c r="C35" s="281" t="s">
        <v>509</v>
      </c>
      <c r="D35" s="290" t="s">
        <v>5</v>
      </c>
      <c r="E35" s="917">
        <v>96.02</v>
      </c>
      <c r="F35" s="918">
        <v>2682.09</v>
      </c>
      <c r="G35" s="1490">
        <f t="shared" ref="G35:G46" si="10">TRUNC(F35*E35,2)</f>
        <v>257534.28</v>
      </c>
      <c r="H35" s="919">
        <v>1234.1099999999999</v>
      </c>
      <c r="I35" s="374">
        <f t="shared" si="8"/>
        <v>118499.24</v>
      </c>
      <c r="J35" s="919">
        <f>VLOOKUP(A35,'13 - MEMÓRIA'!$A$1:$R$683,18,FALSE)</f>
        <v>1426.4550000000002</v>
      </c>
      <c r="K35" s="937">
        <f t="shared" ref="K35:K45" si="11">M35-I35</f>
        <v>136968.21000000002</v>
      </c>
      <c r="L35" s="919">
        <f t="shared" si="9"/>
        <v>2660.5650000000001</v>
      </c>
      <c r="M35" s="282">
        <f t="shared" ref="M35:M45" si="12">ROUND((E35*L35),2)</f>
        <v>255467.45</v>
      </c>
      <c r="N35" s="2010"/>
      <c r="O35" s="268"/>
      <c r="P35" s="268"/>
      <c r="Q35" s="268"/>
      <c r="R35" s="268"/>
    </row>
    <row r="36" spans="1:18" ht="25.5" customHeight="1" outlineLevel="1">
      <c r="A36" s="1416" t="s">
        <v>304</v>
      </c>
      <c r="B36" s="1417" t="s">
        <v>671</v>
      </c>
      <c r="C36" s="287" t="s">
        <v>673</v>
      </c>
      <c r="D36" s="288" t="s">
        <v>5</v>
      </c>
      <c r="E36" s="934">
        <v>14.13</v>
      </c>
      <c r="F36" s="935">
        <v>528.91</v>
      </c>
      <c r="G36" s="374">
        <f>ROUND(F36*E36,2)</f>
        <v>7473.5</v>
      </c>
      <c r="H36" s="936">
        <v>0</v>
      </c>
      <c r="I36" s="374">
        <f t="shared" si="8"/>
        <v>0</v>
      </c>
      <c r="J36" s="936">
        <f>VLOOKUP(A36,'13 - MEMÓRIA'!$A$1:$R$683,18,FALSE)</f>
        <v>133.91999999999999</v>
      </c>
      <c r="K36" s="925">
        <f t="shared" si="11"/>
        <v>1892.29</v>
      </c>
      <c r="L36" s="936">
        <f t="shared" si="9"/>
        <v>133.91999999999999</v>
      </c>
      <c r="M36" s="374">
        <f t="shared" si="12"/>
        <v>1892.29</v>
      </c>
      <c r="N36" s="2010"/>
      <c r="O36" s="268"/>
      <c r="P36" s="268"/>
      <c r="Q36" s="268"/>
      <c r="R36" s="268"/>
    </row>
    <row r="37" spans="1:18" ht="30" customHeight="1" outlineLevel="1">
      <c r="A37" s="1416" t="s">
        <v>305</v>
      </c>
      <c r="B37" s="1417" t="s">
        <v>315</v>
      </c>
      <c r="C37" s="287" t="s">
        <v>510</v>
      </c>
      <c r="D37" s="288" t="s">
        <v>5</v>
      </c>
      <c r="E37" s="922">
        <v>7.89</v>
      </c>
      <c r="F37" s="923">
        <v>1728.13</v>
      </c>
      <c r="G37" s="374">
        <f>ROUND(F37*E37,2)</f>
        <v>13634.95</v>
      </c>
      <c r="H37" s="924">
        <v>0</v>
      </c>
      <c r="I37" s="374">
        <f t="shared" si="8"/>
        <v>0</v>
      </c>
      <c r="J37" s="924">
        <f>VLOOKUP(A37,'13 - MEMÓRIA'!$A$1:$R$683,18,FALSE)</f>
        <v>0</v>
      </c>
      <c r="K37" s="938">
        <f t="shared" si="11"/>
        <v>0</v>
      </c>
      <c r="L37" s="924">
        <f t="shared" si="9"/>
        <v>0</v>
      </c>
      <c r="M37" s="289">
        <f t="shared" si="12"/>
        <v>0</v>
      </c>
      <c r="N37" s="2010"/>
      <c r="O37" s="268"/>
      <c r="P37" s="268"/>
      <c r="Q37" s="268"/>
      <c r="R37" s="268"/>
    </row>
    <row r="38" spans="1:18" ht="25.5" outlineLevel="1">
      <c r="A38" s="1060" t="s">
        <v>306</v>
      </c>
      <c r="B38" s="1411" t="s">
        <v>316</v>
      </c>
      <c r="C38" s="491" t="s">
        <v>511</v>
      </c>
      <c r="D38" s="288" t="s">
        <v>674</v>
      </c>
      <c r="E38" s="926">
        <v>9.83</v>
      </c>
      <c r="F38" s="927">
        <v>2246.5700000000002</v>
      </c>
      <c r="G38" s="898">
        <f t="shared" si="10"/>
        <v>22083.78</v>
      </c>
      <c r="H38" s="928">
        <v>0</v>
      </c>
      <c r="I38" s="374">
        <f t="shared" si="8"/>
        <v>0</v>
      </c>
      <c r="J38" s="928">
        <f>VLOOKUP(A38,'13 - MEMÓRIA'!$A$1:$R$683,18,FALSE)</f>
        <v>0</v>
      </c>
      <c r="K38" s="939">
        <f t="shared" si="11"/>
        <v>0</v>
      </c>
      <c r="L38" s="928">
        <f t="shared" si="9"/>
        <v>0</v>
      </c>
      <c r="M38" s="490">
        <f t="shared" si="12"/>
        <v>0</v>
      </c>
      <c r="N38" s="2010"/>
      <c r="O38" s="268"/>
      <c r="P38" s="268"/>
      <c r="Q38" s="268"/>
      <c r="R38" s="268"/>
    </row>
    <row r="39" spans="1:18" ht="22.5" customHeight="1" outlineLevel="1">
      <c r="A39" s="1412" t="s">
        <v>307</v>
      </c>
      <c r="B39" s="1413" t="s">
        <v>314</v>
      </c>
      <c r="C39" s="281" t="s">
        <v>323</v>
      </c>
      <c r="D39" s="290" t="s">
        <v>5</v>
      </c>
      <c r="E39" s="917">
        <v>6.52</v>
      </c>
      <c r="F39" s="918">
        <v>1728.13</v>
      </c>
      <c r="G39" s="1490">
        <f>ROUND(F39*E39,2)</f>
        <v>11267.41</v>
      </c>
      <c r="H39" s="919">
        <v>0</v>
      </c>
      <c r="I39" s="374">
        <f t="shared" si="8"/>
        <v>0</v>
      </c>
      <c r="J39" s="919">
        <f>VLOOKUP(A39,'13 - MEMÓRIA'!$A$1:$R$683,18,FALSE)</f>
        <v>1719.2009999999998</v>
      </c>
      <c r="K39" s="937">
        <f t="shared" si="11"/>
        <v>11209.19</v>
      </c>
      <c r="L39" s="919">
        <f t="shared" si="9"/>
        <v>1719.2009999999998</v>
      </c>
      <c r="M39" s="282">
        <f t="shared" si="12"/>
        <v>11209.19</v>
      </c>
      <c r="N39" s="2010"/>
      <c r="O39" s="268"/>
      <c r="P39" s="268"/>
      <c r="Q39" s="268"/>
      <c r="R39" s="268"/>
    </row>
    <row r="40" spans="1:18" ht="29.25" customHeight="1" outlineLevel="1">
      <c r="A40" s="1416" t="s">
        <v>308</v>
      </c>
      <c r="B40" s="1417" t="s">
        <v>317</v>
      </c>
      <c r="C40" s="287" t="s">
        <v>324</v>
      </c>
      <c r="D40" s="290" t="s">
        <v>5</v>
      </c>
      <c r="E40" s="922">
        <v>128.02000000000001</v>
      </c>
      <c r="F40" s="923">
        <v>781.46</v>
      </c>
      <c r="G40" s="374">
        <f>ROUND(F40*E40,2)</f>
        <v>100042.51</v>
      </c>
      <c r="H40" s="924">
        <v>270.04000000000002</v>
      </c>
      <c r="I40" s="374">
        <f t="shared" si="8"/>
        <v>34570.519999999997</v>
      </c>
      <c r="J40" s="924">
        <f>VLOOKUP(A40,'13 - MEMÓRIA'!$A$1:$R$683,18,FALSE)</f>
        <v>511.42</v>
      </c>
      <c r="K40" s="938">
        <f>M40-I40</f>
        <v>65471.99</v>
      </c>
      <c r="L40" s="924">
        <f t="shared" si="9"/>
        <v>781.46</v>
      </c>
      <c r="M40" s="289">
        <f>ROUND((E40*L40),2)</f>
        <v>100042.51</v>
      </c>
      <c r="N40" s="2010"/>
      <c r="O40" s="268"/>
      <c r="P40" s="268"/>
      <c r="Q40" s="268"/>
      <c r="R40" s="268"/>
    </row>
    <row r="41" spans="1:18" ht="21" customHeight="1" outlineLevel="1">
      <c r="A41" s="1416" t="s">
        <v>309</v>
      </c>
      <c r="B41" s="1417" t="s">
        <v>321</v>
      </c>
      <c r="C41" s="287" t="s">
        <v>325</v>
      </c>
      <c r="D41" s="288" t="s">
        <v>7</v>
      </c>
      <c r="E41" s="922">
        <v>0.28999999999999998</v>
      </c>
      <c r="F41" s="923">
        <v>3207.7046</v>
      </c>
      <c r="G41" s="374">
        <f t="shared" si="10"/>
        <v>930.23</v>
      </c>
      <c r="H41" s="924">
        <v>1800.28</v>
      </c>
      <c r="I41" s="374">
        <f t="shared" si="8"/>
        <v>522.08000000000004</v>
      </c>
      <c r="J41" s="924">
        <f>VLOOKUP(A41,'13 - MEMÓRIA'!$A$1:$R$683,18,FALSE)</f>
        <v>1407.4199999999998</v>
      </c>
      <c r="K41" s="938">
        <f>M41-I41</f>
        <v>408.15</v>
      </c>
      <c r="L41" s="924">
        <f t="shared" si="9"/>
        <v>3207.7</v>
      </c>
      <c r="M41" s="289">
        <f>ROUND((E41*L41),2)</f>
        <v>930.23</v>
      </c>
      <c r="N41" s="2010"/>
      <c r="O41" s="268"/>
      <c r="P41" s="268"/>
      <c r="Q41" s="268"/>
      <c r="R41" s="268"/>
    </row>
    <row r="42" spans="1:18" ht="28.5" customHeight="1" outlineLevel="1">
      <c r="A42" s="1416" t="s">
        <v>310</v>
      </c>
      <c r="B42" s="1418" t="s">
        <v>697</v>
      </c>
      <c r="C42" s="853" t="s">
        <v>986</v>
      </c>
      <c r="D42" s="288" t="s">
        <v>5</v>
      </c>
      <c r="E42" s="922">
        <v>175.5</v>
      </c>
      <c r="F42" s="923">
        <v>160.38999999999999</v>
      </c>
      <c r="G42" s="374">
        <f>ROUND(F42*E42,2)</f>
        <v>28148.45</v>
      </c>
      <c r="H42" s="924">
        <v>90.01</v>
      </c>
      <c r="I42" s="374">
        <f t="shared" si="8"/>
        <v>15796.76</v>
      </c>
      <c r="J42" s="924">
        <f>VLOOKUP(A42,'13 - MEMÓRIA'!$A$1:$R$683,18,FALSE)</f>
        <v>64.154092000000006</v>
      </c>
      <c r="K42" s="938">
        <f>M42-I42</f>
        <v>11259.039999999999</v>
      </c>
      <c r="L42" s="924">
        <f t="shared" si="9"/>
        <v>154.16409200000001</v>
      </c>
      <c r="M42" s="289">
        <f>ROUND((E42*L42),2)</f>
        <v>27055.8</v>
      </c>
      <c r="N42" s="2010"/>
      <c r="O42" s="268"/>
      <c r="P42" s="268"/>
      <c r="Q42" s="268"/>
      <c r="R42" s="268"/>
    </row>
    <row r="43" spans="1:18" ht="23.25" customHeight="1" outlineLevel="1">
      <c r="A43" s="1416" t="s">
        <v>311</v>
      </c>
      <c r="B43" s="1417" t="s">
        <v>319</v>
      </c>
      <c r="C43" s="287" t="s">
        <v>675</v>
      </c>
      <c r="D43" s="288" t="s">
        <v>674</v>
      </c>
      <c r="E43" s="922">
        <v>57.01</v>
      </c>
      <c r="F43" s="923">
        <v>2209.13</v>
      </c>
      <c r="G43" s="374">
        <f t="shared" si="10"/>
        <v>125942.5</v>
      </c>
      <c r="H43" s="924">
        <v>0</v>
      </c>
      <c r="I43" s="374">
        <f t="shared" si="8"/>
        <v>0</v>
      </c>
      <c r="J43" s="924">
        <f>VLOOKUP(A43,'13 - MEMÓRIA'!$A$1:$R$683,18,FALSE)</f>
        <v>0</v>
      </c>
      <c r="K43" s="938">
        <f>M43-I43</f>
        <v>0</v>
      </c>
      <c r="L43" s="924">
        <f t="shared" si="9"/>
        <v>0</v>
      </c>
      <c r="M43" s="289">
        <f>ROUND((E43*L43),2)</f>
        <v>0</v>
      </c>
      <c r="N43" s="2010"/>
      <c r="O43" s="268"/>
      <c r="P43" s="268"/>
      <c r="Q43" s="268"/>
      <c r="R43" s="268"/>
    </row>
    <row r="44" spans="1:18" ht="31.5" customHeight="1" outlineLevel="1">
      <c r="A44" s="1416" t="s">
        <v>312</v>
      </c>
      <c r="B44" s="1417" t="s">
        <v>318</v>
      </c>
      <c r="C44" s="287" t="s">
        <v>507</v>
      </c>
      <c r="D44" s="288" t="s">
        <v>6</v>
      </c>
      <c r="E44" s="922">
        <v>2533.94</v>
      </c>
      <c r="F44" s="923">
        <v>1.6</v>
      </c>
      <c r="G44" s="374">
        <f>ROUND(F44*E44,2)</f>
        <v>4054.3</v>
      </c>
      <c r="H44" s="924">
        <v>1.35</v>
      </c>
      <c r="I44" s="374">
        <f t="shared" si="8"/>
        <v>3420.82</v>
      </c>
      <c r="J44" s="924">
        <f>VLOOKUP(A44,'13 - MEMÓRIA'!$A$1:$R$683,18,FALSE)</f>
        <v>0.25</v>
      </c>
      <c r="K44" s="938">
        <f>M44-I44</f>
        <v>633.48</v>
      </c>
      <c r="L44" s="924">
        <f t="shared" si="9"/>
        <v>1.6</v>
      </c>
      <c r="M44" s="289">
        <f>ROUND((E44*L44),2)</f>
        <v>4054.3</v>
      </c>
      <c r="N44" s="2010"/>
      <c r="O44" s="268"/>
      <c r="P44" s="268"/>
      <c r="Q44" s="268"/>
      <c r="R44" s="268"/>
    </row>
    <row r="45" spans="1:18" ht="28.5" customHeight="1" outlineLevel="1">
      <c r="A45" s="1416" t="s">
        <v>313</v>
      </c>
      <c r="B45" s="1417" t="s">
        <v>320</v>
      </c>
      <c r="C45" s="287" t="s">
        <v>508</v>
      </c>
      <c r="D45" s="288" t="s">
        <v>676</v>
      </c>
      <c r="E45" s="934">
        <v>0.46</v>
      </c>
      <c r="F45" s="935">
        <v>165684.09</v>
      </c>
      <c r="G45" s="374">
        <f t="shared" si="10"/>
        <v>76214.679999999993</v>
      </c>
      <c r="H45" s="936">
        <v>46828.942000000003</v>
      </c>
      <c r="I45" s="374">
        <f t="shared" si="8"/>
        <v>21541.31</v>
      </c>
      <c r="J45" s="936">
        <f>VLOOKUP(A45,'13 - MEMÓRIA'!$A$1:$R$683,18,FALSE)</f>
        <v>10604.712</v>
      </c>
      <c r="K45" s="925">
        <f t="shared" si="11"/>
        <v>4878.1699999999983</v>
      </c>
      <c r="L45" s="936">
        <f t="shared" si="9"/>
        <v>57433.654000000002</v>
      </c>
      <c r="M45" s="374">
        <f t="shared" si="12"/>
        <v>26419.48</v>
      </c>
      <c r="N45" s="2010"/>
      <c r="O45" s="268"/>
      <c r="P45" s="268"/>
      <c r="Q45" s="268"/>
      <c r="R45" s="268"/>
    </row>
    <row r="46" spans="1:18" ht="28.5" customHeight="1" outlineLevel="1">
      <c r="A46" s="1416" t="s">
        <v>672</v>
      </c>
      <c r="B46" s="1417" t="s">
        <v>322</v>
      </c>
      <c r="C46" s="287" t="s">
        <v>987</v>
      </c>
      <c r="D46" s="288" t="s">
        <v>5</v>
      </c>
      <c r="E46" s="934">
        <v>17.100000000000001</v>
      </c>
      <c r="F46" s="935">
        <v>6797.32</v>
      </c>
      <c r="G46" s="374">
        <f t="shared" si="10"/>
        <v>116234.17</v>
      </c>
      <c r="H46" s="936">
        <v>6797.32</v>
      </c>
      <c r="I46" s="374">
        <f>ROUND((E46*H46),2)</f>
        <v>116234.17</v>
      </c>
      <c r="J46" s="936">
        <f>VLOOKUP(A46,'13 - MEMÓRIA'!$A$1:$R$683,18,FALSE)</f>
        <v>0</v>
      </c>
      <c r="K46" s="925">
        <f>M46-I46</f>
        <v>0</v>
      </c>
      <c r="L46" s="936">
        <f>H46+J46</f>
        <v>6797.32</v>
      </c>
      <c r="M46" s="374">
        <f>ROUND((E46*L46),2)</f>
        <v>116234.17</v>
      </c>
      <c r="N46" s="2010"/>
      <c r="O46" s="268"/>
      <c r="P46" s="268"/>
      <c r="Q46" s="268"/>
      <c r="R46" s="268"/>
    </row>
    <row r="47" spans="1:18" ht="19.899999999999999" customHeight="1">
      <c r="A47" s="283" t="s">
        <v>300</v>
      </c>
      <c r="B47" s="906" t="s">
        <v>326</v>
      </c>
      <c r="C47" s="284"/>
      <c r="D47" s="284"/>
      <c r="E47" s="284"/>
      <c r="F47" s="284"/>
      <c r="G47" s="285">
        <f>SUBTOTAL(9,G48:G51)</f>
        <v>42247.159999999996</v>
      </c>
      <c r="H47" s="284"/>
      <c r="I47" s="285">
        <f>SUBTOTAL(9,I48:I51)</f>
        <v>18677.47</v>
      </c>
      <c r="J47" s="284"/>
      <c r="K47" s="657">
        <f>SUBTOTAL(9,K48:K51)</f>
        <v>19488.559999999998</v>
      </c>
      <c r="L47" s="284"/>
      <c r="M47" s="286">
        <f>SUBTOTAL(9,M48:M51)</f>
        <v>38166.03</v>
      </c>
      <c r="N47" s="2010"/>
      <c r="O47" s="268"/>
      <c r="P47" s="279"/>
      <c r="Q47" s="279"/>
      <c r="R47" s="279"/>
    </row>
    <row r="48" spans="1:18" ht="42" customHeight="1" outlineLevel="1">
      <c r="A48" s="1416" t="s">
        <v>327</v>
      </c>
      <c r="B48" s="1418" t="s">
        <v>332</v>
      </c>
      <c r="C48" s="287" t="s">
        <v>969</v>
      </c>
      <c r="D48" s="288" t="s">
        <v>89</v>
      </c>
      <c r="E48" s="922">
        <v>503.04</v>
      </c>
      <c r="F48" s="923">
        <v>44</v>
      </c>
      <c r="G48" s="289">
        <f>TRUNC(F48*E48,2)</f>
        <v>22133.759999999998</v>
      </c>
      <c r="H48" s="924">
        <v>8</v>
      </c>
      <c r="I48" s="289">
        <f t="shared" si="8"/>
        <v>4024.32</v>
      </c>
      <c r="J48" s="924">
        <f>VLOOKUP(A48,'13 - MEMÓRIA'!$A$1:$R$683,18,FALSE)</f>
        <v>36</v>
      </c>
      <c r="K48" s="938">
        <f>M48-I48</f>
        <v>18109.439999999999</v>
      </c>
      <c r="L48" s="924">
        <f t="shared" ref="L48:L74" si="13">H48+J48</f>
        <v>44</v>
      </c>
      <c r="M48" s="289">
        <f>ROUND((E48*L48),2)</f>
        <v>22133.759999999998</v>
      </c>
      <c r="N48" s="2010"/>
      <c r="O48" s="268"/>
      <c r="P48" s="268"/>
      <c r="Q48" s="268"/>
      <c r="R48" s="268"/>
    </row>
    <row r="49" spans="1:18" ht="23.25" customHeight="1" outlineLevel="1">
      <c r="A49" s="1416" t="s">
        <v>328</v>
      </c>
      <c r="B49" s="1418" t="s">
        <v>369</v>
      </c>
      <c r="C49" s="287" t="s">
        <v>370</v>
      </c>
      <c r="D49" s="288" t="s">
        <v>8</v>
      </c>
      <c r="E49" s="922">
        <v>172.39</v>
      </c>
      <c r="F49" s="923">
        <v>94.04</v>
      </c>
      <c r="G49" s="289">
        <f>ROUND(F49*E49,2)</f>
        <v>16211.56</v>
      </c>
      <c r="H49" s="924">
        <v>85</v>
      </c>
      <c r="I49" s="289">
        <f t="shared" si="8"/>
        <v>14653.15</v>
      </c>
      <c r="J49" s="924">
        <f>VLOOKUP(A49,'13 - MEMÓRIA'!$A$1:$R$683,18,FALSE)</f>
        <v>8</v>
      </c>
      <c r="K49" s="938">
        <f>M49-I49</f>
        <v>1379.1200000000008</v>
      </c>
      <c r="L49" s="924">
        <f t="shared" si="13"/>
        <v>93</v>
      </c>
      <c r="M49" s="289">
        <f>ROUND((E49*L49),2)</f>
        <v>16032.27</v>
      </c>
      <c r="N49" s="2010"/>
      <c r="O49" s="268"/>
      <c r="P49" s="268"/>
      <c r="Q49" s="268"/>
      <c r="R49" s="268"/>
    </row>
    <row r="50" spans="1:18" ht="23.25" customHeight="1" outlineLevel="1">
      <c r="A50" s="1416" t="s">
        <v>329</v>
      </c>
      <c r="B50" s="1417" t="s">
        <v>331</v>
      </c>
      <c r="C50" s="287" t="s">
        <v>333</v>
      </c>
      <c r="D50" s="288" t="s">
        <v>89</v>
      </c>
      <c r="E50" s="922">
        <v>1676.82</v>
      </c>
      <c r="F50" s="923">
        <v>2</v>
      </c>
      <c r="G50" s="289">
        <f>TRUNC(F50*E50,2)</f>
        <v>3353.64</v>
      </c>
      <c r="H50" s="924">
        <v>0</v>
      </c>
      <c r="I50" s="289">
        <f t="shared" si="8"/>
        <v>0</v>
      </c>
      <c r="J50" s="924">
        <f>VLOOKUP(A50,'13 - MEMÓRIA'!$A$1:$R$683,18,FALSE)</f>
        <v>0</v>
      </c>
      <c r="K50" s="938">
        <f>M50-I50</f>
        <v>0</v>
      </c>
      <c r="L50" s="924">
        <f t="shared" si="13"/>
        <v>0</v>
      </c>
      <c r="M50" s="289">
        <f>ROUND((E50*L50),2)</f>
        <v>0</v>
      </c>
      <c r="N50" s="2010"/>
      <c r="O50" s="268"/>
      <c r="P50" s="268"/>
      <c r="Q50" s="268"/>
      <c r="R50" s="268"/>
    </row>
    <row r="51" spans="1:18" outlineLevel="1">
      <c r="A51" s="1416" t="s">
        <v>330</v>
      </c>
      <c r="B51" s="1418" t="s">
        <v>512</v>
      </c>
      <c r="C51" s="287" t="s">
        <v>513</v>
      </c>
      <c r="D51" s="288" t="s">
        <v>8</v>
      </c>
      <c r="E51" s="922">
        <v>274.10000000000002</v>
      </c>
      <c r="F51" s="923">
        <v>2</v>
      </c>
      <c r="G51" s="289">
        <f>TRUNC(F51*E51,2)</f>
        <v>548.20000000000005</v>
      </c>
      <c r="H51" s="924">
        <v>0</v>
      </c>
      <c r="I51" s="289">
        <f t="shared" si="8"/>
        <v>0</v>
      </c>
      <c r="J51" s="924">
        <f>VLOOKUP(A51,'13 - MEMÓRIA'!$A$1:$R$683,18,FALSE)</f>
        <v>0</v>
      </c>
      <c r="K51" s="938">
        <f>M51-I51</f>
        <v>0</v>
      </c>
      <c r="L51" s="924">
        <f t="shared" si="13"/>
        <v>0</v>
      </c>
      <c r="M51" s="289">
        <f>ROUND((E51*L51),2)</f>
        <v>0</v>
      </c>
      <c r="N51" s="2010"/>
      <c r="O51" s="268"/>
      <c r="P51" s="268"/>
      <c r="Q51" s="268"/>
      <c r="R51" s="268"/>
    </row>
    <row r="52" spans="1:18" ht="19.899999999999999" customHeight="1">
      <c r="A52" s="1419" t="s">
        <v>334</v>
      </c>
      <c r="B52" s="906" t="s">
        <v>514</v>
      </c>
      <c r="C52" s="284"/>
      <c r="D52" s="284"/>
      <c r="E52" s="284"/>
      <c r="F52" s="284"/>
      <c r="G52" s="285">
        <f>SUBTOTAL(9,G53:G53)</f>
        <v>36890.04</v>
      </c>
      <c r="H52" s="284"/>
      <c r="I52" s="285">
        <f>SUBTOTAL(9,I53:I53)</f>
        <v>20121.84</v>
      </c>
      <c r="J52" s="284"/>
      <c r="K52" s="657">
        <f>SUBTOTAL(9,K53:K53)</f>
        <v>15091.380000000001</v>
      </c>
      <c r="L52" s="284"/>
      <c r="M52" s="286">
        <f>SUBTOTAL(9,M53:M53)</f>
        <v>35213.22</v>
      </c>
      <c r="N52" s="2010"/>
      <c r="O52" s="268"/>
      <c r="P52" s="279"/>
      <c r="Q52" s="279"/>
      <c r="R52" s="279"/>
    </row>
    <row r="53" spans="1:18" ht="22.5" customHeight="1" outlineLevel="1">
      <c r="A53" s="1420" t="s">
        <v>335</v>
      </c>
      <c r="B53" s="1421" t="s">
        <v>331</v>
      </c>
      <c r="C53" s="957" t="s">
        <v>333</v>
      </c>
      <c r="D53" s="958" t="s">
        <v>677</v>
      </c>
      <c r="E53" s="959">
        <v>1676.82</v>
      </c>
      <c r="F53" s="960">
        <v>22</v>
      </c>
      <c r="G53" s="1479">
        <f>TRUNC(F53*E53,2)</f>
        <v>36890.04</v>
      </c>
      <c r="H53" s="962">
        <v>12</v>
      </c>
      <c r="I53" s="961">
        <f t="shared" si="8"/>
        <v>20121.84</v>
      </c>
      <c r="J53" s="962">
        <f>VLOOKUP(A53,'13 - MEMÓRIA'!$A$1:$R$683,18,FALSE)</f>
        <v>9</v>
      </c>
      <c r="K53" s="963">
        <f>M53-I53</f>
        <v>15091.380000000001</v>
      </c>
      <c r="L53" s="962">
        <f t="shared" si="13"/>
        <v>21</v>
      </c>
      <c r="M53" s="961">
        <f>ROUND((E53*L53),2)</f>
        <v>35213.22</v>
      </c>
      <c r="N53" s="2010"/>
      <c r="O53" s="268"/>
      <c r="P53" s="268"/>
      <c r="Q53" s="268"/>
      <c r="R53" s="268"/>
    </row>
    <row r="54" spans="1:18" ht="19.899999999999999" customHeight="1">
      <c r="A54" s="1419" t="s">
        <v>336</v>
      </c>
      <c r="B54" s="906" t="s">
        <v>75</v>
      </c>
      <c r="C54" s="284"/>
      <c r="D54" s="284"/>
      <c r="E54" s="284"/>
      <c r="F54" s="284"/>
      <c r="G54" s="285">
        <f>SUBTOTAL(9,G55:G60)+0.01</f>
        <v>184773.11000000002</v>
      </c>
      <c r="H54" s="284"/>
      <c r="I54" s="285">
        <f>SUBTOTAL(9,I55:I60)</f>
        <v>50695.82</v>
      </c>
      <c r="J54" s="284"/>
      <c r="K54" s="657">
        <f>SUBTOTAL(9,K55:K60)</f>
        <v>125908.19</v>
      </c>
      <c r="L54" s="284"/>
      <c r="M54" s="286">
        <f>SUBTOTAL(9,M55:M60)</f>
        <v>176604.01</v>
      </c>
      <c r="N54" s="2010"/>
      <c r="O54" s="268"/>
      <c r="P54" s="279"/>
      <c r="Q54" s="279"/>
      <c r="R54" s="279"/>
    </row>
    <row r="55" spans="1:18" ht="22.5" customHeight="1" outlineLevel="1">
      <c r="A55" s="1416" t="s">
        <v>337</v>
      </c>
      <c r="B55" s="1417" t="s">
        <v>341</v>
      </c>
      <c r="C55" s="287" t="s">
        <v>516</v>
      </c>
      <c r="D55" s="288" t="s">
        <v>5</v>
      </c>
      <c r="E55" s="922">
        <v>153.62</v>
      </c>
      <c r="F55" s="935">
        <v>244.16</v>
      </c>
      <c r="G55" s="374">
        <f>ROUND(F55*E55,2)-0.005</f>
        <v>37507.855000000003</v>
      </c>
      <c r="H55" s="924">
        <v>18.22</v>
      </c>
      <c r="I55" s="289">
        <f t="shared" ref="I55:I74" si="14">ROUND((E55*H55),2)</f>
        <v>2798.96</v>
      </c>
      <c r="J55" s="924">
        <f>VLOOKUP(A55,'13 - MEMÓRIA'!$A$1:$R$683,18,FALSE)</f>
        <v>225.88399999999999</v>
      </c>
      <c r="K55" s="938">
        <f t="shared" ref="K55:K60" si="15">M55-I55</f>
        <v>34700.300000000003</v>
      </c>
      <c r="L55" s="924">
        <f t="shared" si="13"/>
        <v>244.10399999999998</v>
      </c>
      <c r="M55" s="289">
        <f t="shared" ref="M55:M60" si="16">ROUND((E55*L55),2)</f>
        <v>37499.26</v>
      </c>
      <c r="N55" s="2010"/>
      <c r="O55" s="268"/>
      <c r="P55" s="268"/>
      <c r="Q55" s="268"/>
      <c r="R55" s="268"/>
    </row>
    <row r="56" spans="1:18" ht="22.5" customHeight="1" outlineLevel="1">
      <c r="A56" s="1416" t="s">
        <v>338</v>
      </c>
      <c r="B56" s="1417" t="s">
        <v>515</v>
      </c>
      <c r="C56" s="287" t="s">
        <v>517</v>
      </c>
      <c r="D56" s="288" t="s">
        <v>7</v>
      </c>
      <c r="E56" s="922">
        <v>49.01</v>
      </c>
      <c r="F56" s="935">
        <v>1201.2</v>
      </c>
      <c r="G56" s="374">
        <f t="shared" ref="G56:G74" si="17">TRUNC(F56*E56,2)</f>
        <v>58870.81</v>
      </c>
      <c r="H56" s="924">
        <v>875.17</v>
      </c>
      <c r="I56" s="289">
        <f t="shared" si="14"/>
        <v>42892.08</v>
      </c>
      <c r="J56" s="924">
        <f>VLOOKUP(A56,'13 - MEMÓRIA'!$A$1:$R$683,18,FALSE)</f>
        <v>163.42999999999995</v>
      </c>
      <c r="K56" s="938">
        <f t="shared" si="15"/>
        <v>8009.7099999999991</v>
      </c>
      <c r="L56" s="924">
        <f t="shared" si="13"/>
        <v>1038.5999999999999</v>
      </c>
      <c r="M56" s="289">
        <f t="shared" si="16"/>
        <v>50901.79</v>
      </c>
      <c r="N56" s="2010"/>
      <c r="O56" s="268"/>
      <c r="P56" s="268"/>
      <c r="Q56" s="268"/>
      <c r="R56" s="268"/>
    </row>
    <row r="57" spans="1:18" ht="22.5" customHeight="1" outlineLevel="1">
      <c r="A57" s="1412" t="s">
        <v>339</v>
      </c>
      <c r="B57" s="1413" t="s">
        <v>342</v>
      </c>
      <c r="C57" s="281" t="s">
        <v>351</v>
      </c>
      <c r="D57" s="290" t="s">
        <v>7</v>
      </c>
      <c r="E57" s="917">
        <v>2.78</v>
      </c>
      <c r="F57" s="1478">
        <v>3209.1080000000002</v>
      </c>
      <c r="G57" s="1490">
        <f>ROUND(F57*E57,2)-0.005</f>
        <v>8921.3150000000005</v>
      </c>
      <c r="H57" s="919">
        <v>1800.28</v>
      </c>
      <c r="I57" s="282">
        <f t="shared" si="14"/>
        <v>5004.78</v>
      </c>
      <c r="J57" s="919">
        <f>VLOOKUP(A57,'13 - MEMÓRIA'!$A$1:$R$683,18,FALSE)</f>
        <v>1340.14</v>
      </c>
      <c r="K57" s="937">
        <f t="shared" si="15"/>
        <v>3725.5900000000011</v>
      </c>
      <c r="L57" s="919">
        <f t="shared" si="13"/>
        <v>3140.42</v>
      </c>
      <c r="M57" s="282">
        <f t="shared" si="16"/>
        <v>8730.3700000000008</v>
      </c>
      <c r="N57" s="2010"/>
      <c r="O57" s="268"/>
      <c r="P57" s="268"/>
      <c r="Q57" s="268"/>
      <c r="R57" s="268"/>
    </row>
    <row r="58" spans="1:18" ht="38.25" outlineLevel="1">
      <c r="A58" s="1416" t="s">
        <v>518</v>
      </c>
      <c r="B58" s="1417" t="s">
        <v>678</v>
      </c>
      <c r="C58" s="287" t="s">
        <v>982</v>
      </c>
      <c r="D58" s="288" t="s">
        <v>8</v>
      </c>
      <c r="E58" s="922">
        <v>9.4499999999999993</v>
      </c>
      <c r="F58" s="935">
        <v>1205.5999999999999</v>
      </c>
      <c r="G58" s="374">
        <f t="shared" si="17"/>
        <v>11392.92</v>
      </c>
      <c r="H58" s="924">
        <v>0</v>
      </c>
      <c r="I58" s="289">
        <f>ROUND((E58*H58),2)</f>
        <v>0</v>
      </c>
      <c r="J58" s="924">
        <f>VLOOKUP(A58,'13 - MEMÓRIA'!$A$1:$R$683,18,FALSE)</f>
        <v>1205.5999999999999</v>
      </c>
      <c r="K58" s="938">
        <f>M58-I58</f>
        <v>11392.92</v>
      </c>
      <c r="L58" s="924">
        <f>H58+J58</f>
        <v>1205.5999999999999</v>
      </c>
      <c r="M58" s="289">
        <f>ROUND((E58*L58),2)</f>
        <v>11392.92</v>
      </c>
      <c r="N58" s="2010"/>
      <c r="O58" s="268"/>
      <c r="P58" s="268"/>
      <c r="Q58" s="268"/>
      <c r="R58" s="268"/>
    </row>
    <row r="59" spans="1:18" ht="22.5" customHeight="1" outlineLevel="1">
      <c r="A59" s="1416" t="s">
        <v>679</v>
      </c>
      <c r="B59" s="1417" t="s">
        <v>680</v>
      </c>
      <c r="C59" s="287" t="s">
        <v>981</v>
      </c>
      <c r="D59" s="288" t="s">
        <v>8</v>
      </c>
      <c r="E59" s="922">
        <v>54.02</v>
      </c>
      <c r="F59" s="935">
        <v>1205.5999999999999</v>
      </c>
      <c r="G59" s="374">
        <f>ROUND(F59*E59,2)</f>
        <v>65126.51</v>
      </c>
      <c r="H59" s="924">
        <v>0</v>
      </c>
      <c r="I59" s="289">
        <f t="shared" si="14"/>
        <v>0</v>
      </c>
      <c r="J59" s="924">
        <f>VLOOKUP(A59,'13 - MEMÓRIA'!$A$1:$R$683,18,FALSE)</f>
        <v>1205.5999999999999</v>
      </c>
      <c r="K59" s="938">
        <f t="shared" si="15"/>
        <v>65126.51</v>
      </c>
      <c r="L59" s="924">
        <f t="shared" si="13"/>
        <v>1205.5999999999999</v>
      </c>
      <c r="M59" s="289">
        <f t="shared" si="16"/>
        <v>65126.51</v>
      </c>
      <c r="N59" s="2010"/>
      <c r="O59" s="268"/>
      <c r="P59" s="268"/>
      <c r="Q59" s="268"/>
      <c r="R59" s="268"/>
    </row>
    <row r="60" spans="1:18" ht="25.5" outlineLevel="1">
      <c r="A60" s="1416" t="s">
        <v>681</v>
      </c>
      <c r="B60" s="1417" t="s">
        <v>343</v>
      </c>
      <c r="C60" s="287" t="s">
        <v>682</v>
      </c>
      <c r="D60" s="288" t="s">
        <v>5</v>
      </c>
      <c r="E60" s="934">
        <v>53.21</v>
      </c>
      <c r="F60" s="935">
        <v>55.51</v>
      </c>
      <c r="G60" s="374">
        <f>ROUND(F60*E60,2)</f>
        <v>2953.69</v>
      </c>
      <c r="H60" s="936">
        <v>0</v>
      </c>
      <c r="I60" s="289">
        <f t="shared" si="14"/>
        <v>0</v>
      </c>
      <c r="J60" s="924">
        <f>VLOOKUP(A60,'13 - MEMÓRIA'!$A$1:$R$683,18,FALSE)</f>
        <v>55.5</v>
      </c>
      <c r="K60" s="938">
        <f t="shared" si="15"/>
        <v>2953.16</v>
      </c>
      <c r="L60" s="924">
        <f t="shared" si="13"/>
        <v>55.5</v>
      </c>
      <c r="M60" s="289">
        <f t="shared" si="16"/>
        <v>2953.16</v>
      </c>
      <c r="N60" s="2010"/>
      <c r="O60" s="268"/>
      <c r="P60" s="268"/>
      <c r="Q60" s="268"/>
      <c r="R60" s="268"/>
    </row>
    <row r="61" spans="1:18" ht="19.899999999999999" customHeight="1">
      <c r="A61" s="283" t="s">
        <v>340</v>
      </c>
      <c r="B61" s="906" t="s">
        <v>352</v>
      </c>
      <c r="C61" s="284"/>
      <c r="D61" s="284"/>
      <c r="E61" s="284"/>
      <c r="F61" s="284"/>
      <c r="G61" s="285">
        <f>SUBTOTAL(9,G62:G74)</f>
        <v>3073486.5999999996</v>
      </c>
      <c r="H61" s="284"/>
      <c r="I61" s="285">
        <f>SUBTOTAL(9,I62:I74)</f>
        <v>2537208.56</v>
      </c>
      <c r="J61" s="284"/>
      <c r="K61" s="658">
        <f>SUBTOTAL(9,K62:K74)</f>
        <v>241132.53999999995</v>
      </c>
      <c r="L61" s="284"/>
      <c r="M61" s="286">
        <f>SUBTOTAL(9,M62:M74)</f>
        <v>2778341.0999999992</v>
      </c>
      <c r="N61" s="2010"/>
      <c r="O61" s="268"/>
      <c r="P61" s="279"/>
      <c r="Q61" s="279"/>
      <c r="R61" s="279"/>
    </row>
    <row r="62" spans="1:18" ht="31.5" customHeight="1" outlineLevel="1">
      <c r="A62" s="1416" t="s">
        <v>344</v>
      </c>
      <c r="B62" s="1418" t="s">
        <v>683</v>
      </c>
      <c r="C62" s="287" t="s">
        <v>685</v>
      </c>
      <c r="D62" s="288" t="s">
        <v>8</v>
      </c>
      <c r="E62" s="934">
        <v>3053.93</v>
      </c>
      <c r="F62" s="935">
        <v>697</v>
      </c>
      <c r="G62" s="374">
        <f t="shared" si="17"/>
        <v>2128589.21</v>
      </c>
      <c r="H62" s="936">
        <v>671</v>
      </c>
      <c r="I62" s="374">
        <f t="shared" si="14"/>
        <v>2049187.03</v>
      </c>
      <c r="J62" s="924">
        <f>VLOOKUP(A62,'13 - MEMÓRIA'!$A$1:$R$683,18,FALSE)</f>
        <v>26</v>
      </c>
      <c r="K62" s="925">
        <f t="shared" ref="K62:K74" si="18">M62-I62</f>
        <v>79402.179999999935</v>
      </c>
      <c r="L62" s="936">
        <f t="shared" si="13"/>
        <v>697</v>
      </c>
      <c r="M62" s="374">
        <f>ROUND((E62*L62),2)</f>
        <v>2128589.21</v>
      </c>
      <c r="N62" s="2010"/>
      <c r="O62" s="268"/>
      <c r="P62" s="268"/>
      <c r="Q62" s="268"/>
      <c r="R62" s="268"/>
    </row>
    <row r="63" spans="1:18" ht="31.5" customHeight="1" outlineLevel="1">
      <c r="A63" s="1416" t="s">
        <v>345</v>
      </c>
      <c r="B63" s="1418" t="s">
        <v>684</v>
      </c>
      <c r="C63" s="287" t="s">
        <v>686</v>
      </c>
      <c r="D63" s="288" t="s">
        <v>8</v>
      </c>
      <c r="E63" s="922">
        <v>3662.22</v>
      </c>
      <c r="F63" s="923">
        <v>31</v>
      </c>
      <c r="G63" s="374">
        <f t="shared" si="17"/>
        <v>113528.82</v>
      </c>
      <c r="H63" s="924">
        <v>15</v>
      </c>
      <c r="I63" s="374">
        <f t="shared" si="14"/>
        <v>54933.3</v>
      </c>
      <c r="J63" s="924">
        <f>VLOOKUP(A63,'13 - MEMÓRIA'!$A$1:$R$683,18,FALSE)</f>
        <v>16</v>
      </c>
      <c r="K63" s="938">
        <f t="shared" si="18"/>
        <v>58595.520000000004</v>
      </c>
      <c r="L63" s="924">
        <f t="shared" si="13"/>
        <v>31</v>
      </c>
      <c r="M63" s="289">
        <f t="shared" ref="M63:M74" si="19">ROUND((E63*L63),2)</f>
        <v>113528.82</v>
      </c>
      <c r="N63" s="2010"/>
      <c r="O63" s="268"/>
      <c r="P63" s="268"/>
      <c r="Q63" s="268"/>
      <c r="R63" s="268"/>
    </row>
    <row r="64" spans="1:18" ht="31.5" customHeight="1" outlineLevel="1">
      <c r="A64" s="1416" t="s">
        <v>346</v>
      </c>
      <c r="B64" s="1417" t="s">
        <v>356</v>
      </c>
      <c r="C64" s="287" t="s">
        <v>363</v>
      </c>
      <c r="D64" s="288" t="s">
        <v>5</v>
      </c>
      <c r="E64" s="922">
        <v>320.91000000000003</v>
      </c>
      <c r="F64" s="923">
        <v>120.1</v>
      </c>
      <c r="G64" s="374">
        <f t="shared" si="17"/>
        <v>38541.29</v>
      </c>
      <c r="H64" s="924">
        <v>110.47499999999999</v>
      </c>
      <c r="I64" s="374">
        <f t="shared" si="14"/>
        <v>35452.53</v>
      </c>
      <c r="J64" s="924">
        <f>VLOOKUP(A64,'13 - MEMÓRIA'!$A$1:$R$683,18,FALSE)</f>
        <v>2.4750000000000085</v>
      </c>
      <c r="K64" s="938">
        <f t="shared" si="18"/>
        <v>794.25</v>
      </c>
      <c r="L64" s="924">
        <f t="shared" si="13"/>
        <v>112.95</v>
      </c>
      <c r="M64" s="289">
        <f t="shared" si="19"/>
        <v>36246.78</v>
      </c>
      <c r="N64" s="2010"/>
      <c r="O64" s="268"/>
      <c r="P64" s="268"/>
      <c r="Q64" s="268"/>
      <c r="R64" s="268"/>
    </row>
    <row r="65" spans="1:18" ht="32.25" customHeight="1" outlineLevel="1">
      <c r="A65" s="1416" t="s">
        <v>347</v>
      </c>
      <c r="B65" s="1417" t="s">
        <v>355</v>
      </c>
      <c r="C65" s="287" t="s">
        <v>983</v>
      </c>
      <c r="D65" s="288" t="s">
        <v>7</v>
      </c>
      <c r="E65" s="922">
        <v>178.37</v>
      </c>
      <c r="F65" s="923">
        <v>48.5</v>
      </c>
      <c r="G65" s="374">
        <f>TRUNC(F65*E65,2)+0.01</f>
        <v>8650.9500000000007</v>
      </c>
      <c r="H65" s="924">
        <v>39.814</v>
      </c>
      <c r="I65" s="374">
        <f t="shared" si="14"/>
        <v>7101.62</v>
      </c>
      <c r="J65" s="924">
        <f>VLOOKUP(A65,'13 - MEMÓRIA'!$A$1:$R$683,18,FALSE)</f>
        <v>8.2959999999999994</v>
      </c>
      <c r="K65" s="938">
        <f t="shared" si="18"/>
        <v>1479.7599999999993</v>
      </c>
      <c r="L65" s="924">
        <f t="shared" si="13"/>
        <v>48.11</v>
      </c>
      <c r="M65" s="289">
        <f t="shared" si="19"/>
        <v>8581.3799999999992</v>
      </c>
      <c r="N65" s="2010"/>
      <c r="O65" s="268"/>
      <c r="P65" s="268"/>
      <c r="Q65" s="268"/>
      <c r="R65" s="268"/>
    </row>
    <row r="66" spans="1:18" ht="30" customHeight="1" outlineLevel="1">
      <c r="A66" s="1416" t="s">
        <v>348</v>
      </c>
      <c r="B66" s="1417" t="s">
        <v>353</v>
      </c>
      <c r="C66" s="287" t="s">
        <v>362</v>
      </c>
      <c r="D66" s="288" t="s">
        <v>5</v>
      </c>
      <c r="E66" s="934">
        <v>330.37</v>
      </c>
      <c r="F66" s="935">
        <v>298</v>
      </c>
      <c r="G66" s="374">
        <f t="shared" si="17"/>
        <v>98450.26</v>
      </c>
      <c r="H66" s="936">
        <v>93.06</v>
      </c>
      <c r="I66" s="374">
        <f t="shared" si="14"/>
        <v>30744.23</v>
      </c>
      <c r="J66" s="924">
        <f>VLOOKUP(A66,'13 - MEMÓRIA'!$A$1:$R$683,18,FALSE)</f>
        <v>20.64</v>
      </c>
      <c r="K66" s="925">
        <f t="shared" si="18"/>
        <v>6818.84</v>
      </c>
      <c r="L66" s="936">
        <f t="shared" si="13"/>
        <v>113.7</v>
      </c>
      <c r="M66" s="374">
        <f t="shared" si="19"/>
        <v>37563.07</v>
      </c>
      <c r="N66" s="2010"/>
      <c r="O66" s="268"/>
      <c r="P66" s="268"/>
      <c r="Q66" s="268"/>
      <c r="R66" s="268"/>
    </row>
    <row r="67" spans="1:18" ht="21.75" customHeight="1" outlineLevel="1">
      <c r="A67" s="1416" t="s">
        <v>349</v>
      </c>
      <c r="B67" s="1417" t="s">
        <v>354</v>
      </c>
      <c r="C67" s="287" t="s">
        <v>984</v>
      </c>
      <c r="D67" s="288" t="s">
        <v>5</v>
      </c>
      <c r="E67" s="922">
        <v>39.93</v>
      </c>
      <c r="F67" s="923">
        <v>298</v>
      </c>
      <c r="G67" s="374">
        <f t="shared" si="17"/>
        <v>11899.14</v>
      </c>
      <c r="H67" s="924">
        <v>93.06</v>
      </c>
      <c r="I67" s="374">
        <f t="shared" si="14"/>
        <v>3715.89</v>
      </c>
      <c r="J67" s="924">
        <f>VLOOKUP(A67,'13 - MEMÓRIA'!$A$1:$R$683,18,FALSE)</f>
        <v>5.9399999999999977</v>
      </c>
      <c r="K67" s="938">
        <f t="shared" si="18"/>
        <v>237.18000000000029</v>
      </c>
      <c r="L67" s="924">
        <f t="shared" si="13"/>
        <v>99</v>
      </c>
      <c r="M67" s="289">
        <f t="shared" si="19"/>
        <v>3953.07</v>
      </c>
      <c r="N67" s="2010"/>
      <c r="O67" s="268"/>
      <c r="P67" s="268"/>
      <c r="Q67" s="268"/>
      <c r="R67" s="268"/>
    </row>
    <row r="68" spans="1:18" ht="24" outlineLevel="1">
      <c r="A68" s="1416" t="s">
        <v>350</v>
      </c>
      <c r="B68" s="1418" t="s">
        <v>361</v>
      </c>
      <c r="C68" s="287" t="s">
        <v>526</v>
      </c>
      <c r="D68" s="288" t="s">
        <v>271</v>
      </c>
      <c r="E68" s="934">
        <v>12.8</v>
      </c>
      <c r="F68" s="935">
        <v>10290</v>
      </c>
      <c r="G68" s="374">
        <f t="shared" si="17"/>
        <v>131712</v>
      </c>
      <c r="H68" s="936">
        <v>0</v>
      </c>
      <c r="I68" s="374">
        <f t="shared" si="14"/>
        <v>0</v>
      </c>
      <c r="J68" s="924">
        <f>VLOOKUP(A68,'13 - MEMÓRIA'!$A$1:$R$683,18,FALSE)</f>
        <v>0</v>
      </c>
      <c r="K68" s="925">
        <f t="shared" si="18"/>
        <v>0</v>
      </c>
      <c r="L68" s="936">
        <f t="shared" si="13"/>
        <v>0</v>
      </c>
      <c r="M68" s="374">
        <f t="shared" si="19"/>
        <v>0</v>
      </c>
      <c r="N68" s="2010"/>
      <c r="O68" s="268"/>
      <c r="P68" s="268"/>
      <c r="Q68" s="268"/>
      <c r="R68" s="268"/>
    </row>
    <row r="69" spans="1:18" ht="22.5" customHeight="1" outlineLevel="1">
      <c r="A69" s="1416" t="s">
        <v>519</v>
      </c>
      <c r="B69" s="1418" t="s">
        <v>358</v>
      </c>
      <c r="C69" s="287" t="s">
        <v>364</v>
      </c>
      <c r="D69" s="288" t="s">
        <v>271</v>
      </c>
      <c r="E69" s="934">
        <v>10.77</v>
      </c>
      <c r="F69" s="935">
        <v>9794</v>
      </c>
      <c r="G69" s="374">
        <f t="shared" si="17"/>
        <v>105481.38</v>
      </c>
      <c r="H69" s="936">
        <v>3040.5349999999999</v>
      </c>
      <c r="I69" s="374">
        <f t="shared" si="14"/>
        <v>32746.560000000001</v>
      </c>
      <c r="J69" s="924">
        <f>VLOOKUP(A69,'13 - MEMÓRIA'!$A$1:$R$683,18,FALSE)</f>
        <v>652.28800000000001</v>
      </c>
      <c r="K69" s="925">
        <f t="shared" si="18"/>
        <v>7025.1399999999958</v>
      </c>
      <c r="L69" s="936">
        <f t="shared" si="13"/>
        <v>3692.8229999999999</v>
      </c>
      <c r="M69" s="374">
        <f t="shared" si="19"/>
        <v>39771.699999999997</v>
      </c>
      <c r="N69" s="2010"/>
      <c r="O69" s="268"/>
      <c r="P69" s="268"/>
      <c r="Q69" s="268"/>
      <c r="R69" s="268"/>
    </row>
    <row r="70" spans="1:18" ht="22.5" customHeight="1" outlineLevel="1">
      <c r="A70" s="1416" t="s">
        <v>520</v>
      </c>
      <c r="B70" s="1417" t="s">
        <v>359</v>
      </c>
      <c r="C70" s="287" t="s">
        <v>365</v>
      </c>
      <c r="D70" s="288" t="s">
        <v>271</v>
      </c>
      <c r="E70" s="922">
        <v>10.23</v>
      </c>
      <c r="F70" s="923">
        <v>2054</v>
      </c>
      <c r="G70" s="374">
        <f t="shared" si="17"/>
        <v>21012.42</v>
      </c>
      <c r="H70" s="924">
        <v>0</v>
      </c>
      <c r="I70" s="374">
        <f t="shared" si="14"/>
        <v>0</v>
      </c>
      <c r="J70" s="924">
        <f>VLOOKUP(A70,'13 - MEMÓRIA'!$A$1:$R$683,18,FALSE)</f>
        <v>0</v>
      </c>
      <c r="K70" s="938">
        <f t="shared" si="18"/>
        <v>0</v>
      </c>
      <c r="L70" s="924">
        <f t="shared" si="13"/>
        <v>0</v>
      </c>
      <c r="M70" s="289">
        <f t="shared" si="19"/>
        <v>0</v>
      </c>
      <c r="N70" s="2010"/>
      <c r="O70" s="268"/>
      <c r="P70" s="268"/>
      <c r="Q70" s="268"/>
      <c r="R70" s="268"/>
    </row>
    <row r="71" spans="1:18" ht="27" customHeight="1" outlineLevel="1">
      <c r="A71" s="1416" t="s">
        <v>521</v>
      </c>
      <c r="B71" s="1417" t="s">
        <v>357</v>
      </c>
      <c r="C71" s="287" t="s">
        <v>985</v>
      </c>
      <c r="D71" s="288" t="s">
        <v>5</v>
      </c>
      <c r="E71" s="922">
        <v>115.22</v>
      </c>
      <c r="F71" s="923">
        <v>720.7</v>
      </c>
      <c r="G71" s="374">
        <f t="shared" si="17"/>
        <v>83039.05</v>
      </c>
      <c r="H71" s="924">
        <v>662.85</v>
      </c>
      <c r="I71" s="374">
        <f t="shared" si="14"/>
        <v>76373.58</v>
      </c>
      <c r="J71" s="924">
        <f>VLOOKUP(A71,'13 - MEMÓRIA'!$A$1:$R$683,18,FALSE)</f>
        <v>14.850000000000023</v>
      </c>
      <c r="K71" s="938">
        <f t="shared" si="18"/>
        <v>1711.0099999999948</v>
      </c>
      <c r="L71" s="924">
        <f t="shared" si="13"/>
        <v>677.7</v>
      </c>
      <c r="M71" s="289">
        <f t="shared" si="19"/>
        <v>78084.59</v>
      </c>
      <c r="N71" s="2010"/>
      <c r="O71" s="268"/>
      <c r="P71" s="268"/>
      <c r="Q71" s="268"/>
      <c r="R71" s="268"/>
    </row>
    <row r="72" spans="1:18" ht="24" outlineLevel="1">
      <c r="A72" s="1416" t="s">
        <v>522</v>
      </c>
      <c r="B72" s="1418" t="s">
        <v>371</v>
      </c>
      <c r="C72" s="287" t="s">
        <v>527</v>
      </c>
      <c r="D72" s="288" t="s">
        <v>7</v>
      </c>
      <c r="E72" s="922">
        <v>51.21</v>
      </c>
      <c r="F72" s="923">
        <v>4950.3999999999996</v>
      </c>
      <c r="G72" s="374">
        <f t="shared" si="17"/>
        <v>253509.98</v>
      </c>
      <c r="H72" s="924">
        <v>4368</v>
      </c>
      <c r="I72" s="374">
        <f t="shared" si="14"/>
        <v>223685.28</v>
      </c>
      <c r="J72" s="924">
        <f>VLOOKUP(A72,'13 - MEMÓRIA'!$A$1:$R$683,18,FALSE)</f>
        <v>582.39999999999964</v>
      </c>
      <c r="K72" s="938">
        <f t="shared" si="18"/>
        <v>29824.700000000012</v>
      </c>
      <c r="L72" s="924">
        <f t="shared" si="13"/>
        <v>4950.3999999999996</v>
      </c>
      <c r="M72" s="289">
        <f t="shared" si="19"/>
        <v>253509.98</v>
      </c>
      <c r="N72" s="2010"/>
      <c r="O72" s="268"/>
      <c r="P72" s="268"/>
      <c r="Q72" s="268"/>
      <c r="R72" s="268"/>
    </row>
    <row r="73" spans="1:18" outlineLevel="1">
      <c r="A73" s="1416" t="s">
        <v>523</v>
      </c>
      <c r="B73" s="1418" t="s">
        <v>360</v>
      </c>
      <c r="C73" s="287" t="s">
        <v>366</v>
      </c>
      <c r="D73" s="288" t="s">
        <v>270</v>
      </c>
      <c r="E73" s="922">
        <v>13.99</v>
      </c>
      <c r="F73" s="923">
        <v>4080</v>
      </c>
      <c r="G73" s="374">
        <f t="shared" si="17"/>
        <v>57079.199999999997</v>
      </c>
      <c r="H73" s="924">
        <v>720</v>
      </c>
      <c r="I73" s="374">
        <f t="shared" si="14"/>
        <v>10072.799999999999</v>
      </c>
      <c r="J73" s="924">
        <f>VLOOKUP(A73,'13 - MEMÓRIA'!$A$1:$R$683,18,FALSE)</f>
        <v>3320</v>
      </c>
      <c r="K73" s="938">
        <f t="shared" si="18"/>
        <v>46446.8</v>
      </c>
      <c r="L73" s="924">
        <f t="shared" si="13"/>
        <v>4040</v>
      </c>
      <c r="M73" s="289">
        <f t="shared" si="19"/>
        <v>56519.6</v>
      </c>
      <c r="N73" s="2010"/>
      <c r="O73" s="268"/>
      <c r="P73" s="268"/>
      <c r="Q73" s="268"/>
      <c r="R73" s="268"/>
    </row>
    <row r="74" spans="1:18" ht="24" customHeight="1" outlineLevel="1">
      <c r="A74" s="1416" t="s">
        <v>524</v>
      </c>
      <c r="B74" s="1418" t="s">
        <v>525</v>
      </c>
      <c r="C74" s="287" t="s">
        <v>687</v>
      </c>
      <c r="D74" s="288" t="s">
        <v>691</v>
      </c>
      <c r="E74" s="934">
        <v>4398.58</v>
      </c>
      <c r="F74" s="935">
        <v>5</v>
      </c>
      <c r="G74" s="374">
        <f t="shared" si="17"/>
        <v>21992.9</v>
      </c>
      <c r="H74" s="936">
        <v>3</v>
      </c>
      <c r="I74" s="374">
        <f t="shared" si="14"/>
        <v>13195.74</v>
      </c>
      <c r="J74" s="936">
        <f>VLOOKUP(A74,'13 - MEMÓRIA'!$A$1:$R$683,18,FALSE)</f>
        <v>2</v>
      </c>
      <c r="K74" s="925">
        <f t="shared" si="18"/>
        <v>8797.1600000000017</v>
      </c>
      <c r="L74" s="936">
        <f t="shared" si="13"/>
        <v>5</v>
      </c>
      <c r="M74" s="374">
        <f t="shared" si="19"/>
        <v>21992.9</v>
      </c>
      <c r="N74" s="2010"/>
      <c r="O74" s="268"/>
      <c r="P74" s="268"/>
      <c r="Q74" s="268"/>
      <c r="R74" s="268"/>
    </row>
    <row r="75" spans="1:18" ht="20.100000000000001" customHeight="1">
      <c r="A75" s="291"/>
      <c r="B75" s="292"/>
      <c r="C75" s="2481" t="s">
        <v>696</v>
      </c>
      <c r="D75" s="2482"/>
      <c r="E75" s="2482"/>
      <c r="F75" s="2483"/>
      <c r="G75" s="933">
        <f>SUBTOTAL(9,$G$33:$G$74)+0.01</f>
        <v>4156355.8299999991</v>
      </c>
      <c r="H75" s="940"/>
      <c r="I75" s="1422">
        <f>SUBTOTAL(9,$I$33:$I$74)</f>
        <v>2981260.84</v>
      </c>
      <c r="J75" s="940"/>
      <c r="K75" s="1422">
        <f>SUBTOTAL(9,$K$33:$K$74)</f>
        <v>645139.68000000005</v>
      </c>
      <c r="L75" s="940"/>
      <c r="M75" s="1422">
        <f>SUBTOTAL(9,$M$33:$M$74)</f>
        <v>3626400.5199999991</v>
      </c>
      <c r="N75" s="2010"/>
      <c r="O75" s="268"/>
      <c r="P75" s="268"/>
      <c r="Q75" s="268"/>
      <c r="R75" s="268"/>
    </row>
    <row r="76" spans="1:18" ht="19.899999999999999" customHeight="1">
      <c r="A76" s="1040">
        <v>3</v>
      </c>
      <c r="B76" s="1041" t="s">
        <v>889</v>
      </c>
      <c r="C76" s="1041"/>
      <c r="D76" s="1041"/>
      <c r="E76" s="1041"/>
      <c r="F76" s="1041"/>
      <c r="G76" s="1042"/>
      <c r="H76" s="1041"/>
      <c r="I76" s="1402"/>
      <c r="J76" s="1401"/>
      <c r="K76" s="1401"/>
      <c r="L76" s="1401"/>
      <c r="M76" s="1404"/>
      <c r="N76" s="2010"/>
      <c r="O76" s="268"/>
      <c r="P76" s="1043"/>
      <c r="Q76" s="1043"/>
      <c r="R76" s="1043"/>
    </row>
    <row r="77" spans="1:18" ht="19.899999999999999" customHeight="1">
      <c r="A77" s="283" t="s">
        <v>891</v>
      </c>
      <c r="B77" s="906" t="s">
        <v>890</v>
      </c>
      <c r="C77" s="284"/>
      <c r="D77" s="284"/>
      <c r="E77" s="284"/>
      <c r="F77" s="284"/>
      <c r="G77" s="285">
        <f>SUBTOTAL(9,G78:G90)</f>
        <v>361201.55999999994</v>
      </c>
      <c r="H77" s="284"/>
      <c r="I77" s="285">
        <f>SUBTOTAL(9,I78:I90)</f>
        <v>0</v>
      </c>
      <c r="J77" s="284"/>
      <c r="K77" s="658">
        <f>SUBTOTAL(9,K78:K90)</f>
        <v>361201.55999999994</v>
      </c>
      <c r="L77" s="284"/>
      <c r="M77" s="286">
        <f>SUBTOTAL(9,M78:M90)</f>
        <v>361201.55999999994</v>
      </c>
      <c r="N77" s="2010"/>
      <c r="O77" s="268"/>
      <c r="P77" s="279"/>
      <c r="Q77" s="279"/>
      <c r="R77" s="279"/>
    </row>
    <row r="78" spans="1:18" ht="31.5" customHeight="1" outlineLevel="1">
      <c r="A78" s="1416" t="s">
        <v>892</v>
      </c>
      <c r="B78" s="1418">
        <v>42047</v>
      </c>
      <c r="C78" s="287" t="s">
        <v>893</v>
      </c>
      <c r="D78" s="288" t="s">
        <v>89</v>
      </c>
      <c r="E78" s="934">
        <v>36.43</v>
      </c>
      <c r="F78" s="935">
        <v>20</v>
      </c>
      <c r="G78" s="374">
        <f t="shared" ref="G78:G80" si="20">TRUNC(F78*E78,2)</f>
        <v>728.6</v>
      </c>
      <c r="H78" s="936"/>
      <c r="I78" s="374">
        <f t="shared" ref="I78:I90" si="21">ROUND((E78*H78),2)</f>
        <v>0</v>
      </c>
      <c r="J78" s="924">
        <f>VLOOKUP(A78,'13 - MEMÓRIA'!$A$1:R939,18,FALSE)</f>
        <v>20</v>
      </c>
      <c r="K78" s="925">
        <f t="shared" ref="K78:K90" si="22">M78-I78</f>
        <v>728.6</v>
      </c>
      <c r="L78" s="936">
        <f t="shared" ref="L78:L90" si="23">H78+J78</f>
        <v>20</v>
      </c>
      <c r="M78" s="374">
        <f>ROUND((E78*L78),2)</f>
        <v>728.6</v>
      </c>
      <c r="N78" s="2010"/>
      <c r="O78" s="268"/>
      <c r="P78" s="268"/>
      <c r="Q78" s="268"/>
      <c r="R78" s="268"/>
    </row>
    <row r="79" spans="1:18" ht="31.5" customHeight="1" outlineLevel="1">
      <c r="A79" s="1416" t="s">
        <v>894</v>
      </c>
      <c r="B79" s="1418">
        <v>40937</v>
      </c>
      <c r="C79" s="287" t="s">
        <v>895</v>
      </c>
      <c r="D79" s="288" t="s">
        <v>7</v>
      </c>
      <c r="E79" s="922">
        <v>420.97</v>
      </c>
      <c r="F79" s="923">
        <v>25</v>
      </c>
      <c r="G79" s="289">
        <f t="shared" si="20"/>
        <v>10524.25</v>
      </c>
      <c r="H79" s="924"/>
      <c r="I79" s="374">
        <f t="shared" si="21"/>
        <v>0</v>
      </c>
      <c r="J79" s="924">
        <f>VLOOKUP(A79,'13 - MEMÓRIA'!$A$1:R940,18,FALSE)</f>
        <v>25</v>
      </c>
      <c r="K79" s="938">
        <f t="shared" si="22"/>
        <v>10524.25</v>
      </c>
      <c r="L79" s="924">
        <f t="shared" si="23"/>
        <v>25</v>
      </c>
      <c r="M79" s="289">
        <f t="shared" ref="M79:M90" si="24">ROUND((E79*L79),2)</f>
        <v>10524.25</v>
      </c>
      <c r="N79" s="2010"/>
      <c r="O79" s="268"/>
      <c r="P79" s="268"/>
      <c r="Q79" s="268"/>
      <c r="R79" s="268"/>
    </row>
    <row r="80" spans="1:18" ht="31.5" customHeight="1" outlineLevel="1">
      <c r="A80" s="1416" t="s">
        <v>896</v>
      </c>
      <c r="B80" s="1417">
        <v>41359</v>
      </c>
      <c r="C80" s="287" t="s">
        <v>897</v>
      </c>
      <c r="D80" s="288" t="s">
        <v>8</v>
      </c>
      <c r="E80" s="922">
        <v>20.18</v>
      </c>
      <c r="F80" s="923">
        <v>1456</v>
      </c>
      <c r="G80" s="289">
        <f t="shared" si="20"/>
        <v>29382.080000000002</v>
      </c>
      <c r="H80" s="924"/>
      <c r="I80" s="374">
        <f t="shared" si="21"/>
        <v>0</v>
      </c>
      <c r="J80" s="924">
        <f>VLOOKUP(A80,'13 - MEMÓRIA'!$A$1:R941,18,FALSE)</f>
        <v>1456</v>
      </c>
      <c r="K80" s="938">
        <f t="shared" si="22"/>
        <v>29382.080000000002</v>
      </c>
      <c r="L80" s="924">
        <f t="shared" si="23"/>
        <v>1456</v>
      </c>
      <c r="M80" s="289">
        <f t="shared" si="24"/>
        <v>29382.080000000002</v>
      </c>
      <c r="N80" s="2010"/>
      <c r="O80" s="268"/>
      <c r="P80" s="268"/>
      <c r="Q80" s="268"/>
      <c r="R80" s="268"/>
    </row>
    <row r="81" spans="1:18" ht="32.25" customHeight="1" outlineLevel="1">
      <c r="A81" s="1416" t="s">
        <v>898</v>
      </c>
      <c r="B81" s="1417">
        <v>41241</v>
      </c>
      <c r="C81" s="287" t="s">
        <v>899</v>
      </c>
      <c r="D81" s="288" t="s">
        <v>677</v>
      </c>
      <c r="E81" s="922">
        <v>1296.52</v>
      </c>
      <c r="F81" s="923">
        <v>46</v>
      </c>
      <c r="G81" s="289">
        <f>TRUNC(F81*E81,2)</f>
        <v>59639.92</v>
      </c>
      <c r="H81" s="924"/>
      <c r="I81" s="374">
        <f t="shared" si="21"/>
        <v>0</v>
      </c>
      <c r="J81" s="924">
        <f>VLOOKUP(A81,'13 - MEMÓRIA'!$A$1:R942,18,FALSE)</f>
        <v>46</v>
      </c>
      <c r="K81" s="938">
        <f t="shared" si="22"/>
        <v>59639.92</v>
      </c>
      <c r="L81" s="924">
        <f t="shared" si="23"/>
        <v>46</v>
      </c>
      <c r="M81" s="289">
        <f t="shared" si="24"/>
        <v>59639.92</v>
      </c>
      <c r="N81" s="2010"/>
      <c r="O81" s="268"/>
      <c r="P81" s="268"/>
      <c r="Q81" s="268"/>
      <c r="R81" s="268"/>
    </row>
    <row r="82" spans="1:18" ht="30" customHeight="1" outlineLevel="1">
      <c r="A82" s="1416" t="s">
        <v>900</v>
      </c>
      <c r="B82" s="1417">
        <v>7200100050</v>
      </c>
      <c r="C82" s="287" t="s">
        <v>916</v>
      </c>
      <c r="D82" s="288" t="s">
        <v>89</v>
      </c>
      <c r="E82" s="934">
        <v>407.42</v>
      </c>
      <c r="F82" s="935">
        <v>50</v>
      </c>
      <c r="G82" s="374">
        <f t="shared" ref="G82:G90" si="25">TRUNC(F82*E82,2)</f>
        <v>20371</v>
      </c>
      <c r="H82" s="936"/>
      <c r="I82" s="374">
        <f t="shared" si="21"/>
        <v>0</v>
      </c>
      <c r="J82" s="924">
        <f>VLOOKUP(A82,'13 - MEMÓRIA'!$A$1:R943,18,FALSE)</f>
        <v>50</v>
      </c>
      <c r="K82" s="925">
        <f t="shared" si="22"/>
        <v>20371</v>
      </c>
      <c r="L82" s="936">
        <f t="shared" si="23"/>
        <v>50</v>
      </c>
      <c r="M82" s="374">
        <f t="shared" si="24"/>
        <v>20371</v>
      </c>
      <c r="N82" s="2010"/>
      <c r="O82" s="268"/>
      <c r="P82" s="268"/>
      <c r="Q82" s="268"/>
      <c r="R82" s="268"/>
    </row>
    <row r="83" spans="1:18" ht="21.75" customHeight="1" outlineLevel="1">
      <c r="A83" s="1416" t="s">
        <v>901</v>
      </c>
      <c r="B83" s="1417">
        <v>7250100010</v>
      </c>
      <c r="C83" s="287" t="s">
        <v>997</v>
      </c>
      <c r="D83" s="288" t="s">
        <v>8</v>
      </c>
      <c r="E83" s="922">
        <v>49.23</v>
      </c>
      <c r="F83" s="923">
        <v>478</v>
      </c>
      <c r="G83" s="289">
        <f t="shared" si="25"/>
        <v>23531.94</v>
      </c>
      <c r="H83" s="924"/>
      <c r="I83" s="374">
        <f t="shared" si="21"/>
        <v>0</v>
      </c>
      <c r="J83" s="924">
        <f>VLOOKUP(A83,'13 - MEMÓRIA'!$A$1:R944,18,FALSE)</f>
        <v>478</v>
      </c>
      <c r="K83" s="938">
        <f t="shared" si="22"/>
        <v>23531.94</v>
      </c>
      <c r="L83" s="924">
        <f t="shared" si="23"/>
        <v>478</v>
      </c>
      <c r="M83" s="289">
        <f t="shared" si="24"/>
        <v>23531.94</v>
      </c>
      <c r="N83" s="2010"/>
      <c r="O83" s="268"/>
      <c r="P83" s="268"/>
      <c r="Q83" s="268"/>
      <c r="R83" s="268"/>
    </row>
    <row r="84" spans="1:18" outlineLevel="1">
      <c r="A84" s="1416" t="s">
        <v>902</v>
      </c>
      <c r="B84" s="1418">
        <v>7200100090</v>
      </c>
      <c r="C84" s="287" t="s">
        <v>996</v>
      </c>
      <c r="D84" s="288" t="s">
        <v>89</v>
      </c>
      <c r="E84" s="934">
        <v>190.7</v>
      </c>
      <c r="F84" s="935">
        <v>50</v>
      </c>
      <c r="G84" s="374">
        <f t="shared" si="25"/>
        <v>9535</v>
      </c>
      <c r="H84" s="936"/>
      <c r="I84" s="374">
        <f t="shared" si="21"/>
        <v>0</v>
      </c>
      <c r="J84" s="924">
        <f>VLOOKUP(A84,'13 - MEMÓRIA'!$A$1:R945,18,FALSE)</f>
        <v>50</v>
      </c>
      <c r="K84" s="925">
        <f t="shared" si="22"/>
        <v>9535</v>
      </c>
      <c r="L84" s="936">
        <f t="shared" si="23"/>
        <v>50</v>
      </c>
      <c r="M84" s="374">
        <f t="shared" si="24"/>
        <v>9535</v>
      </c>
      <c r="N84" s="2010"/>
      <c r="O84" s="268"/>
      <c r="P84" s="268"/>
      <c r="Q84" s="268"/>
      <c r="R84" s="268"/>
    </row>
    <row r="85" spans="1:18" ht="22.5" customHeight="1" outlineLevel="1">
      <c r="A85" s="1416" t="s">
        <v>903</v>
      </c>
      <c r="B85" s="1418">
        <v>40663</v>
      </c>
      <c r="C85" s="287" t="s">
        <v>904</v>
      </c>
      <c r="D85" s="288" t="s">
        <v>8</v>
      </c>
      <c r="E85" s="934">
        <v>49.33</v>
      </c>
      <c r="F85" s="935">
        <v>76</v>
      </c>
      <c r="G85" s="374">
        <f t="shared" si="25"/>
        <v>3749.08</v>
      </c>
      <c r="H85" s="936"/>
      <c r="I85" s="374">
        <f t="shared" si="21"/>
        <v>0</v>
      </c>
      <c r="J85" s="924">
        <f>VLOOKUP(A85,'13 - MEMÓRIA'!$A$1:R946,18,FALSE)</f>
        <v>76</v>
      </c>
      <c r="K85" s="925">
        <f t="shared" si="22"/>
        <v>3749.08</v>
      </c>
      <c r="L85" s="936">
        <f t="shared" si="23"/>
        <v>76</v>
      </c>
      <c r="M85" s="374">
        <f t="shared" si="24"/>
        <v>3749.08</v>
      </c>
      <c r="N85" s="2010"/>
      <c r="O85" s="268"/>
      <c r="P85" s="268"/>
      <c r="Q85" s="268"/>
      <c r="R85" s="268"/>
    </row>
    <row r="86" spans="1:18" ht="22.5" customHeight="1" outlineLevel="1">
      <c r="A86" s="1416" t="s">
        <v>905</v>
      </c>
      <c r="B86" s="1417">
        <v>41360</v>
      </c>
      <c r="C86" s="287" t="s">
        <v>906</v>
      </c>
      <c r="D86" s="288" t="s">
        <v>6</v>
      </c>
      <c r="E86" s="922">
        <v>3079.89</v>
      </c>
      <c r="F86" s="923">
        <v>26.94</v>
      </c>
      <c r="G86" s="289">
        <f t="shared" si="25"/>
        <v>82972.23</v>
      </c>
      <c r="H86" s="924"/>
      <c r="I86" s="374">
        <f t="shared" si="21"/>
        <v>0</v>
      </c>
      <c r="J86" s="924">
        <f>VLOOKUP(A86,'13 - MEMÓRIA'!$A$1:R947,18,FALSE)</f>
        <v>26.94</v>
      </c>
      <c r="K86" s="938">
        <f t="shared" si="22"/>
        <v>82972.23</v>
      </c>
      <c r="L86" s="924">
        <f t="shared" si="23"/>
        <v>26.94</v>
      </c>
      <c r="M86" s="289">
        <f>TRUNC((E86*L86),2)</f>
        <v>82972.23</v>
      </c>
      <c r="N86" s="2010"/>
      <c r="O86" s="268"/>
      <c r="P86" s="268"/>
      <c r="Q86" s="268"/>
      <c r="R86" s="268"/>
    </row>
    <row r="87" spans="1:18" ht="27" customHeight="1" outlineLevel="1">
      <c r="A87" s="1416" t="s">
        <v>913</v>
      </c>
      <c r="B87" s="1417">
        <v>40968</v>
      </c>
      <c r="C87" s="287" t="s">
        <v>908</v>
      </c>
      <c r="D87" s="288" t="s">
        <v>6</v>
      </c>
      <c r="E87" s="922">
        <v>4876.4799999999996</v>
      </c>
      <c r="F87" s="923">
        <v>8.51</v>
      </c>
      <c r="G87" s="289">
        <f t="shared" ref="G87:G89" si="26">TRUNC(F87*E87,2)</f>
        <v>41498.839999999997</v>
      </c>
      <c r="H87" s="924"/>
      <c r="I87" s="374">
        <f t="shared" ref="I87:I89" si="27">ROUND((E87*H87),2)</f>
        <v>0</v>
      </c>
      <c r="J87" s="924">
        <f>VLOOKUP(A87,'13 - MEMÓRIA'!$A$1:R948,18,FALSE)</f>
        <v>8.51</v>
      </c>
      <c r="K87" s="938">
        <f t="shared" ref="K87:K89" si="28">M87-I87</f>
        <v>41498.839999999997</v>
      </c>
      <c r="L87" s="924">
        <f t="shared" ref="L87:L89" si="29">H87+J87</f>
        <v>8.51</v>
      </c>
      <c r="M87" s="289">
        <f t="shared" ref="M87:M89" si="30">ROUND((E87*L87),2)</f>
        <v>41498.839999999997</v>
      </c>
      <c r="N87" s="2010"/>
      <c r="O87" s="268"/>
      <c r="P87" s="268"/>
      <c r="Q87" s="268"/>
      <c r="R87" s="268"/>
    </row>
    <row r="88" spans="1:18" ht="29.25" customHeight="1" outlineLevel="1">
      <c r="A88" s="1416" t="s">
        <v>914</v>
      </c>
      <c r="B88" s="1418">
        <v>42499</v>
      </c>
      <c r="C88" s="287" t="s">
        <v>909</v>
      </c>
      <c r="D88" s="288" t="s">
        <v>7</v>
      </c>
      <c r="E88" s="922">
        <v>79.569999999999993</v>
      </c>
      <c r="F88" s="923">
        <v>800.80000000000007</v>
      </c>
      <c r="G88" s="289">
        <f t="shared" si="26"/>
        <v>63719.65</v>
      </c>
      <c r="H88" s="924"/>
      <c r="I88" s="374">
        <f t="shared" si="27"/>
        <v>0</v>
      </c>
      <c r="J88" s="924">
        <f>VLOOKUP(A88,'13 - MEMÓRIA'!$A$1:R949,18,FALSE)</f>
        <v>800.8</v>
      </c>
      <c r="K88" s="938">
        <f t="shared" si="28"/>
        <v>63719.65</v>
      </c>
      <c r="L88" s="924">
        <f t="shared" si="29"/>
        <v>800.8</v>
      </c>
      <c r="M88" s="289">
        <f>TRUNC((E88*L88),2)</f>
        <v>63719.65</v>
      </c>
      <c r="N88" s="2010"/>
      <c r="O88" s="268"/>
      <c r="P88" s="268"/>
      <c r="Q88" s="268"/>
      <c r="R88" s="268"/>
    </row>
    <row r="89" spans="1:18" outlineLevel="1">
      <c r="A89" s="1416" t="s">
        <v>907</v>
      </c>
      <c r="B89" s="1418">
        <v>40912</v>
      </c>
      <c r="C89" s="287" t="s">
        <v>910</v>
      </c>
      <c r="D89" s="288" t="s">
        <v>7</v>
      </c>
      <c r="E89" s="922">
        <v>86.23</v>
      </c>
      <c r="F89" s="923">
        <v>10</v>
      </c>
      <c r="G89" s="289">
        <f t="shared" si="26"/>
        <v>862.3</v>
      </c>
      <c r="H89" s="924"/>
      <c r="I89" s="374">
        <f t="shared" si="27"/>
        <v>0</v>
      </c>
      <c r="J89" s="924">
        <f>VLOOKUP(A89,'13 - MEMÓRIA'!$A$1:R950,18,FALSE)</f>
        <v>10</v>
      </c>
      <c r="K89" s="938">
        <f t="shared" si="28"/>
        <v>862.3</v>
      </c>
      <c r="L89" s="924">
        <f t="shared" si="29"/>
        <v>10</v>
      </c>
      <c r="M89" s="289">
        <f t="shared" si="30"/>
        <v>862.3</v>
      </c>
      <c r="N89" s="2010"/>
      <c r="O89" s="268"/>
      <c r="P89" s="268"/>
      <c r="Q89" s="268"/>
      <c r="R89" s="268"/>
    </row>
    <row r="90" spans="1:18" ht="27" customHeight="1" outlineLevel="1">
      <c r="A90" s="1416" t="s">
        <v>915</v>
      </c>
      <c r="B90" s="1417">
        <v>40891</v>
      </c>
      <c r="C90" s="287" t="s">
        <v>911</v>
      </c>
      <c r="D90" s="288" t="s">
        <v>7</v>
      </c>
      <c r="E90" s="922">
        <v>18.34</v>
      </c>
      <c r="F90" s="923">
        <v>800.80000000000007</v>
      </c>
      <c r="G90" s="289">
        <f t="shared" si="25"/>
        <v>14686.67</v>
      </c>
      <c r="H90" s="924"/>
      <c r="I90" s="374">
        <f t="shared" si="21"/>
        <v>0</v>
      </c>
      <c r="J90" s="924">
        <f>VLOOKUP(A90,'13 - MEMÓRIA'!$A$1:R951,18,FALSE)</f>
        <v>800.8</v>
      </c>
      <c r="K90" s="938">
        <f t="shared" si="22"/>
        <v>14686.67</v>
      </c>
      <c r="L90" s="924">
        <f t="shared" si="23"/>
        <v>800.8</v>
      </c>
      <c r="M90" s="289">
        <f t="shared" si="24"/>
        <v>14686.67</v>
      </c>
      <c r="N90" s="2010"/>
      <c r="O90" s="268"/>
      <c r="P90" s="268"/>
      <c r="Q90" s="268"/>
      <c r="R90" s="268"/>
    </row>
    <row r="91" spans="1:18" ht="20.100000000000001" customHeight="1">
      <c r="A91" s="291"/>
      <c r="B91" s="292"/>
      <c r="C91" s="2481" t="s">
        <v>912</v>
      </c>
      <c r="D91" s="2482"/>
      <c r="E91" s="2482"/>
      <c r="F91" s="2483"/>
      <c r="G91" s="933">
        <f>SUBTOTAL(9,$G$78:$G$90)</f>
        <v>361201.55999999994</v>
      </c>
      <c r="H91" s="940"/>
      <c r="I91" s="1422">
        <f>SUBTOTAL(9,$I$78:$I$90)</f>
        <v>0</v>
      </c>
      <c r="J91" s="940"/>
      <c r="K91" s="1422">
        <f>SUBTOTAL(9,$K$78:$K$90)</f>
        <v>361201.55999999994</v>
      </c>
      <c r="L91" s="940"/>
      <c r="M91" s="1422">
        <f>SUBTOTAL(9,$M$78:$M$90)</f>
        <v>361201.55999999994</v>
      </c>
      <c r="N91" s="634"/>
      <c r="O91" s="268"/>
      <c r="P91" s="268"/>
      <c r="Q91" s="268"/>
      <c r="R91" s="268"/>
    </row>
    <row r="92" spans="1:18" ht="20.100000000000001" customHeight="1">
      <c r="A92" s="2477"/>
      <c r="B92" s="2478"/>
      <c r="C92" s="2478"/>
      <c r="D92" s="2478"/>
      <c r="E92" s="968"/>
      <c r="F92" s="969" t="s">
        <v>528</v>
      </c>
      <c r="G92" s="970">
        <f>SUBTOTAL(9,G16:G91)+3.66</f>
        <v>4602788.09</v>
      </c>
      <c r="H92" s="971"/>
      <c r="I92" s="970">
        <f>SUBTOTAL(9,I16:I91)</f>
        <v>3036175</v>
      </c>
      <c r="J92" s="971"/>
      <c r="K92" s="970">
        <f>SUBTOTAL(9,K16:K91)</f>
        <v>1018747.0700000001</v>
      </c>
      <c r="L92" s="971"/>
      <c r="M92" s="970">
        <f>SUBTOTAL(9,M16:M91)</f>
        <v>4054922.0699999989</v>
      </c>
      <c r="N92" s="750"/>
      <c r="O92" s="268"/>
      <c r="P92" s="268"/>
      <c r="Q92" s="268"/>
      <c r="R92" s="268"/>
    </row>
    <row r="93" spans="1:18" ht="19.899999999999999" customHeight="1">
      <c r="A93" s="941"/>
      <c r="B93" s="942"/>
      <c r="C93" s="1486"/>
      <c r="D93" s="942"/>
      <c r="E93" s="942"/>
      <c r="F93" s="943"/>
      <c r="G93" s="1489">
        <v>4602788.09</v>
      </c>
      <c r="H93" s="944"/>
      <c r="I93" s="293"/>
      <c r="J93" s="266"/>
      <c r="K93" s="294">
        <v>1021319.9500000002</v>
      </c>
      <c r="L93" s="294"/>
      <c r="M93" s="1946">
        <f>K92+I92</f>
        <v>4054922.0700000003</v>
      </c>
      <c r="N93" s="503"/>
      <c r="O93" s="268"/>
      <c r="P93" s="268"/>
      <c r="Q93" s="268"/>
      <c r="R93" s="268"/>
    </row>
    <row r="94" spans="1:18" ht="19.899999999999999" customHeight="1">
      <c r="A94" s="941"/>
      <c r="B94" s="942"/>
      <c r="C94" s="1486"/>
      <c r="D94" s="942"/>
      <c r="E94" s="295"/>
      <c r="F94" s="945"/>
      <c r="G94" s="293"/>
      <c r="H94" s="944"/>
      <c r="I94" s="752"/>
      <c r="J94" s="266"/>
      <c r="K94" s="266"/>
      <c r="L94" s="294"/>
      <c r="M94" s="293">
        <f>M93-M92</f>
        <v>0</v>
      </c>
      <c r="N94" s="503"/>
      <c r="O94" s="268"/>
      <c r="P94" s="268"/>
      <c r="Q94" s="268"/>
      <c r="R94" s="268"/>
    </row>
    <row r="95" spans="1:18" ht="19.899999999999999" customHeight="1">
      <c r="A95" s="260"/>
      <c r="B95" s="261"/>
      <c r="C95" s="1486"/>
      <c r="D95" s="261"/>
      <c r="E95" s="267"/>
      <c r="F95" s="262"/>
      <c r="G95" s="263"/>
      <c r="H95" s="264"/>
      <c r="I95" s="265"/>
      <c r="J95" s="266"/>
      <c r="K95" s="267"/>
      <c r="L95" s="266"/>
      <c r="M95" s="751"/>
      <c r="N95" s="503"/>
      <c r="O95" s="268"/>
      <c r="P95" s="268"/>
      <c r="Q95" s="268"/>
      <c r="R95" s="268"/>
    </row>
    <row r="96" spans="1:18" ht="19.899999999999999" customHeight="1">
      <c r="A96" s="260"/>
      <c r="B96" s="261"/>
      <c r="C96" s="297"/>
      <c r="D96" s="261"/>
      <c r="E96" s="267"/>
      <c r="F96" s="262"/>
      <c r="G96" s="263"/>
      <c r="H96" s="264"/>
      <c r="I96" s="265"/>
      <c r="K96" s="267"/>
      <c r="L96" s="267"/>
      <c r="M96" s="265"/>
      <c r="N96" s="503"/>
      <c r="O96" s="268"/>
      <c r="P96" s="268"/>
      <c r="Q96" s="268"/>
      <c r="R96" s="268"/>
    </row>
    <row r="97" spans="1:26" ht="19.899999999999999" customHeight="1">
      <c r="A97" s="260"/>
      <c r="B97" s="261"/>
      <c r="C97" s="297"/>
      <c r="D97" s="261"/>
      <c r="E97" s="267"/>
      <c r="F97" s="262"/>
      <c r="G97" s="263"/>
      <c r="H97" s="264"/>
      <c r="I97" s="265"/>
      <c r="J97" s="266"/>
      <c r="K97" s="267"/>
      <c r="L97" s="267"/>
      <c r="M97" s="265"/>
      <c r="N97" s="503"/>
      <c r="O97" s="268"/>
      <c r="P97" s="268"/>
      <c r="Q97" s="268"/>
      <c r="R97" s="268"/>
    </row>
    <row r="98" spans="1:26" ht="19.899999999999999" customHeight="1">
      <c r="A98" s="260"/>
      <c r="B98" s="261"/>
      <c r="C98" s="296"/>
      <c r="D98" s="261"/>
      <c r="E98" s="261"/>
      <c r="F98" s="262"/>
      <c r="G98" s="263"/>
      <c r="H98" s="264"/>
      <c r="I98" s="265"/>
      <c r="J98" s="266"/>
      <c r="K98" s="267"/>
      <c r="L98" s="267"/>
      <c r="M98" s="265"/>
    </row>
    <row r="99" spans="1:26" ht="19.899999999999999" customHeight="1"/>
    <row r="100" spans="1:26" ht="19.899999999999999" customHeight="1"/>
    <row r="101" spans="1:26" ht="19.899999999999999" customHeight="1"/>
    <row r="102" spans="1:26" ht="19.899999999999999" customHeight="1"/>
    <row r="103" spans="1:26" ht="19.899999999999999" customHeight="1"/>
    <row r="104" spans="1:26" ht="19.899999999999999" customHeight="1"/>
    <row r="105" spans="1:26" ht="19.899999999999999" customHeight="1"/>
    <row r="106" spans="1:26" ht="19.899999999999999" customHeight="1"/>
    <row r="107" spans="1:26" ht="19.899999999999999" customHeight="1"/>
    <row r="108" spans="1:26" ht="19.899999999999999" customHeight="1"/>
    <row r="109" spans="1:26" s="946" customFormat="1" ht="19.899999999999999" customHeight="1">
      <c r="B109" s="634"/>
      <c r="C109" s="634"/>
      <c r="D109" s="634"/>
      <c r="E109" s="634"/>
      <c r="F109" s="634"/>
      <c r="G109" s="634"/>
      <c r="H109" s="634"/>
      <c r="I109" s="634"/>
      <c r="J109" s="634"/>
      <c r="K109" s="634"/>
      <c r="L109" s="634"/>
      <c r="M109" s="634"/>
      <c r="N109" s="187"/>
      <c r="O109" s="634"/>
      <c r="P109" s="634"/>
      <c r="Q109" s="634"/>
      <c r="R109" s="634"/>
      <c r="S109" s="634"/>
      <c r="T109" s="634"/>
      <c r="U109" s="634"/>
      <c r="V109" s="634"/>
      <c r="W109" s="634"/>
      <c r="X109" s="634"/>
      <c r="Y109" s="634"/>
      <c r="Z109" s="634"/>
    </row>
    <row r="110" spans="1:26" s="946" customFormat="1" ht="19.899999999999999" customHeight="1">
      <c r="B110" s="634"/>
      <c r="C110" s="634"/>
      <c r="D110" s="634"/>
      <c r="E110" s="634"/>
      <c r="F110" s="634"/>
      <c r="G110" s="634"/>
      <c r="H110" s="634"/>
      <c r="I110" s="634"/>
      <c r="J110" s="634"/>
      <c r="K110" s="634"/>
      <c r="L110" s="634"/>
      <c r="M110" s="634"/>
      <c r="N110" s="187"/>
      <c r="O110" s="634"/>
      <c r="P110" s="634"/>
      <c r="Q110" s="634"/>
      <c r="R110" s="634"/>
      <c r="S110" s="634"/>
      <c r="T110" s="634"/>
      <c r="U110" s="634"/>
      <c r="V110" s="634"/>
      <c r="W110" s="634"/>
      <c r="X110" s="634"/>
      <c r="Y110" s="634"/>
      <c r="Z110" s="634"/>
    </row>
    <row r="111" spans="1:26" s="946" customFormat="1" ht="19.899999999999999" customHeight="1">
      <c r="B111" s="634"/>
      <c r="C111" s="634"/>
      <c r="D111" s="634"/>
      <c r="E111" s="634"/>
      <c r="F111" s="634"/>
      <c r="G111" s="634"/>
      <c r="H111" s="634"/>
      <c r="I111" s="634"/>
      <c r="J111" s="634"/>
      <c r="K111" s="634"/>
      <c r="L111" s="634"/>
      <c r="M111" s="634"/>
      <c r="N111" s="187"/>
      <c r="O111" s="634"/>
      <c r="P111" s="634"/>
      <c r="Q111" s="634"/>
      <c r="R111" s="634"/>
      <c r="S111" s="634"/>
      <c r="T111" s="634"/>
      <c r="U111" s="634"/>
      <c r="V111" s="634"/>
      <c r="W111" s="634"/>
      <c r="X111" s="634"/>
      <c r="Y111" s="634"/>
      <c r="Z111" s="634"/>
    </row>
    <row r="112" spans="1:26" s="946" customFormat="1" ht="19.899999999999999" customHeight="1">
      <c r="B112" s="634"/>
      <c r="C112" s="634"/>
      <c r="D112" s="634"/>
      <c r="E112" s="634"/>
      <c r="F112" s="634"/>
      <c r="G112" s="634"/>
      <c r="H112" s="634"/>
      <c r="I112" s="634"/>
      <c r="J112" s="634"/>
      <c r="K112" s="634"/>
      <c r="L112" s="634"/>
      <c r="M112" s="634"/>
      <c r="N112" s="187"/>
      <c r="O112" s="634"/>
      <c r="P112" s="634"/>
      <c r="Q112" s="634"/>
      <c r="R112" s="634"/>
      <c r="S112" s="634"/>
      <c r="T112" s="634"/>
      <c r="U112" s="634"/>
      <c r="V112" s="634"/>
      <c r="W112" s="634"/>
      <c r="X112" s="634"/>
      <c r="Y112" s="634"/>
      <c r="Z112" s="634"/>
    </row>
    <row r="113" spans="2:26" s="946" customFormat="1" ht="19.899999999999999" customHeight="1">
      <c r="B113" s="634"/>
      <c r="C113" s="634"/>
      <c r="D113" s="634"/>
      <c r="E113" s="634"/>
      <c r="F113" s="634"/>
      <c r="G113" s="634"/>
      <c r="H113" s="634"/>
      <c r="I113" s="634"/>
      <c r="J113" s="634"/>
      <c r="K113" s="634"/>
      <c r="L113" s="634"/>
      <c r="M113" s="634"/>
      <c r="N113" s="187"/>
      <c r="O113" s="634"/>
      <c r="P113" s="634"/>
      <c r="Q113" s="634"/>
      <c r="R113" s="634"/>
      <c r="S113" s="634"/>
      <c r="T113" s="634"/>
      <c r="U113" s="634"/>
      <c r="V113" s="634"/>
      <c r="W113" s="634"/>
      <c r="X113" s="634"/>
      <c r="Y113" s="634"/>
      <c r="Z113" s="634"/>
    </row>
    <row r="114" spans="2:26" s="946" customFormat="1" ht="19.899999999999999" customHeight="1">
      <c r="B114" s="634"/>
      <c r="C114" s="634"/>
      <c r="D114" s="634"/>
      <c r="E114" s="634"/>
      <c r="F114" s="634"/>
      <c r="G114" s="634"/>
      <c r="H114" s="634"/>
      <c r="I114" s="634"/>
      <c r="J114" s="634"/>
      <c r="K114" s="634"/>
      <c r="L114" s="634"/>
      <c r="M114" s="634"/>
      <c r="N114" s="187"/>
      <c r="O114" s="634"/>
      <c r="P114" s="634"/>
      <c r="Q114" s="634"/>
      <c r="R114" s="634"/>
      <c r="S114" s="634"/>
      <c r="T114" s="634"/>
      <c r="U114" s="634"/>
      <c r="V114" s="634"/>
      <c r="W114" s="634"/>
      <c r="X114" s="634"/>
      <c r="Y114" s="634"/>
      <c r="Z114" s="634"/>
    </row>
    <row r="115" spans="2:26" s="946" customFormat="1" ht="19.899999999999999" customHeight="1">
      <c r="B115" s="634"/>
      <c r="C115" s="634"/>
      <c r="D115" s="634"/>
      <c r="E115" s="634"/>
      <c r="F115" s="634"/>
      <c r="G115" s="634"/>
      <c r="H115" s="634"/>
      <c r="I115" s="634"/>
      <c r="J115" s="634"/>
      <c r="K115" s="634"/>
      <c r="L115" s="634"/>
      <c r="M115" s="634"/>
      <c r="N115" s="187"/>
      <c r="O115" s="634"/>
      <c r="P115" s="634"/>
      <c r="Q115" s="634"/>
      <c r="R115" s="634"/>
      <c r="S115" s="634"/>
      <c r="T115" s="634"/>
      <c r="U115" s="634"/>
      <c r="V115" s="634"/>
      <c r="W115" s="634"/>
      <c r="X115" s="634"/>
      <c r="Y115" s="634"/>
      <c r="Z115" s="634"/>
    </row>
    <row r="116" spans="2:26" s="946" customFormat="1" ht="19.899999999999999" customHeight="1">
      <c r="B116" s="634"/>
      <c r="C116" s="634"/>
      <c r="D116" s="634"/>
      <c r="E116" s="634"/>
      <c r="F116" s="634"/>
      <c r="G116" s="634"/>
      <c r="H116" s="634"/>
      <c r="I116" s="634"/>
      <c r="J116" s="634"/>
      <c r="K116" s="634"/>
      <c r="L116" s="634"/>
      <c r="M116" s="634"/>
      <c r="N116" s="187"/>
      <c r="O116" s="634"/>
      <c r="P116" s="634"/>
      <c r="Q116" s="634"/>
      <c r="R116" s="634"/>
      <c r="S116" s="634"/>
      <c r="T116" s="634"/>
      <c r="U116" s="634"/>
      <c r="V116" s="634"/>
      <c r="W116" s="634"/>
      <c r="X116" s="634"/>
      <c r="Y116" s="634"/>
      <c r="Z116" s="634"/>
    </row>
    <row r="117" spans="2:26" s="946" customFormat="1" ht="19.899999999999999" customHeight="1">
      <c r="B117" s="634"/>
      <c r="C117" s="634"/>
      <c r="D117" s="634"/>
      <c r="E117" s="634"/>
      <c r="F117" s="634"/>
      <c r="G117" s="634"/>
      <c r="H117" s="634"/>
      <c r="I117" s="634"/>
      <c r="J117" s="634"/>
      <c r="K117" s="634"/>
      <c r="L117" s="634"/>
      <c r="M117" s="634"/>
      <c r="N117" s="187"/>
      <c r="O117" s="634"/>
      <c r="P117" s="634"/>
      <c r="Q117" s="634"/>
      <c r="R117" s="634"/>
      <c r="S117" s="634"/>
      <c r="T117" s="634"/>
      <c r="U117" s="634"/>
      <c r="V117" s="634"/>
      <c r="W117" s="634"/>
      <c r="X117" s="634"/>
      <c r="Y117" s="634"/>
      <c r="Z117" s="634"/>
    </row>
    <row r="118" spans="2:26" s="946" customFormat="1" ht="19.899999999999999" customHeight="1">
      <c r="B118" s="634"/>
      <c r="C118" s="634"/>
      <c r="D118" s="634"/>
      <c r="E118" s="634"/>
      <c r="F118" s="634"/>
      <c r="G118" s="634"/>
      <c r="H118" s="634"/>
      <c r="I118" s="634"/>
      <c r="J118" s="634"/>
      <c r="K118" s="634"/>
      <c r="L118" s="634"/>
      <c r="M118" s="634"/>
      <c r="N118" s="187"/>
      <c r="O118" s="634"/>
      <c r="P118" s="634"/>
      <c r="Q118" s="634"/>
      <c r="R118" s="634"/>
      <c r="S118" s="634"/>
      <c r="T118" s="634"/>
      <c r="U118" s="634"/>
      <c r="V118" s="634"/>
      <c r="W118" s="634"/>
      <c r="X118" s="634"/>
      <c r="Y118" s="634"/>
      <c r="Z118" s="634"/>
    </row>
    <row r="119" spans="2:26" s="946" customFormat="1" ht="19.899999999999999" customHeight="1">
      <c r="B119" s="634"/>
      <c r="C119" s="634"/>
      <c r="D119" s="634"/>
      <c r="E119" s="634"/>
      <c r="F119" s="634"/>
      <c r="G119" s="634"/>
      <c r="H119" s="634"/>
      <c r="I119" s="634"/>
      <c r="J119" s="634"/>
      <c r="K119" s="634"/>
      <c r="L119" s="634"/>
      <c r="M119" s="634"/>
      <c r="N119" s="187"/>
      <c r="O119" s="634"/>
      <c r="P119" s="634"/>
      <c r="Q119" s="634"/>
      <c r="R119" s="634"/>
      <c r="S119" s="634"/>
      <c r="T119" s="634"/>
      <c r="U119" s="634"/>
      <c r="V119" s="634"/>
      <c r="W119" s="634"/>
      <c r="X119" s="634"/>
      <c r="Y119" s="634"/>
      <c r="Z119" s="634"/>
    </row>
    <row r="120" spans="2:26" s="946" customFormat="1" ht="19.899999999999999" customHeight="1">
      <c r="B120" s="634"/>
      <c r="C120" s="634"/>
      <c r="D120" s="634"/>
      <c r="E120" s="634"/>
      <c r="F120" s="634"/>
      <c r="G120" s="634"/>
      <c r="H120" s="634"/>
      <c r="I120" s="634"/>
      <c r="J120" s="634"/>
      <c r="K120" s="634"/>
      <c r="L120" s="634"/>
      <c r="M120" s="634"/>
      <c r="N120" s="187"/>
      <c r="O120" s="634"/>
      <c r="P120" s="634"/>
      <c r="Q120" s="634"/>
      <c r="R120" s="634"/>
      <c r="S120" s="634"/>
      <c r="T120" s="634"/>
      <c r="U120" s="634"/>
      <c r="V120" s="634"/>
      <c r="W120" s="634"/>
      <c r="X120" s="634"/>
      <c r="Y120" s="634"/>
      <c r="Z120" s="634"/>
    </row>
    <row r="121" spans="2:26" s="946" customFormat="1" ht="19.899999999999999" customHeight="1">
      <c r="B121" s="634"/>
      <c r="C121" s="634"/>
      <c r="D121" s="634"/>
      <c r="E121" s="634"/>
      <c r="F121" s="634"/>
      <c r="G121" s="634"/>
      <c r="H121" s="634"/>
      <c r="I121" s="634"/>
      <c r="J121" s="634"/>
      <c r="K121" s="634"/>
      <c r="L121" s="634"/>
      <c r="M121" s="634"/>
      <c r="N121" s="187"/>
      <c r="O121" s="634"/>
      <c r="P121" s="634"/>
      <c r="Q121" s="634"/>
      <c r="R121" s="634"/>
      <c r="S121" s="634"/>
      <c r="T121" s="634"/>
      <c r="U121" s="634"/>
      <c r="V121" s="634"/>
      <c r="W121" s="634"/>
      <c r="X121" s="634"/>
      <c r="Y121" s="634"/>
      <c r="Z121" s="634"/>
    </row>
    <row r="122" spans="2:26" s="946" customFormat="1" ht="19.899999999999999" customHeight="1">
      <c r="B122" s="634"/>
      <c r="C122" s="634"/>
      <c r="D122" s="634"/>
      <c r="E122" s="634"/>
      <c r="F122" s="634"/>
      <c r="G122" s="634"/>
      <c r="H122" s="634"/>
      <c r="I122" s="634"/>
      <c r="J122" s="634"/>
      <c r="K122" s="634"/>
      <c r="L122" s="634"/>
      <c r="M122" s="634"/>
      <c r="N122" s="187"/>
      <c r="O122" s="634"/>
      <c r="P122" s="634"/>
      <c r="Q122" s="634"/>
      <c r="R122" s="634"/>
      <c r="S122" s="634"/>
      <c r="T122" s="634"/>
      <c r="U122" s="634"/>
      <c r="V122" s="634"/>
      <c r="W122" s="634"/>
      <c r="X122" s="634"/>
      <c r="Y122" s="634"/>
      <c r="Z122" s="634"/>
    </row>
    <row r="123" spans="2:26" s="946" customFormat="1" ht="19.899999999999999" customHeight="1">
      <c r="B123" s="634"/>
      <c r="C123" s="634"/>
      <c r="D123" s="634"/>
      <c r="E123" s="634"/>
      <c r="F123" s="634"/>
      <c r="G123" s="634"/>
      <c r="H123" s="634"/>
      <c r="I123" s="634"/>
      <c r="J123" s="634"/>
      <c r="K123" s="634"/>
      <c r="L123" s="634"/>
      <c r="M123" s="634"/>
      <c r="N123" s="187"/>
      <c r="O123" s="634"/>
      <c r="P123" s="634"/>
      <c r="Q123" s="634"/>
      <c r="R123" s="634"/>
      <c r="S123" s="634"/>
      <c r="T123" s="634"/>
      <c r="U123" s="634"/>
      <c r="V123" s="634"/>
      <c r="W123" s="634"/>
      <c r="X123" s="634"/>
      <c r="Y123" s="634"/>
      <c r="Z123" s="634"/>
    </row>
    <row r="124" spans="2:26" s="946" customFormat="1" ht="19.899999999999999" customHeight="1">
      <c r="B124" s="634"/>
      <c r="C124" s="634"/>
      <c r="D124" s="634"/>
      <c r="E124" s="634"/>
      <c r="F124" s="634"/>
      <c r="G124" s="634"/>
      <c r="H124" s="634"/>
      <c r="I124" s="634"/>
      <c r="J124" s="634"/>
      <c r="K124" s="634"/>
      <c r="L124" s="634"/>
      <c r="M124" s="634"/>
      <c r="N124" s="187"/>
      <c r="O124" s="634"/>
      <c r="P124" s="634"/>
      <c r="Q124" s="634"/>
      <c r="R124" s="634"/>
      <c r="S124" s="634"/>
      <c r="T124" s="634"/>
      <c r="U124" s="634"/>
      <c r="V124" s="634"/>
      <c r="W124" s="634"/>
      <c r="X124" s="634"/>
      <c r="Y124" s="634"/>
      <c r="Z124" s="634"/>
    </row>
    <row r="125" spans="2:26" s="946" customFormat="1" ht="19.899999999999999" customHeight="1">
      <c r="B125" s="634"/>
      <c r="C125" s="634"/>
      <c r="D125" s="634"/>
      <c r="E125" s="634"/>
      <c r="F125" s="634"/>
      <c r="G125" s="634"/>
      <c r="H125" s="634"/>
      <c r="I125" s="634"/>
      <c r="J125" s="634"/>
      <c r="K125" s="634"/>
      <c r="L125" s="634"/>
      <c r="M125" s="634"/>
      <c r="N125" s="187"/>
      <c r="O125" s="634"/>
      <c r="P125" s="634"/>
      <c r="Q125" s="634"/>
      <c r="R125" s="634"/>
      <c r="S125" s="634"/>
      <c r="T125" s="634"/>
      <c r="U125" s="634"/>
      <c r="V125" s="634"/>
      <c r="W125" s="634"/>
      <c r="X125" s="634"/>
      <c r="Y125" s="634"/>
      <c r="Z125" s="634"/>
    </row>
    <row r="126" spans="2:26" s="946" customFormat="1" ht="19.899999999999999" customHeight="1">
      <c r="B126" s="634"/>
      <c r="C126" s="634"/>
      <c r="D126" s="634"/>
      <c r="E126" s="634"/>
      <c r="F126" s="634"/>
      <c r="G126" s="634"/>
      <c r="H126" s="634"/>
      <c r="I126" s="634"/>
      <c r="J126" s="634"/>
      <c r="K126" s="634"/>
      <c r="L126" s="634"/>
      <c r="M126" s="634"/>
      <c r="N126" s="187"/>
      <c r="O126" s="634"/>
      <c r="P126" s="634"/>
      <c r="Q126" s="634"/>
      <c r="R126" s="634"/>
      <c r="S126" s="634"/>
      <c r="T126" s="634"/>
      <c r="U126" s="634"/>
      <c r="V126" s="634"/>
      <c r="W126" s="634"/>
      <c r="X126" s="634"/>
      <c r="Y126" s="634"/>
      <c r="Z126" s="634"/>
    </row>
    <row r="127" spans="2:26" s="946" customFormat="1" ht="19.899999999999999" customHeight="1">
      <c r="B127" s="634"/>
      <c r="C127" s="634"/>
      <c r="D127" s="634"/>
      <c r="E127" s="634"/>
      <c r="F127" s="634"/>
      <c r="G127" s="634"/>
      <c r="H127" s="634"/>
      <c r="I127" s="634"/>
      <c r="J127" s="634"/>
      <c r="K127" s="634"/>
      <c r="L127" s="634"/>
      <c r="M127" s="634"/>
      <c r="N127" s="187"/>
      <c r="O127" s="634"/>
      <c r="P127" s="634"/>
      <c r="Q127" s="634"/>
      <c r="R127" s="634"/>
      <c r="S127" s="634"/>
      <c r="T127" s="634"/>
      <c r="U127" s="634"/>
      <c r="V127" s="634"/>
      <c r="W127" s="634"/>
      <c r="X127" s="634"/>
      <c r="Y127" s="634"/>
      <c r="Z127" s="634"/>
    </row>
    <row r="128" spans="2:26" s="946" customFormat="1" ht="19.899999999999999" customHeight="1">
      <c r="B128" s="634"/>
      <c r="C128" s="634"/>
      <c r="D128" s="634"/>
      <c r="E128" s="634"/>
      <c r="F128" s="634"/>
      <c r="G128" s="634"/>
      <c r="H128" s="634"/>
      <c r="I128" s="634"/>
      <c r="J128" s="634"/>
      <c r="K128" s="634"/>
      <c r="L128" s="634"/>
      <c r="M128" s="634"/>
      <c r="N128" s="187"/>
      <c r="O128" s="634"/>
      <c r="P128" s="634"/>
      <c r="Q128" s="634"/>
      <c r="R128" s="634"/>
      <c r="S128" s="634"/>
      <c r="T128" s="634"/>
      <c r="U128" s="634"/>
      <c r="V128" s="634"/>
      <c r="W128" s="634"/>
      <c r="X128" s="634"/>
      <c r="Y128" s="634"/>
      <c r="Z128" s="634"/>
    </row>
    <row r="129" spans="2:26" s="946" customFormat="1" ht="19.899999999999999" customHeight="1">
      <c r="B129" s="634"/>
      <c r="C129" s="634"/>
      <c r="D129" s="634"/>
      <c r="E129" s="634"/>
      <c r="F129" s="634"/>
      <c r="G129" s="634"/>
      <c r="H129" s="634"/>
      <c r="I129" s="634"/>
      <c r="J129" s="634"/>
      <c r="K129" s="634"/>
      <c r="L129" s="634"/>
      <c r="M129" s="634"/>
      <c r="N129" s="187"/>
      <c r="O129" s="634"/>
      <c r="P129" s="634"/>
      <c r="Q129" s="634"/>
      <c r="R129" s="634"/>
      <c r="S129" s="634"/>
      <c r="T129" s="634"/>
      <c r="U129" s="634"/>
      <c r="V129" s="634"/>
      <c r="W129" s="634"/>
      <c r="X129" s="634"/>
      <c r="Y129" s="634"/>
      <c r="Z129" s="634"/>
    </row>
    <row r="130" spans="2:26" s="946" customFormat="1" ht="19.899999999999999" customHeight="1">
      <c r="B130" s="634"/>
      <c r="C130" s="634"/>
      <c r="D130" s="634"/>
      <c r="E130" s="634"/>
      <c r="F130" s="634"/>
      <c r="G130" s="634"/>
      <c r="H130" s="634"/>
      <c r="I130" s="634"/>
      <c r="J130" s="634"/>
      <c r="K130" s="634"/>
      <c r="L130" s="634"/>
      <c r="M130" s="634"/>
      <c r="N130" s="187"/>
      <c r="O130" s="634"/>
      <c r="P130" s="634"/>
      <c r="Q130" s="634"/>
      <c r="R130" s="634"/>
      <c r="S130" s="634"/>
      <c r="T130" s="634"/>
      <c r="U130" s="634"/>
      <c r="V130" s="634"/>
      <c r="W130" s="634"/>
      <c r="X130" s="634"/>
      <c r="Y130" s="634"/>
      <c r="Z130" s="634"/>
    </row>
    <row r="131" spans="2:26" s="946" customFormat="1" ht="19.899999999999999" customHeight="1">
      <c r="B131" s="634"/>
      <c r="C131" s="634"/>
      <c r="D131" s="634"/>
      <c r="E131" s="634"/>
      <c r="F131" s="634"/>
      <c r="G131" s="634"/>
      <c r="H131" s="634"/>
      <c r="I131" s="634"/>
      <c r="J131" s="634"/>
      <c r="K131" s="634"/>
      <c r="L131" s="634"/>
      <c r="M131" s="634"/>
      <c r="N131" s="187"/>
      <c r="O131" s="634"/>
      <c r="P131" s="634"/>
      <c r="Q131" s="634"/>
      <c r="R131" s="634"/>
      <c r="S131" s="634"/>
      <c r="T131" s="634"/>
      <c r="U131" s="634"/>
      <c r="V131" s="634"/>
      <c r="W131" s="634"/>
      <c r="X131" s="634"/>
      <c r="Y131" s="634"/>
      <c r="Z131" s="634"/>
    </row>
    <row r="132" spans="2:26" s="946" customFormat="1" ht="19.899999999999999" customHeight="1">
      <c r="B132" s="634"/>
      <c r="C132" s="634"/>
      <c r="D132" s="634"/>
      <c r="E132" s="634"/>
      <c r="F132" s="634"/>
      <c r="G132" s="634"/>
      <c r="H132" s="634"/>
      <c r="I132" s="634"/>
      <c r="J132" s="634"/>
      <c r="K132" s="634"/>
      <c r="L132" s="634"/>
      <c r="M132" s="634"/>
      <c r="N132" s="187"/>
      <c r="O132" s="634"/>
      <c r="P132" s="634"/>
      <c r="Q132" s="634"/>
      <c r="R132" s="634"/>
      <c r="S132" s="634"/>
      <c r="T132" s="634"/>
      <c r="U132" s="634"/>
      <c r="V132" s="634"/>
      <c r="W132" s="634"/>
      <c r="X132" s="634"/>
      <c r="Y132" s="634"/>
      <c r="Z132" s="634"/>
    </row>
    <row r="133" spans="2:26" s="946" customFormat="1" ht="19.899999999999999" customHeight="1">
      <c r="B133" s="634"/>
      <c r="C133" s="634"/>
      <c r="D133" s="634"/>
      <c r="E133" s="634"/>
      <c r="F133" s="634"/>
      <c r="G133" s="634"/>
      <c r="H133" s="634"/>
      <c r="I133" s="634"/>
      <c r="J133" s="634"/>
      <c r="K133" s="634"/>
      <c r="L133" s="634"/>
      <c r="M133" s="634"/>
      <c r="N133" s="187"/>
      <c r="O133" s="634"/>
      <c r="P133" s="634"/>
      <c r="Q133" s="634"/>
      <c r="R133" s="634"/>
      <c r="S133" s="634"/>
      <c r="T133" s="634"/>
      <c r="U133" s="634"/>
      <c r="V133" s="634"/>
      <c r="W133" s="634"/>
      <c r="X133" s="634"/>
      <c r="Y133" s="634"/>
      <c r="Z133" s="634"/>
    </row>
    <row r="134" spans="2:26" s="946" customFormat="1" ht="19.899999999999999" customHeight="1">
      <c r="B134" s="634"/>
      <c r="C134" s="634"/>
      <c r="D134" s="634"/>
      <c r="E134" s="634"/>
      <c r="F134" s="634"/>
      <c r="G134" s="634"/>
      <c r="H134" s="634"/>
      <c r="I134" s="634"/>
      <c r="J134" s="634"/>
      <c r="K134" s="634"/>
      <c r="L134" s="634"/>
      <c r="M134" s="634"/>
      <c r="N134" s="187"/>
      <c r="O134" s="634"/>
      <c r="P134" s="634"/>
      <c r="Q134" s="634"/>
      <c r="R134" s="634"/>
      <c r="S134" s="634"/>
      <c r="T134" s="634"/>
      <c r="U134" s="634"/>
      <c r="V134" s="634"/>
      <c r="W134" s="634"/>
      <c r="X134" s="634"/>
      <c r="Y134" s="634"/>
      <c r="Z134" s="634"/>
    </row>
    <row r="135" spans="2:26" s="946" customFormat="1" ht="19.899999999999999" customHeight="1">
      <c r="B135" s="634"/>
      <c r="C135" s="634"/>
      <c r="D135" s="634"/>
      <c r="E135" s="634"/>
      <c r="F135" s="634"/>
      <c r="G135" s="634"/>
      <c r="H135" s="634"/>
      <c r="I135" s="634"/>
      <c r="J135" s="634"/>
      <c r="K135" s="634"/>
      <c r="L135" s="634"/>
      <c r="M135" s="634"/>
      <c r="N135" s="187"/>
      <c r="O135" s="634"/>
      <c r="P135" s="634"/>
      <c r="Q135" s="634"/>
      <c r="R135" s="634"/>
      <c r="S135" s="634"/>
      <c r="T135" s="634"/>
      <c r="U135" s="634"/>
      <c r="V135" s="634"/>
      <c r="W135" s="634"/>
      <c r="X135" s="634"/>
      <c r="Y135" s="634"/>
      <c r="Z135" s="634"/>
    </row>
    <row r="136" spans="2:26" s="946" customFormat="1" ht="19.899999999999999" customHeight="1">
      <c r="B136" s="634"/>
      <c r="C136" s="634"/>
      <c r="D136" s="634"/>
      <c r="E136" s="634"/>
      <c r="F136" s="634"/>
      <c r="G136" s="634"/>
      <c r="H136" s="634"/>
      <c r="I136" s="634"/>
      <c r="J136" s="634"/>
      <c r="K136" s="634"/>
      <c r="L136" s="634"/>
      <c r="M136" s="634"/>
      <c r="N136" s="187"/>
      <c r="O136" s="634"/>
      <c r="P136" s="634"/>
      <c r="Q136" s="634"/>
      <c r="R136" s="634"/>
      <c r="S136" s="634"/>
      <c r="T136" s="634"/>
      <c r="U136" s="634"/>
      <c r="V136" s="634"/>
      <c r="W136" s="634"/>
      <c r="X136" s="634"/>
      <c r="Y136" s="634"/>
      <c r="Z136" s="634"/>
    </row>
    <row r="137" spans="2:26" s="946" customFormat="1" ht="19.899999999999999" customHeight="1">
      <c r="B137" s="634"/>
      <c r="C137" s="634"/>
      <c r="D137" s="634"/>
      <c r="E137" s="634"/>
      <c r="F137" s="634"/>
      <c r="G137" s="634"/>
      <c r="H137" s="634"/>
      <c r="I137" s="634"/>
      <c r="J137" s="634"/>
      <c r="K137" s="634"/>
      <c r="L137" s="634"/>
      <c r="M137" s="634"/>
      <c r="N137" s="187"/>
      <c r="O137" s="634"/>
      <c r="P137" s="634"/>
      <c r="Q137" s="634"/>
      <c r="R137" s="634"/>
      <c r="S137" s="634"/>
      <c r="T137" s="634"/>
      <c r="U137" s="634"/>
      <c r="V137" s="634"/>
      <c r="W137" s="634"/>
      <c r="X137" s="634"/>
      <c r="Y137" s="634"/>
      <c r="Z137" s="634"/>
    </row>
    <row r="138" spans="2:26" s="946" customFormat="1" ht="19.899999999999999" customHeight="1">
      <c r="B138" s="634"/>
      <c r="C138" s="634"/>
      <c r="D138" s="634"/>
      <c r="E138" s="634"/>
      <c r="F138" s="634"/>
      <c r="G138" s="634"/>
      <c r="H138" s="634"/>
      <c r="I138" s="634"/>
      <c r="J138" s="634"/>
      <c r="K138" s="634"/>
      <c r="L138" s="634"/>
      <c r="M138" s="634"/>
      <c r="N138" s="187"/>
      <c r="O138" s="634"/>
      <c r="P138" s="634"/>
      <c r="Q138" s="634"/>
      <c r="R138" s="634"/>
      <c r="S138" s="634"/>
      <c r="T138" s="634"/>
      <c r="U138" s="634"/>
      <c r="V138" s="634"/>
      <c r="W138" s="634"/>
      <c r="X138" s="634"/>
      <c r="Y138" s="634"/>
      <c r="Z138" s="634"/>
    </row>
    <row r="139" spans="2:26" s="946" customFormat="1" ht="19.899999999999999" customHeight="1">
      <c r="B139" s="634"/>
      <c r="C139" s="634"/>
      <c r="D139" s="634"/>
      <c r="E139" s="634"/>
      <c r="F139" s="634"/>
      <c r="G139" s="634"/>
      <c r="H139" s="634"/>
      <c r="I139" s="634"/>
      <c r="J139" s="634"/>
      <c r="K139" s="634"/>
      <c r="L139" s="634"/>
      <c r="M139" s="634"/>
      <c r="N139" s="187"/>
      <c r="O139" s="634"/>
      <c r="P139" s="634"/>
      <c r="Q139" s="634"/>
      <c r="R139" s="634"/>
      <c r="S139" s="634"/>
      <c r="T139" s="634"/>
      <c r="U139" s="634"/>
      <c r="V139" s="634"/>
      <c r="W139" s="634"/>
      <c r="X139" s="634"/>
      <c r="Y139" s="634"/>
      <c r="Z139" s="634"/>
    </row>
    <row r="140" spans="2:26" s="946" customFormat="1" ht="19.899999999999999" customHeight="1">
      <c r="B140" s="634"/>
      <c r="C140" s="634"/>
      <c r="D140" s="634"/>
      <c r="E140" s="634"/>
      <c r="F140" s="634"/>
      <c r="G140" s="634"/>
      <c r="H140" s="634"/>
      <c r="I140" s="634"/>
      <c r="J140" s="634"/>
      <c r="K140" s="634"/>
      <c r="L140" s="634"/>
      <c r="M140" s="634"/>
      <c r="N140" s="187"/>
      <c r="O140" s="634"/>
      <c r="P140" s="634"/>
      <c r="Q140" s="634"/>
      <c r="R140" s="634"/>
      <c r="S140" s="634"/>
      <c r="T140" s="634"/>
      <c r="U140" s="634"/>
      <c r="V140" s="634"/>
      <c r="W140" s="634"/>
      <c r="X140" s="634"/>
      <c r="Y140" s="634"/>
      <c r="Z140" s="634"/>
    </row>
    <row r="141" spans="2:26" s="946" customFormat="1" ht="19.899999999999999" customHeight="1">
      <c r="B141" s="634"/>
      <c r="C141" s="634"/>
      <c r="D141" s="634"/>
      <c r="E141" s="634"/>
      <c r="F141" s="634"/>
      <c r="G141" s="634"/>
      <c r="H141" s="634"/>
      <c r="I141" s="634"/>
      <c r="J141" s="634"/>
      <c r="K141" s="634"/>
      <c r="L141" s="634"/>
      <c r="M141" s="634"/>
      <c r="N141" s="187"/>
      <c r="O141" s="634"/>
      <c r="P141" s="634"/>
      <c r="Q141" s="634"/>
      <c r="R141" s="634"/>
      <c r="S141" s="634"/>
      <c r="T141" s="634"/>
      <c r="U141" s="634"/>
      <c r="V141" s="634"/>
      <c r="W141" s="634"/>
      <c r="X141" s="634"/>
      <c r="Y141" s="634"/>
      <c r="Z141" s="634"/>
    </row>
    <row r="142" spans="2:26" s="946" customFormat="1" ht="19.899999999999999" customHeight="1">
      <c r="B142" s="634"/>
      <c r="C142" s="634"/>
      <c r="D142" s="634"/>
      <c r="E142" s="634"/>
      <c r="F142" s="634"/>
      <c r="G142" s="634"/>
      <c r="H142" s="634"/>
      <c r="I142" s="634"/>
      <c r="J142" s="634"/>
      <c r="K142" s="634"/>
      <c r="L142" s="634"/>
      <c r="M142" s="634"/>
      <c r="N142" s="187"/>
      <c r="O142" s="634"/>
      <c r="P142" s="634"/>
      <c r="Q142" s="634"/>
      <c r="R142" s="634"/>
      <c r="S142" s="634"/>
      <c r="T142" s="634"/>
      <c r="U142" s="634"/>
      <c r="V142" s="634"/>
      <c r="W142" s="634"/>
      <c r="X142" s="634"/>
      <c r="Y142" s="634"/>
      <c r="Z142" s="634"/>
    </row>
    <row r="143" spans="2:26" s="946" customFormat="1" ht="19.899999999999999" customHeight="1">
      <c r="B143" s="634"/>
      <c r="C143" s="634"/>
      <c r="D143" s="634"/>
      <c r="E143" s="634"/>
      <c r="F143" s="634"/>
      <c r="G143" s="634"/>
      <c r="H143" s="634"/>
      <c r="I143" s="634"/>
      <c r="J143" s="634"/>
      <c r="K143" s="634"/>
      <c r="L143" s="634"/>
      <c r="M143" s="634"/>
      <c r="N143" s="187"/>
      <c r="O143" s="634"/>
      <c r="P143" s="634"/>
      <c r="Q143" s="634"/>
      <c r="R143" s="634"/>
      <c r="S143" s="634"/>
      <c r="T143" s="634"/>
      <c r="U143" s="634"/>
      <c r="V143" s="634"/>
      <c r="W143" s="634"/>
      <c r="X143" s="634"/>
      <c r="Y143" s="634"/>
      <c r="Z143" s="634"/>
    </row>
    <row r="144" spans="2:26" s="946" customFormat="1" ht="19.899999999999999" customHeight="1">
      <c r="B144" s="634"/>
      <c r="C144" s="634"/>
      <c r="D144" s="634"/>
      <c r="E144" s="634"/>
      <c r="F144" s="634"/>
      <c r="G144" s="634"/>
      <c r="H144" s="634"/>
      <c r="I144" s="634"/>
      <c r="J144" s="634"/>
      <c r="K144" s="634"/>
      <c r="L144" s="634"/>
      <c r="M144" s="634"/>
      <c r="N144" s="187"/>
      <c r="O144" s="634"/>
      <c r="P144" s="634"/>
      <c r="Q144" s="634"/>
      <c r="R144" s="634"/>
      <c r="S144" s="634"/>
      <c r="T144" s="634"/>
      <c r="U144" s="634"/>
      <c r="V144" s="634"/>
      <c r="W144" s="634"/>
      <c r="X144" s="634"/>
      <c r="Y144" s="634"/>
      <c r="Z144" s="634"/>
    </row>
    <row r="145" spans="2:26" s="946" customFormat="1" ht="19.899999999999999" customHeight="1">
      <c r="B145" s="634"/>
      <c r="C145" s="634"/>
      <c r="D145" s="634"/>
      <c r="E145" s="634"/>
      <c r="F145" s="634"/>
      <c r="G145" s="634"/>
      <c r="H145" s="634"/>
      <c r="I145" s="634"/>
      <c r="J145" s="634"/>
      <c r="K145" s="634"/>
      <c r="L145" s="634"/>
      <c r="M145" s="634"/>
      <c r="N145" s="187"/>
      <c r="O145" s="634"/>
      <c r="P145" s="634"/>
      <c r="Q145" s="634"/>
      <c r="R145" s="634"/>
      <c r="S145" s="634"/>
      <c r="T145" s="634"/>
      <c r="U145" s="634"/>
      <c r="V145" s="634"/>
      <c r="W145" s="634"/>
      <c r="X145" s="634"/>
      <c r="Y145" s="634"/>
      <c r="Z145" s="634"/>
    </row>
    <row r="146" spans="2:26" s="946" customFormat="1" ht="19.899999999999999" customHeight="1">
      <c r="B146" s="634"/>
      <c r="C146" s="634"/>
      <c r="D146" s="634"/>
      <c r="E146" s="634"/>
      <c r="F146" s="634"/>
      <c r="G146" s="634"/>
      <c r="H146" s="634"/>
      <c r="I146" s="634"/>
      <c r="J146" s="634"/>
      <c r="K146" s="634"/>
      <c r="L146" s="634"/>
      <c r="M146" s="634"/>
      <c r="N146" s="187"/>
      <c r="O146" s="634"/>
      <c r="P146" s="634"/>
      <c r="Q146" s="634"/>
      <c r="R146" s="634"/>
      <c r="S146" s="634"/>
      <c r="T146" s="634"/>
      <c r="U146" s="634"/>
      <c r="V146" s="634"/>
      <c r="W146" s="634"/>
      <c r="X146" s="634"/>
      <c r="Y146" s="634"/>
      <c r="Z146" s="634"/>
    </row>
    <row r="147" spans="2:26" s="946" customFormat="1" ht="19.899999999999999" customHeight="1">
      <c r="B147" s="634"/>
      <c r="C147" s="634"/>
      <c r="D147" s="634"/>
      <c r="E147" s="634"/>
      <c r="F147" s="634"/>
      <c r="G147" s="634"/>
      <c r="H147" s="634"/>
      <c r="I147" s="634"/>
      <c r="J147" s="634"/>
      <c r="K147" s="634"/>
      <c r="L147" s="634"/>
      <c r="M147" s="634"/>
      <c r="N147" s="187"/>
      <c r="O147" s="634"/>
      <c r="P147" s="634"/>
      <c r="Q147" s="634"/>
      <c r="R147" s="634"/>
      <c r="S147" s="634"/>
      <c r="T147" s="634"/>
      <c r="U147" s="634"/>
      <c r="V147" s="634"/>
      <c r="W147" s="634"/>
      <c r="X147" s="634"/>
      <c r="Y147" s="634"/>
      <c r="Z147" s="634"/>
    </row>
    <row r="148" spans="2:26" s="946" customFormat="1" ht="19.899999999999999" customHeight="1">
      <c r="B148" s="634"/>
      <c r="C148" s="634"/>
      <c r="D148" s="634"/>
      <c r="E148" s="634"/>
      <c r="F148" s="634"/>
      <c r="G148" s="634"/>
      <c r="H148" s="634"/>
      <c r="I148" s="634"/>
      <c r="J148" s="634"/>
      <c r="K148" s="634"/>
      <c r="L148" s="634"/>
      <c r="M148" s="634"/>
      <c r="N148" s="187"/>
      <c r="O148" s="634"/>
      <c r="P148" s="634"/>
      <c r="Q148" s="634"/>
      <c r="R148" s="634"/>
      <c r="S148" s="634"/>
      <c r="T148" s="634"/>
      <c r="U148" s="634"/>
      <c r="V148" s="634"/>
      <c r="W148" s="634"/>
      <c r="X148" s="634"/>
      <c r="Y148" s="634"/>
      <c r="Z148" s="634"/>
    </row>
    <row r="149" spans="2:26" s="946" customFormat="1" ht="19.899999999999999" customHeight="1">
      <c r="B149" s="634"/>
      <c r="C149" s="634"/>
      <c r="D149" s="634"/>
      <c r="E149" s="634"/>
      <c r="F149" s="634"/>
      <c r="G149" s="634"/>
      <c r="H149" s="634"/>
      <c r="I149" s="634"/>
      <c r="J149" s="634"/>
      <c r="K149" s="634"/>
      <c r="L149" s="634"/>
      <c r="M149" s="634"/>
      <c r="N149" s="187"/>
      <c r="O149" s="634"/>
      <c r="P149" s="634"/>
      <c r="Q149" s="634"/>
      <c r="R149" s="634"/>
      <c r="S149" s="634"/>
      <c r="T149" s="634"/>
      <c r="U149" s="634"/>
      <c r="V149" s="634"/>
      <c r="W149" s="634"/>
      <c r="X149" s="634"/>
      <c r="Y149" s="634"/>
      <c r="Z149" s="634"/>
    </row>
    <row r="150" spans="2:26" s="946" customFormat="1" ht="19.899999999999999" customHeight="1">
      <c r="B150" s="634"/>
      <c r="C150" s="634"/>
      <c r="D150" s="634"/>
      <c r="E150" s="634"/>
      <c r="F150" s="634"/>
      <c r="G150" s="634"/>
      <c r="H150" s="634"/>
      <c r="I150" s="634"/>
      <c r="J150" s="634"/>
      <c r="K150" s="634"/>
      <c r="L150" s="634"/>
      <c r="M150" s="634"/>
      <c r="N150" s="187"/>
      <c r="O150" s="634"/>
      <c r="P150" s="634"/>
      <c r="Q150" s="634"/>
      <c r="R150" s="634"/>
      <c r="S150" s="634"/>
      <c r="T150" s="634"/>
      <c r="U150" s="634"/>
      <c r="V150" s="634"/>
      <c r="W150" s="634"/>
      <c r="X150" s="634"/>
      <c r="Y150" s="634"/>
      <c r="Z150" s="634"/>
    </row>
    <row r="151" spans="2:26" s="946" customFormat="1" ht="19.899999999999999" customHeight="1">
      <c r="B151" s="634"/>
      <c r="C151" s="634"/>
      <c r="D151" s="634"/>
      <c r="E151" s="634"/>
      <c r="F151" s="634"/>
      <c r="G151" s="634"/>
      <c r="H151" s="634"/>
      <c r="I151" s="634"/>
      <c r="J151" s="634"/>
      <c r="K151" s="634"/>
      <c r="L151" s="634"/>
      <c r="M151" s="634"/>
      <c r="N151" s="187"/>
      <c r="O151" s="634"/>
      <c r="P151" s="634"/>
      <c r="Q151" s="634"/>
      <c r="R151" s="634"/>
      <c r="S151" s="634"/>
      <c r="T151" s="634"/>
      <c r="U151" s="634"/>
      <c r="V151" s="634"/>
      <c r="W151" s="634"/>
      <c r="X151" s="634"/>
      <c r="Y151" s="634"/>
      <c r="Z151" s="634"/>
    </row>
    <row r="152" spans="2:26" s="946" customFormat="1" ht="19.899999999999999" customHeight="1">
      <c r="B152" s="634"/>
      <c r="C152" s="634"/>
      <c r="D152" s="634"/>
      <c r="E152" s="634"/>
      <c r="F152" s="634"/>
      <c r="G152" s="634"/>
      <c r="H152" s="634"/>
      <c r="I152" s="634"/>
      <c r="J152" s="634"/>
      <c r="K152" s="634"/>
      <c r="L152" s="634"/>
      <c r="M152" s="634"/>
      <c r="N152" s="187"/>
      <c r="O152" s="634"/>
      <c r="P152" s="634"/>
      <c r="Q152" s="634"/>
      <c r="R152" s="634"/>
      <c r="S152" s="634"/>
      <c r="T152" s="634"/>
      <c r="U152" s="634"/>
      <c r="V152" s="634"/>
      <c r="W152" s="634"/>
      <c r="X152" s="634"/>
      <c r="Y152" s="634"/>
      <c r="Z152" s="634"/>
    </row>
    <row r="153" spans="2:26" s="946" customFormat="1" ht="19.899999999999999" customHeight="1">
      <c r="B153" s="634"/>
      <c r="C153" s="634"/>
      <c r="D153" s="634"/>
      <c r="E153" s="634"/>
      <c r="F153" s="634"/>
      <c r="G153" s="634"/>
      <c r="H153" s="634"/>
      <c r="I153" s="634"/>
      <c r="J153" s="634"/>
      <c r="K153" s="634"/>
      <c r="L153" s="634"/>
      <c r="M153" s="634"/>
      <c r="N153" s="187"/>
      <c r="O153" s="634"/>
      <c r="P153" s="634"/>
      <c r="Q153" s="634"/>
      <c r="R153" s="634"/>
      <c r="S153" s="634"/>
      <c r="T153" s="634"/>
      <c r="U153" s="634"/>
      <c r="V153" s="634"/>
      <c r="W153" s="634"/>
      <c r="X153" s="634"/>
      <c r="Y153" s="634"/>
      <c r="Z153" s="634"/>
    </row>
    <row r="154" spans="2:26" s="946" customFormat="1" ht="19.899999999999999" customHeight="1">
      <c r="B154" s="634"/>
      <c r="C154" s="634"/>
      <c r="D154" s="634"/>
      <c r="E154" s="634"/>
      <c r="F154" s="634"/>
      <c r="G154" s="634"/>
      <c r="H154" s="634"/>
      <c r="I154" s="634"/>
      <c r="J154" s="634"/>
      <c r="K154" s="634"/>
      <c r="L154" s="634"/>
      <c r="M154" s="634"/>
      <c r="N154" s="187"/>
      <c r="O154" s="634"/>
      <c r="P154" s="634"/>
      <c r="Q154" s="634"/>
      <c r="R154" s="634"/>
      <c r="S154" s="634"/>
      <c r="T154" s="634"/>
      <c r="U154" s="634"/>
      <c r="V154" s="634"/>
      <c r="W154" s="634"/>
      <c r="X154" s="634"/>
      <c r="Y154" s="634"/>
      <c r="Z154" s="634"/>
    </row>
    <row r="155" spans="2:26" s="946" customFormat="1" ht="19.899999999999999" customHeight="1">
      <c r="B155" s="634"/>
      <c r="C155" s="634"/>
      <c r="D155" s="634"/>
      <c r="E155" s="634"/>
      <c r="F155" s="634"/>
      <c r="G155" s="634"/>
      <c r="H155" s="634"/>
      <c r="I155" s="634"/>
      <c r="J155" s="634"/>
      <c r="K155" s="634"/>
      <c r="L155" s="634"/>
      <c r="M155" s="634"/>
      <c r="N155" s="187"/>
      <c r="O155" s="634"/>
      <c r="P155" s="634"/>
      <c r="Q155" s="634"/>
      <c r="R155" s="634"/>
      <c r="S155" s="634"/>
      <c r="T155" s="634"/>
      <c r="U155" s="634"/>
      <c r="V155" s="634"/>
      <c r="W155" s="634"/>
      <c r="X155" s="634"/>
      <c r="Y155" s="634"/>
      <c r="Z155" s="634"/>
    </row>
    <row r="156" spans="2:26" s="946" customFormat="1" ht="19.899999999999999" customHeight="1">
      <c r="B156" s="634"/>
      <c r="C156" s="634"/>
      <c r="D156" s="634"/>
      <c r="E156" s="634"/>
      <c r="F156" s="634"/>
      <c r="G156" s="634"/>
      <c r="H156" s="634"/>
      <c r="I156" s="634"/>
      <c r="J156" s="634"/>
      <c r="K156" s="634"/>
      <c r="L156" s="634"/>
      <c r="M156" s="634"/>
      <c r="N156" s="187"/>
      <c r="O156" s="634"/>
      <c r="P156" s="634"/>
      <c r="Q156" s="634"/>
      <c r="R156" s="634"/>
      <c r="S156" s="634"/>
      <c r="T156" s="634"/>
      <c r="U156" s="634"/>
      <c r="V156" s="634"/>
      <c r="W156" s="634"/>
      <c r="X156" s="634"/>
      <c r="Y156" s="634"/>
      <c r="Z156" s="634"/>
    </row>
    <row r="157" spans="2:26" s="946" customFormat="1" ht="19.899999999999999" customHeight="1">
      <c r="B157" s="634"/>
      <c r="C157" s="634"/>
      <c r="D157" s="634"/>
      <c r="E157" s="634"/>
      <c r="F157" s="634"/>
      <c r="G157" s="634"/>
      <c r="H157" s="634"/>
      <c r="I157" s="634"/>
      <c r="J157" s="634"/>
      <c r="K157" s="634"/>
      <c r="L157" s="634"/>
      <c r="M157" s="634"/>
      <c r="N157" s="187"/>
      <c r="O157" s="634"/>
      <c r="P157" s="634"/>
      <c r="Q157" s="634"/>
      <c r="R157" s="634"/>
      <c r="S157" s="634"/>
      <c r="T157" s="634"/>
      <c r="U157" s="634"/>
      <c r="V157" s="634"/>
      <c r="W157" s="634"/>
      <c r="X157" s="634"/>
      <c r="Y157" s="634"/>
      <c r="Z157" s="634"/>
    </row>
    <row r="158" spans="2:26" s="946" customFormat="1" ht="19.899999999999999" customHeight="1">
      <c r="B158" s="634"/>
      <c r="C158" s="634"/>
      <c r="D158" s="634"/>
      <c r="E158" s="634"/>
      <c r="F158" s="634"/>
      <c r="G158" s="634"/>
      <c r="H158" s="634"/>
      <c r="I158" s="634"/>
      <c r="J158" s="634"/>
      <c r="K158" s="634"/>
      <c r="L158" s="634"/>
      <c r="M158" s="634"/>
      <c r="N158" s="187"/>
      <c r="O158" s="634"/>
      <c r="P158" s="634"/>
      <c r="Q158" s="634"/>
      <c r="R158" s="634"/>
      <c r="S158" s="634"/>
      <c r="T158" s="634"/>
      <c r="U158" s="634"/>
      <c r="V158" s="634"/>
      <c r="W158" s="634"/>
      <c r="X158" s="634"/>
      <c r="Y158" s="634"/>
      <c r="Z158" s="634"/>
    </row>
    <row r="159" spans="2:26" s="946" customFormat="1" ht="19.899999999999999" customHeight="1">
      <c r="B159" s="634"/>
      <c r="C159" s="634"/>
      <c r="D159" s="634"/>
      <c r="E159" s="634"/>
      <c r="F159" s="634"/>
      <c r="G159" s="634"/>
      <c r="H159" s="634"/>
      <c r="I159" s="634"/>
      <c r="J159" s="634"/>
      <c r="K159" s="634"/>
      <c r="L159" s="634"/>
      <c r="M159" s="634"/>
      <c r="N159" s="187"/>
      <c r="O159" s="634"/>
      <c r="P159" s="634"/>
      <c r="Q159" s="634"/>
      <c r="R159" s="634"/>
      <c r="S159" s="634"/>
      <c r="T159" s="634"/>
      <c r="U159" s="634"/>
      <c r="V159" s="634"/>
      <c r="W159" s="634"/>
      <c r="X159" s="634"/>
      <c r="Y159" s="634"/>
      <c r="Z159" s="634"/>
    </row>
    <row r="160" spans="2:26" s="946" customFormat="1" ht="19.899999999999999" customHeight="1">
      <c r="B160" s="634"/>
      <c r="C160" s="634"/>
      <c r="D160" s="634"/>
      <c r="E160" s="634"/>
      <c r="F160" s="634"/>
      <c r="G160" s="634"/>
      <c r="H160" s="634"/>
      <c r="I160" s="634"/>
      <c r="J160" s="634"/>
      <c r="K160" s="634"/>
      <c r="L160" s="634"/>
      <c r="M160" s="634"/>
      <c r="N160" s="187"/>
      <c r="O160" s="634"/>
      <c r="P160" s="634"/>
      <c r="Q160" s="634"/>
      <c r="R160" s="634"/>
      <c r="S160" s="634"/>
      <c r="T160" s="634"/>
      <c r="U160" s="634"/>
      <c r="V160" s="634"/>
      <c r="W160" s="634"/>
      <c r="X160" s="634"/>
      <c r="Y160" s="634"/>
      <c r="Z160" s="634"/>
    </row>
    <row r="161" spans="2:26" s="946" customFormat="1" ht="19.899999999999999" customHeight="1">
      <c r="B161" s="634"/>
      <c r="C161" s="634"/>
      <c r="D161" s="634"/>
      <c r="E161" s="634"/>
      <c r="F161" s="634"/>
      <c r="G161" s="634"/>
      <c r="H161" s="634"/>
      <c r="I161" s="634"/>
      <c r="J161" s="634"/>
      <c r="K161" s="634"/>
      <c r="L161" s="634"/>
      <c r="M161" s="634"/>
      <c r="N161" s="187"/>
      <c r="O161" s="634"/>
      <c r="P161" s="634"/>
      <c r="Q161" s="634"/>
      <c r="R161" s="634"/>
      <c r="S161" s="634"/>
      <c r="T161" s="634"/>
      <c r="U161" s="634"/>
      <c r="V161" s="634"/>
      <c r="W161" s="634"/>
      <c r="X161" s="634"/>
      <c r="Y161" s="634"/>
      <c r="Z161" s="634"/>
    </row>
    <row r="162" spans="2:26" s="946" customFormat="1" ht="19.899999999999999" customHeight="1">
      <c r="B162" s="634"/>
      <c r="C162" s="634"/>
      <c r="D162" s="634"/>
      <c r="E162" s="634"/>
      <c r="F162" s="634"/>
      <c r="G162" s="634"/>
      <c r="H162" s="634"/>
      <c r="I162" s="634"/>
      <c r="J162" s="634"/>
      <c r="K162" s="634"/>
      <c r="L162" s="634"/>
      <c r="M162" s="634"/>
      <c r="N162" s="187"/>
      <c r="O162" s="634"/>
      <c r="P162" s="634"/>
      <c r="Q162" s="634"/>
      <c r="R162" s="634"/>
      <c r="S162" s="634"/>
      <c r="T162" s="634"/>
      <c r="U162" s="634"/>
      <c r="V162" s="634"/>
      <c r="W162" s="634"/>
      <c r="X162" s="634"/>
      <c r="Y162" s="634"/>
      <c r="Z162" s="634"/>
    </row>
    <row r="163" spans="2:26" s="946" customFormat="1" ht="19.899999999999999" customHeight="1">
      <c r="B163" s="634"/>
      <c r="C163" s="634"/>
      <c r="D163" s="634"/>
      <c r="E163" s="634"/>
      <c r="F163" s="634"/>
      <c r="G163" s="634"/>
      <c r="H163" s="634"/>
      <c r="I163" s="634"/>
      <c r="J163" s="634"/>
      <c r="K163" s="634"/>
      <c r="L163" s="634"/>
      <c r="M163" s="634"/>
      <c r="N163" s="187"/>
      <c r="O163" s="634"/>
      <c r="P163" s="634"/>
      <c r="Q163" s="634"/>
      <c r="R163" s="634"/>
      <c r="S163" s="634"/>
      <c r="T163" s="634"/>
      <c r="U163" s="634"/>
      <c r="V163" s="634"/>
      <c r="W163" s="634"/>
      <c r="X163" s="634"/>
      <c r="Y163" s="634"/>
      <c r="Z163" s="634"/>
    </row>
    <row r="164" spans="2:26" s="946" customFormat="1" ht="19.899999999999999" customHeight="1">
      <c r="B164" s="634"/>
      <c r="C164" s="634"/>
      <c r="D164" s="634"/>
      <c r="E164" s="634"/>
      <c r="F164" s="634"/>
      <c r="G164" s="634"/>
      <c r="H164" s="634"/>
      <c r="I164" s="634"/>
      <c r="J164" s="634"/>
      <c r="K164" s="634"/>
      <c r="L164" s="634"/>
      <c r="M164" s="634"/>
      <c r="N164" s="187"/>
      <c r="O164" s="634"/>
      <c r="P164" s="634"/>
      <c r="Q164" s="634"/>
      <c r="R164" s="634"/>
      <c r="S164" s="634"/>
      <c r="T164" s="634"/>
      <c r="U164" s="634"/>
      <c r="V164" s="634"/>
      <c r="W164" s="634"/>
      <c r="X164" s="634"/>
      <c r="Y164" s="634"/>
      <c r="Z164" s="634"/>
    </row>
    <row r="165" spans="2:26" s="946" customFormat="1" ht="19.899999999999999" customHeight="1">
      <c r="B165" s="634"/>
      <c r="C165" s="634"/>
      <c r="D165" s="634"/>
      <c r="E165" s="634"/>
      <c r="F165" s="634"/>
      <c r="G165" s="634"/>
      <c r="H165" s="634"/>
      <c r="I165" s="634"/>
      <c r="J165" s="634"/>
      <c r="K165" s="634"/>
      <c r="L165" s="634"/>
      <c r="M165" s="634"/>
      <c r="N165" s="187"/>
      <c r="O165" s="634"/>
      <c r="P165" s="634"/>
      <c r="Q165" s="634"/>
      <c r="R165" s="634"/>
      <c r="S165" s="634"/>
      <c r="T165" s="634"/>
      <c r="U165" s="634"/>
      <c r="V165" s="634"/>
      <c r="W165" s="634"/>
      <c r="X165" s="634"/>
      <c r="Y165" s="634"/>
      <c r="Z165" s="634"/>
    </row>
    <row r="166" spans="2:26" s="946" customFormat="1" ht="19.899999999999999" customHeight="1">
      <c r="B166" s="634"/>
      <c r="C166" s="634"/>
      <c r="D166" s="634"/>
      <c r="E166" s="634"/>
      <c r="F166" s="634"/>
      <c r="G166" s="634"/>
      <c r="H166" s="634"/>
      <c r="I166" s="634"/>
      <c r="J166" s="634"/>
      <c r="K166" s="634"/>
      <c r="L166" s="634"/>
      <c r="M166" s="634"/>
      <c r="N166" s="187"/>
      <c r="O166" s="634"/>
      <c r="P166" s="634"/>
      <c r="Q166" s="634"/>
      <c r="R166" s="634"/>
      <c r="S166" s="634"/>
      <c r="T166" s="634"/>
      <c r="U166" s="634"/>
      <c r="V166" s="634"/>
      <c r="W166" s="634"/>
      <c r="X166" s="634"/>
      <c r="Y166" s="634"/>
      <c r="Z166" s="634"/>
    </row>
    <row r="167" spans="2:26" s="946" customFormat="1" ht="19.899999999999999" customHeight="1">
      <c r="B167" s="634"/>
      <c r="C167" s="634"/>
      <c r="D167" s="634"/>
      <c r="E167" s="634"/>
      <c r="F167" s="634"/>
      <c r="G167" s="634"/>
      <c r="H167" s="634"/>
      <c r="I167" s="634"/>
      <c r="J167" s="634"/>
      <c r="K167" s="634"/>
      <c r="L167" s="634"/>
      <c r="M167" s="634"/>
      <c r="N167" s="187"/>
      <c r="O167" s="634"/>
      <c r="P167" s="634"/>
      <c r="Q167" s="634"/>
      <c r="R167" s="634"/>
      <c r="S167" s="634"/>
      <c r="T167" s="634"/>
      <c r="U167" s="634"/>
      <c r="V167" s="634"/>
      <c r="W167" s="634"/>
      <c r="X167" s="634"/>
      <c r="Y167" s="634"/>
      <c r="Z167" s="634"/>
    </row>
    <row r="168" spans="2:26" s="946" customFormat="1" ht="19.899999999999999" customHeight="1">
      <c r="B168" s="634"/>
      <c r="C168" s="634"/>
      <c r="D168" s="634"/>
      <c r="E168" s="634"/>
      <c r="F168" s="634"/>
      <c r="G168" s="634"/>
      <c r="H168" s="634"/>
      <c r="I168" s="634"/>
      <c r="J168" s="634"/>
      <c r="K168" s="634"/>
      <c r="L168" s="634"/>
      <c r="M168" s="634"/>
      <c r="N168" s="187"/>
      <c r="O168" s="634"/>
      <c r="P168" s="634"/>
      <c r="Q168" s="634"/>
      <c r="R168" s="634"/>
      <c r="S168" s="634"/>
      <c r="T168" s="634"/>
      <c r="U168" s="634"/>
      <c r="V168" s="634"/>
      <c r="W168" s="634"/>
      <c r="X168" s="634"/>
      <c r="Y168" s="634"/>
      <c r="Z168" s="634"/>
    </row>
    <row r="169" spans="2:26" s="946" customFormat="1" ht="19.899999999999999" customHeight="1">
      <c r="B169" s="634"/>
      <c r="C169" s="634"/>
      <c r="D169" s="634"/>
      <c r="E169" s="634"/>
      <c r="F169" s="634"/>
      <c r="G169" s="634"/>
      <c r="H169" s="634"/>
      <c r="I169" s="634"/>
      <c r="J169" s="634"/>
      <c r="K169" s="634"/>
      <c r="L169" s="634"/>
      <c r="M169" s="634"/>
      <c r="N169" s="187"/>
      <c r="O169" s="634"/>
      <c r="P169" s="634"/>
      <c r="Q169" s="634"/>
      <c r="R169" s="634"/>
      <c r="S169" s="634"/>
      <c r="T169" s="634"/>
      <c r="U169" s="634"/>
      <c r="V169" s="634"/>
      <c r="W169" s="634"/>
      <c r="X169" s="634"/>
      <c r="Y169" s="634"/>
      <c r="Z169" s="634"/>
    </row>
    <row r="170" spans="2:26" s="946" customFormat="1" ht="19.899999999999999" customHeight="1">
      <c r="B170" s="634"/>
      <c r="C170" s="634"/>
      <c r="D170" s="634"/>
      <c r="E170" s="634"/>
      <c r="F170" s="634"/>
      <c r="G170" s="634"/>
      <c r="H170" s="634"/>
      <c r="I170" s="634"/>
      <c r="J170" s="634"/>
      <c r="K170" s="634"/>
      <c r="L170" s="634"/>
      <c r="M170" s="634"/>
      <c r="N170" s="187"/>
      <c r="O170" s="634"/>
      <c r="P170" s="634"/>
      <c r="Q170" s="634"/>
      <c r="R170" s="634"/>
      <c r="S170" s="634"/>
      <c r="T170" s="634"/>
      <c r="U170" s="634"/>
      <c r="V170" s="634"/>
      <c r="W170" s="634"/>
      <c r="X170" s="634"/>
      <c r="Y170" s="634"/>
      <c r="Z170" s="634"/>
    </row>
    <row r="171" spans="2:26" s="946" customFormat="1" ht="19.899999999999999" customHeight="1">
      <c r="B171" s="634"/>
      <c r="C171" s="634"/>
      <c r="D171" s="634"/>
      <c r="E171" s="634"/>
      <c r="F171" s="634"/>
      <c r="G171" s="634"/>
      <c r="H171" s="634"/>
      <c r="I171" s="634"/>
      <c r="J171" s="634"/>
      <c r="K171" s="634"/>
      <c r="L171" s="634"/>
      <c r="M171" s="634"/>
      <c r="N171" s="187"/>
      <c r="O171" s="634"/>
      <c r="P171" s="634"/>
      <c r="Q171" s="634"/>
      <c r="R171" s="634"/>
      <c r="S171" s="634"/>
      <c r="T171" s="634"/>
      <c r="U171" s="634"/>
      <c r="V171" s="634"/>
      <c r="W171" s="634"/>
      <c r="X171" s="634"/>
      <c r="Y171" s="634"/>
      <c r="Z171" s="634"/>
    </row>
    <row r="172" spans="2:26" s="946" customFormat="1" ht="19.899999999999999" customHeight="1">
      <c r="B172" s="634"/>
      <c r="C172" s="634"/>
      <c r="D172" s="634"/>
      <c r="E172" s="634"/>
      <c r="F172" s="634"/>
      <c r="G172" s="634"/>
      <c r="H172" s="634"/>
      <c r="I172" s="634"/>
      <c r="J172" s="634"/>
      <c r="K172" s="634"/>
      <c r="L172" s="634"/>
      <c r="M172" s="634"/>
      <c r="N172" s="187"/>
      <c r="O172" s="634"/>
      <c r="P172" s="634"/>
      <c r="Q172" s="634"/>
      <c r="R172" s="634"/>
      <c r="S172" s="634"/>
      <c r="T172" s="634"/>
      <c r="U172" s="634"/>
      <c r="V172" s="634"/>
      <c r="W172" s="634"/>
      <c r="X172" s="634"/>
      <c r="Y172" s="634"/>
      <c r="Z172" s="634"/>
    </row>
    <row r="173" spans="2:26" s="946" customFormat="1" ht="19.899999999999999" customHeight="1">
      <c r="B173" s="634"/>
      <c r="C173" s="634"/>
      <c r="D173" s="634"/>
      <c r="E173" s="634"/>
      <c r="F173" s="634"/>
      <c r="G173" s="634"/>
      <c r="H173" s="634"/>
      <c r="I173" s="634"/>
      <c r="J173" s="634"/>
      <c r="K173" s="634"/>
      <c r="L173" s="634"/>
      <c r="M173" s="634"/>
      <c r="N173" s="187"/>
      <c r="O173" s="634"/>
      <c r="P173" s="634"/>
      <c r="Q173" s="634"/>
      <c r="R173" s="634"/>
      <c r="S173" s="634"/>
      <c r="T173" s="634"/>
      <c r="U173" s="634"/>
      <c r="V173" s="634"/>
      <c r="W173" s="634"/>
      <c r="X173" s="634"/>
      <c r="Y173" s="634"/>
      <c r="Z173" s="634"/>
    </row>
    <row r="174" spans="2:26" s="946" customFormat="1" ht="19.899999999999999" customHeight="1">
      <c r="B174" s="634"/>
      <c r="C174" s="634"/>
      <c r="D174" s="634"/>
      <c r="E174" s="634"/>
      <c r="F174" s="634"/>
      <c r="G174" s="634"/>
      <c r="H174" s="634"/>
      <c r="I174" s="634"/>
      <c r="J174" s="634"/>
      <c r="K174" s="634"/>
      <c r="L174" s="634"/>
      <c r="M174" s="634"/>
      <c r="N174" s="187"/>
      <c r="O174" s="634"/>
      <c r="P174" s="634"/>
      <c r="Q174" s="634"/>
      <c r="R174" s="634"/>
      <c r="S174" s="634"/>
      <c r="T174" s="634"/>
      <c r="U174" s="634"/>
      <c r="V174" s="634"/>
      <c r="W174" s="634"/>
      <c r="X174" s="634"/>
      <c r="Y174" s="634"/>
      <c r="Z174" s="634"/>
    </row>
    <row r="175" spans="2:26" s="946" customFormat="1" ht="19.899999999999999" customHeight="1">
      <c r="B175" s="634"/>
      <c r="C175" s="634"/>
      <c r="D175" s="634"/>
      <c r="E175" s="634"/>
      <c r="F175" s="634"/>
      <c r="G175" s="634"/>
      <c r="H175" s="634"/>
      <c r="I175" s="634"/>
      <c r="J175" s="634"/>
      <c r="K175" s="634"/>
      <c r="L175" s="634"/>
      <c r="M175" s="634"/>
      <c r="N175" s="187"/>
      <c r="O175" s="634"/>
      <c r="P175" s="634"/>
      <c r="Q175" s="634"/>
      <c r="R175" s="634"/>
      <c r="S175" s="634"/>
      <c r="T175" s="634"/>
      <c r="U175" s="634"/>
      <c r="V175" s="634"/>
      <c r="W175" s="634"/>
      <c r="X175" s="634"/>
      <c r="Y175" s="634"/>
      <c r="Z175" s="634"/>
    </row>
    <row r="176" spans="2:26" s="946" customFormat="1" ht="19.899999999999999" customHeight="1">
      <c r="B176" s="634"/>
      <c r="C176" s="634"/>
      <c r="D176" s="634"/>
      <c r="E176" s="634"/>
      <c r="F176" s="634"/>
      <c r="G176" s="634"/>
      <c r="H176" s="634"/>
      <c r="I176" s="634"/>
      <c r="J176" s="634"/>
      <c r="K176" s="634"/>
      <c r="L176" s="634"/>
      <c r="M176" s="634"/>
      <c r="N176" s="187"/>
      <c r="O176" s="634"/>
      <c r="P176" s="634"/>
      <c r="Q176" s="634"/>
      <c r="R176" s="634"/>
      <c r="S176" s="634"/>
      <c r="T176" s="634"/>
      <c r="U176" s="634"/>
      <c r="V176" s="634"/>
      <c r="W176" s="634"/>
      <c r="X176" s="634"/>
      <c r="Y176" s="634"/>
      <c r="Z176" s="634"/>
    </row>
    <row r="177" spans="2:26" s="946" customFormat="1" ht="19.899999999999999" customHeight="1">
      <c r="B177" s="634"/>
      <c r="C177" s="634"/>
      <c r="D177" s="634"/>
      <c r="E177" s="634"/>
      <c r="F177" s="634"/>
      <c r="G177" s="634"/>
      <c r="H177" s="634"/>
      <c r="I177" s="634"/>
      <c r="J177" s="634"/>
      <c r="K177" s="634"/>
      <c r="L177" s="634"/>
      <c r="M177" s="634"/>
      <c r="N177" s="187"/>
      <c r="O177" s="634"/>
      <c r="P177" s="634"/>
      <c r="Q177" s="634"/>
      <c r="R177" s="634"/>
      <c r="S177" s="634"/>
      <c r="T177" s="634"/>
      <c r="U177" s="634"/>
      <c r="V177" s="634"/>
      <c r="W177" s="634"/>
      <c r="X177" s="634"/>
      <c r="Y177" s="634"/>
      <c r="Z177" s="634"/>
    </row>
    <row r="178" spans="2:26" s="946" customFormat="1" ht="19.899999999999999" customHeight="1">
      <c r="B178" s="634"/>
      <c r="C178" s="634"/>
      <c r="D178" s="634"/>
      <c r="E178" s="634"/>
      <c r="F178" s="634"/>
      <c r="G178" s="634"/>
      <c r="H178" s="634"/>
      <c r="I178" s="634"/>
      <c r="J178" s="634"/>
      <c r="K178" s="634"/>
      <c r="L178" s="634"/>
      <c r="M178" s="634"/>
      <c r="N178" s="187"/>
      <c r="O178" s="634"/>
      <c r="P178" s="634"/>
      <c r="Q178" s="634"/>
      <c r="R178" s="634"/>
      <c r="S178" s="634"/>
      <c r="T178" s="634"/>
      <c r="U178" s="634"/>
      <c r="V178" s="634"/>
      <c r="W178" s="634"/>
      <c r="X178" s="634"/>
      <c r="Y178" s="634"/>
      <c r="Z178" s="634"/>
    </row>
    <row r="179" spans="2:26" s="946" customFormat="1" ht="19.899999999999999" customHeight="1">
      <c r="B179" s="634"/>
      <c r="C179" s="634"/>
      <c r="D179" s="634"/>
      <c r="E179" s="634"/>
      <c r="F179" s="634"/>
      <c r="G179" s="634"/>
      <c r="H179" s="634"/>
      <c r="I179" s="634"/>
      <c r="J179" s="634"/>
      <c r="K179" s="634"/>
      <c r="L179" s="634"/>
      <c r="M179" s="634"/>
      <c r="N179" s="187"/>
      <c r="O179" s="634"/>
      <c r="P179" s="634"/>
      <c r="Q179" s="634"/>
      <c r="R179" s="634"/>
      <c r="S179" s="634"/>
      <c r="T179" s="634"/>
      <c r="U179" s="634"/>
      <c r="V179" s="634"/>
      <c r="W179" s="634"/>
      <c r="X179" s="634"/>
      <c r="Y179" s="634"/>
      <c r="Z179" s="634"/>
    </row>
    <row r="180" spans="2:26" s="946" customFormat="1" ht="19.899999999999999" customHeight="1">
      <c r="B180" s="634"/>
      <c r="C180" s="634"/>
      <c r="D180" s="634"/>
      <c r="E180" s="634"/>
      <c r="F180" s="634"/>
      <c r="G180" s="634"/>
      <c r="H180" s="634"/>
      <c r="I180" s="634"/>
      <c r="J180" s="634"/>
      <c r="K180" s="634"/>
      <c r="L180" s="634"/>
      <c r="M180" s="634"/>
      <c r="N180" s="187"/>
      <c r="O180" s="634"/>
      <c r="P180" s="634"/>
      <c r="Q180" s="634"/>
      <c r="R180" s="634"/>
      <c r="S180" s="634"/>
      <c r="T180" s="634"/>
      <c r="U180" s="634"/>
      <c r="V180" s="634"/>
      <c r="W180" s="634"/>
      <c r="X180" s="634"/>
      <c r="Y180" s="634"/>
      <c r="Z180" s="634"/>
    </row>
    <row r="181" spans="2:26" s="946" customFormat="1" ht="19.899999999999999" customHeight="1">
      <c r="B181" s="634"/>
      <c r="C181" s="634"/>
      <c r="D181" s="634"/>
      <c r="E181" s="634"/>
      <c r="F181" s="634"/>
      <c r="G181" s="634"/>
      <c r="H181" s="634"/>
      <c r="I181" s="634"/>
      <c r="J181" s="634"/>
      <c r="K181" s="634"/>
      <c r="L181" s="634"/>
      <c r="M181" s="634"/>
      <c r="N181" s="187"/>
      <c r="O181" s="634"/>
      <c r="P181" s="634"/>
      <c r="Q181" s="634"/>
      <c r="R181" s="634"/>
      <c r="S181" s="634"/>
      <c r="T181" s="634"/>
      <c r="U181" s="634"/>
      <c r="V181" s="634"/>
      <c r="W181" s="634"/>
      <c r="X181" s="634"/>
      <c r="Y181" s="634"/>
      <c r="Z181" s="634"/>
    </row>
    <row r="182" spans="2:26" s="946" customFormat="1" ht="19.899999999999999" customHeight="1">
      <c r="B182" s="634"/>
      <c r="C182" s="634"/>
      <c r="D182" s="634"/>
      <c r="E182" s="634"/>
      <c r="F182" s="634"/>
      <c r="G182" s="634"/>
      <c r="H182" s="634"/>
      <c r="I182" s="634"/>
      <c r="J182" s="634"/>
      <c r="K182" s="634"/>
      <c r="L182" s="634"/>
      <c r="M182" s="634"/>
      <c r="N182" s="187"/>
      <c r="O182" s="634"/>
      <c r="P182" s="634"/>
      <c r="Q182" s="634"/>
      <c r="R182" s="634"/>
      <c r="S182" s="634"/>
      <c r="T182" s="634"/>
      <c r="U182" s="634"/>
      <c r="V182" s="634"/>
      <c r="W182" s="634"/>
      <c r="X182" s="634"/>
      <c r="Y182" s="634"/>
      <c r="Z182" s="634"/>
    </row>
    <row r="183" spans="2:26" s="946" customFormat="1" ht="19.899999999999999" customHeight="1">
      <c r="B183" s="634"/>
      <c r="C183" s="634"/>
      <c r="D183" s="634"/>
      <c r="E183" s="634"/>
      <c r="F183" s="634"/>
      <c r="G183" s="634"/>
      <c r="H183" s="634"/>
      <c r="I183" s="634"/>
      <c r="J183" s="634"/>
      <c r="K183" s="634"/>
      <c r="L183" s="634"/>
      <c r="M183" s="634"/>
      <c r="N183" s="187"/>
      <c r="O183" s="634"/>
      <c r="P183" s="634"/>
      <c r="Q183" s="634"/>
      <c r="R183" s="634"/>
      <c r="S183" s="634"/>
      <c r="T183" s="634"/>
      <c r="U183" s="634"/>
      <c r="V183" s="634"/>
      <c r="W183" s="634"/>
      <c r="X183" s="634"/>
      <c r="Y183" s="634"/>
      <c r="Z183" s="634"/>
    </row>
    <row r="184" spans="2:26" s="946" customFormat="1" ht="19.899999999999999" customHeight="1">
      <c r="B184" s="634"/>
      <c r="C184" s="634"/>
      <c r="D184" s="634"/>
      <c r="E184" s="634"/>
      <c r="F184" s="634"/>
      <c r="G184" s="634"/>
      <c r="H184" s="634"/>
      <c r="I184" s="634"/>
      <c r="J184" s="634"/>
      <c r="K184" s="634"/>
      <c r="L184" s="634"/>
      <c r="M184" s="634"/>
      <c r="N184" s="187"/>
      <c r="O184" s="634"/>
      <c r="P184" s="634"/>
      <c r="Q184" s="634"/>
      <c r="R184" s="634"/>
      <c r="S184" s="634"/>
      <c r="T184" s="634"/>
      <c r="U184" s="634"/>
      <c r="V184" s="634"/>
      <c r="W184" s="634"/>
      <c r="X184" s="634"/>
      <c r="Y184" s="634"/>
      <c r="Z184" s="634"/>
    </row>
    <row r="185" spans="2:26" s="946" customFormat="1" ht="19.899999999999999" customHeight="1">
      <c r="B185" s="634"/>
      <c r="C185" s="634"/>
      <c r="D185" s="634"/>
      <c r="E185" s="634"/>
      <c r="F185" s="634"/>
      <c r="G185" s="634"/>
      <c r="H185" s="634"/>
      <c r="I185" s="634"/>
      <c r="J185" s="634"/>
      <c r="K185" s="634"/>
      <c r="L185" s="634"/>
      <c r="M185" s="634"/>
      <c r="N185" s="187"/>
      <c r="O185" s="634"/>
      <c r="P185" s="634"/>
      <c r="Q185" s="634"/>
      <c r="R185" s="634"/>
      <c r="S185" s="634"/>
      <c r="T185" s="634"/>
      <c r="U185" s="634"/>
      <c r="V185" s="634"/>
      <c r="W185" s="634"/>
      <c r="X185" s="634"/>
      <c r="Y185" s="634"/>
      <c r="Z185" s="634"/>
    </row>
    <row r="186" spans="2:26" s="946" customFormat="1" ht="19.899999999999999" customHeight="1">
      <c r="B186" s="634"/>
      <c r="C186" s="634"/>
      <c r="D186" s="634"/>
      <c r="E186" s="634"/>
      <c r="F186" s="634"/>
      <c r="G186" s="634"/>
      <c r="H186" s="634"/>
      <c r="I186" s="634"/>
      <c r="J186" s="634"/>
      <c r="K186" s="634"/>
      <c r="L186" s="634"/>
      <c r="M186" s="634"/>
      <c r="N186" s="187"/>
      <c r="O186" s="634"/>
      <c r="P186" s="634"/>
      <c r="Q186" s="634"/>
      <c r="R186" s="634"/>
      <c r="S186" s="634"/>
      <c r="T186" s="634"/>
      <c r="U186" s="634"/>
      <c r="V186" s="634"/>
      <c r="W186" s="634"/>
      <c r="X186" s="634"/>
      <c r="Y186" s="634"/>
      <c r="Z186" s="634"/>
    </row>
    <row r="187" spans="2:26" s="946" customFormat="1" ht="19.899999999999999" customHeight="1">
      <c r="B187" s="634"/>
      <c r="C187" s="634"/>
      <c r="D187" s="634"/>
      <c r="E187" s="634"/>
      <c r="F187" s="634"/>
      <c r="G187" s="634"/>
      <c r="H187" s="634"/>
      <c r="I187" s="634"/>
      <c r="J187" s="634"/>
      <c r="K187" s="634"/>
      <c r="L187" s="634"/>
      <c r="M187" s="634"/>
      <c r="N187" s="187"/>
      <c r="O187" s="634"/>
      <c r="P187" s="634"/>
      <c r="Q187" s="634"/>
      <c r="R187" s="634"/>
      <c r="S187" s="634"/>
      <c r="T187" s="634"/>
      <c r="U187" s="634"/>
      <c r="V187" s="634"/>
      <c r="W187" s="634"/>
      <c r="X187" s="634"/>
      <c r="Y187" s="634"/>
      <c r="Z187" s="634"/>
    </row>
    <row r="188" spans="2:26" s="946" customFormat="1" ht="19.899999999999999" customHeight="1">
      <c r="B188" s="634"/>
      <c r="C188" s="634"/>
      <c r="D188" s="634"/>
      <c r="E188" s="634"/>
      <c r="F188" s="634"/>
      <c r="G188" s="634"/>
      <c r="H188" s="634"/>
      <c r="I188" s="634"/>
      <c r="J188" s="634"/>
      <c r="K188" s="634"/>
      <c r="L188" s="634"/>
      <c r="M188" s="634"/>
      <c r="N188" s="187"/>
      <c r="O188" s="634"/>
      <c r="P188" s="634"/>
      <c r="Q188" s="634"/>
      <c r="R188" s="634"/>
      <c r="S188" s="634"/>
      <c r="T188" s="634"/>
      <c r="U188" s="634"/>
      <c r="V188" s="634"/>
      <c r="W188" s="634"/>
      <c r="X188" s="634"/>
      <c r="Y188" s="634"/>
      <c r="Z188" s="634"/>
    </row>
    <row r="189" spans="2:26" s="946" customFormat="1" ht="19.899999999999999" customHeight="1">
      <c r="B189" s="634"/>
      <c r="C189" s="634"/>
      <c r="D189" s="634"/>
      <c r="E189" s="634"/>
      <c r="F189" s="634"/>
      <c r="G189" s="634"/>
      <c r="H189" s="634"/>
      <c r="I189" s="634"/>
      <c r="J189" s="634"/>
      <c r="K189" s="634"/>
      <c r="L189" s="634"/>
      <c r="M189" s="634"/>
      <c r="N189" s="187"/>
      <c r="O189" s="634"/>
      <c r="P189" s="634"/>
      <c r="Q189" s="634"/>
      <c r="R189" s="634"/>
      <c r="S189" s="634"/>
      <c r="T189" s="634"/>
      <c r="U189" s="634"/>
      <c r="V189" s="634"/>
      <c r="W189" s="634"/>
      <c r="X189" s="634"/>
      <c r="Y189" s="634"/>
      <c r="Z189" s="634"/>
    </row>
    <row r="190" spans="2:26" s="946" customFormat="1" ht="19.899999999999999" customHeight="1">
      <c r="B190" s="634"/>
      <c r="C190" s="634"/>
      <c r="D190" s="634"/>
      <c r="E190" s="634"/>
      <c r="F190" s="634"/>
      <c r="G190" s="634"/>
      <c r="H190" s="634"/>
      <c r="I190" s="634"/>
      <c r="J190" s="634"/>
      <c r="K190" s="634"/>
      <c r="L190" s="634"/>
      <c r="M190" s="634"/>
      <c r="N190" s="187"/>
      <c r="O190" s="634"/>
      <c r="P190" s="634"/>
      <c r="Q190" s="634"/>
      <c r="R190" s="634"/>
      <c r="S190" s="634"/>
      <c r="T190" s="634"/>
      <c r="U190" s="634"/>
      <c r="V190" s="634"/>
      <c r="W190" s="634"/>
      <c r="X190" s="634"/>
      <c r="Y190" s="634"/>
      <c r="Z190" s="634"/>
    </row>
    <row r="191" spans="2:26" s="946" customFormat="1" ht="19.899999999999999" customHeight="1">
      <c r="B191" s="634"/>
      <c r="C191" s="634"/>
      <c r="D191" s="634"/>
      <c r="E191" s="634"/>
      <c r="F191" s="634"/>
      <c r="G191" s="634"/>
      <c r="H191" s="634"/>
      <c r="I191" s="634"/>
      <c r="J191" s="634"/>
      <c r="K191" s="634"/>
      <c r="L191" s="634"/>
      <c r="M191" s="634"/>
      <c r="N191" s="187"/>
      <c r="O191" s="634"/>
      <c r="P191" s="634"/>
      <c r="Q191" s="634"/>
      <c r="R191" s="634"/>
      <c r="S191" s="634"/>
      <c r="T191" s="634"/>
      <c r="U191" s="634"/>
      <c r="V191" s="634"/>
      <c r="W191" s="634"/>
      <c r="X191" s="634"/>
      <c r="Y191" s="634"/>
      <c r="Z191" s="634"/>
    </row>
    <row r="192" spans="2:26" s="946" customFormat="1" ht="19.899999999999999" customHeight="1">
      <c r="B192" s="634"/>
      <c r="C192" s="634"/>
      <c r="D192" s="634"/>
      <c r="E192" s="634"/>
      <c r="F192" s="634"/>
      <c r="G192" s="634"/>
      <c r="H192" s="634"/>
      <c r="I192" s="634"/>
      <c r="J192" s="634"/>
      <c r="K192" s="634"/>
      <c r="L192" s="634"/>
      <c r="M192" s="634"/>
      <c r="N192" s="187"/>
      <c r="O192" s="634"/>
      <c r="P192" s="634"/>
      <c r="Q192" s="634"/>
      <c r="R192" s="634"/>
      <c r="S192" s="634"/>
      <c r="T192" s="634"/>
      <c r="U192" s="634"/>
      <c r="V192" s="634"/>
      <c r="W192" s="634"/>
      <c r="X192" s="634"/>
      <c r="Y192" s="634"/>
      <c r="Z192" s="634"/>
    </row>
    <row r="193" spans="2:26" s="946" customFormat="1" ht="19.899999999999999" customHeight="1">
      <c r="B193" s="634"/>
      <c r="C193" s="634"/>
      <c r="D193" s="634"/>
      <c r="E193" s="634"/>
      <c r="F193" s="634"/>
      <c r="G193" s="634"/>
      <c r="H193" s="634"/>
      <c r="I193" s="634"/>
      <c r="J193" s="634"/>
      <c r="K193" s="634"/>
      <c r="L193" s="634"/>
      <c r="M193" s="634"/>
      <c r="N193" s="187"/>
      <c r="O193" s="634"/>
      <c r="P193" s="634"/>
      <c r="Q193" s="634"/>
      <c r="R193" s="634"/>
      <c r="S193" s="634"/>
      <c r="T193" s="634"/>
      <c r="U193" s="634"/>
      <c r="V193" s="634"/>
      <c r="W193" s="634"/>
      <c r="X193" s="634"/>
      <c r="Y193" s="634"/>
      <c r="Z193" s="634"/>
    </row>
    <row r="194" spans="2:26" s="946" customFormat="1" ht="19.899999999999999" customHeight="1">
      <c r="B194" s="634"/>
      <c r="C194" s="634"/>
      <c r="D194" s="634"/>
      <c r="E194" s="634"/>
      <c r="F194" s="634"/>
      <c r="G194" s="634"/>
      <c r="H194" s="634"/>
      <c r="I194" s="634"/>
      <c r="J194" s="634"/>
      <c r="K194" s="634"/>
      <c r="L194" s="634"/>
      <c r="M194" s="634"/>
      <c r="N194" s="187"/>
      <c r="O194" s="634"/>
      <c r="P194" s="634"/>
      <c r="Q194" s="634"/>
      <c r="R194" s="634"/>
      <c r="S194" s="634"/>
      <c r="T194" s="634"/>
      <c r="U194" s="634"/>
      <c r="V194" s="634"/>
      <c r="W194" s="634"/>
      <c r="X194" s="634"/>
      <c r="Y194" s="634"/>
      <c r="Z194" s="634"/>
    </row>
    <row r="195" spans="2:26" s="946" customFormat="1" ht="19.899999999999999" customHeight="1">
      <c r="B195" s="634"/>
      <c r="C195" s="634"/>
      <c r="D195" s="634"/>
      <c r="E195" s="634"/>
      <c r="F195" s="634"/>
      <c r="G195" s="634"/>
      <c r="H195" s="634"/>
      <c r="I195" s="634"/>
      <c r="J195" s="634"/>
      <c r="K195" s="634"/>
      <c r="L195" s="634"/>
      <c r="M195" s="634"/>
      <c r="N195" s="187"/>
      <c r="O195" s="634"/>
      <c r="P195" s="634"/>
      <c r="Q195" s="634"/>
      <c r="R195" s="634"/>
      <c r="S195" s="634"/>
      <c r="T195" s="634"/>
      <c r="U195" s="634"/>
      <c r="V195" s="634"/>
      <c r="W195" s="634"/>
      <c r="X195" s="634"/>
      <c r="Y195" s="634"/>
      <c r="Z195" s="634"/>
    </row>
    <row r="196" spans="2:26" s="946" customFormat="1" ht="19.899999999999999" customHeight="1">
      <c r="B196" s="634"/>
      <c r="C196" s="634"/>
      <c r="D196" s="634"/>
      <c r="E196" s="634"/>
      <c r="F196" s="634"/>
      <c r="G196" s="634"/>
      <c r="H196" s="634"/>
      <c r="I196" s="634"/>
      <c r="J196" s="634"/>
      <c r="K196" s="634"/>
      <c r="L196" s="634"/>
      <c r="M196" s="634"/>
      <c r="N196" s="187"/>
      <c r="O196" s="634"/>
      <c r="P196" s="634"/>
      <c r="Q196" s="634"/>
      <c r="R196" s="634"/>
      <c r="S196" s="634"/>
      <c r="T196" s="634"/>
      <c r="U196" s="634"/>
      <c r="V196" s="634"/>
      <c r="W196" s="634"/>
      <c r="X196" s="634"/>
      <c r="Y196" s="634"/>
      <c r="Z196" s="634"/>
    </row>
    <row r="197" spans="2:26" s="946" customFormat="1" ht="19.899999999999999" customHeight="1">
      <c r="B197" s="634"/>
      <c r="C197" s="634"/>
      <c r="D197" s="634"/>
      <c r="E197" s="634"/>
      <c r="F197" s="634"/>
      <c r="G197" s="634"/>
      <c r="H197" s="634"/>
      <c r="I197" s="634"/>
      <c r="J197" s="634"/>
      <c r="K197" s="634"/>
      <c r="L197" s="634"/>
      <c r="M197" s="634"/>
      <c r="N197" s="187"/>
      <c r="O197" s="634"/>
      <c r="P197" s="634"/>
      <c r="Q197" s="634"/>
      <c r="R197" s="634"/>
      <c r="S197" s="634"/>
      <c r="T197" s="634"/>
      <c r="U197" s="634"/>
      <c r="V197" s="634"/>
      <c r="W197" s="634"/>
      <c r="X197" s="634"/>
      <c r="Y197" s="634"/>
      <c r="Z197" s="634"/>
    </row>
    <row r="198" spans="2:26" s="946" customFormat="1" ht="19.899999999999999" customHeight="1">
      <c r="B198" s="634"/>
      <c r="C198" s="634"/>
      <c r="D198" s="634"/>
      <c r="E198" s="634"/>
      <c r="F198" s="634"/>
      <c r="G198" s="634"/>
      <c r="H198" s="634"/>
      <c r="I198" s="634"/>
      <c r="J198" s="634"/>
      <c r="K198" s="634"/>
      <c r="L198" s="634"/>
      <c r="M198" s="634"/>
      <c r="N198" s="187"/>
      <c r="O198" s="634"/>
      <c r="P198" s="634"/>
      <c r="Q198" s="634"/>
      <c r="R198" s="634"/>
      <c r="S198" s="634"/>
      <c r="T198" s="634"/>
      <c r="U198" s="634"/>
      <c r="V198" s="634"/>
      <c r="W198" s="634"/>
      <c r="X198" s="634"/>
      <c r="Y198" s="634"/>
      <c r="Z198" s="634"/>
    </row>
    <row r="199" spans="2:26" s="946" customFormat="1" ht="19.899999999999999" customHeight="1">
      <c r="B199" s="634"/>
      <c r="C199" s="634"/>
      <c r="D199" s="634"/>
      <c r="E199" s="634"/>
      <c r="F199" s="634"/>
      <c r="G199" s="634"/>
      <c r="H199" s="634"/>
      <c r="I199" s="634"/>
      <c r="J199" s="634"/>
      <c r="K199" s="634"/>
      <c r="L199" s="634"/>
      <c r="M199" s="634"/>
      <c r="N199" s="187"/>
      <c r="O199" s="634"/>
      <c r="P199" s="634"/>
      <c r="Q199" s="634"/>
      <c r="R199" s="634"/>
      <c r="S199" s="634"/>
      <c r="T199" s="634"/>
      <c r="U199" s="634"/>
      <c r="V199" s="634"/>
      <c r="W199" s="634"/>
      <c r="X199" s="634"/>
      <c r="Y199" s="634"/>
      <c r="Z199" s="634"/>
    </row>
    <row r="200" spans="2:26" s="946" customFormat="1" ht="19.899999999999999" customHeight="1">
      <c r="B200" s="634"/>
      <c r="C200" s="634"/>
      <c r="D200" s="634"/>
      <c r="E200" s="634"/>
      <c r="F200" s="634"/>
      <c r="G200" s="634"/>
      <c r="H200" s="634"/>
      <c r="I200" s="634"/>
      <c r="J200" s="634"/>
      <c r="K200" s="634"/>
      <c r="L200" s="634"/>
      <c r="M200" s="634"/>
      <c r="N200" s="187"/>
      <c r="O200" s="634"/>
      <c r="P200" s="634"/>
      <c r="Q200" s="634"/>
      <c r="R200" s="634"/>
      <c r="S200" s="634"/>
      <c r="T200" s="634"/>
      <c r="U200" s="634"/>
      <c r="V200" s="634"/>
      <c r="W200" s="634"/>
      <c r="X200" s="634"/>
      <c r="Y200" s="634"/>
      <c r="Z200" s="634"/>
    </row>
    <row r="201" spans="2:26" s="946" customFormat="1" ht="19.899999999999999" customHeight="1">
      <c r="B201" s="634"/>
      <c r="C201" s="634"/>
      <c r="D201" s="634"/>
      <c r="E201" s="634"/>
      <c r="F201" s="634"/>
      <c r="G201" s="634"/>
      <c r="H201" s="634"/>
      <c r="I201" s="634"/>
      <c r="J201" s="634"/>
      <c r="K201" s="634"/>
      <c r="L201" s="634"/>
      <c r="M201" s="634"/>
      <c r="N201" s="187"/>
      <c r="O201" s="634"/>
      <c r="P201" s="634"/>
      <c r="Q201" s="634"/>
      <c r="R201" s="634"/>
      <c r="S201" s="634"/>
      <c r="T201" s="634"/>
      <c r="U201" s="634"/>
      <c r="V201" s="634"/>
      <c r="W201" s="634"/>
      <c r="X201" s="634"/>
      <c r="Y201" s="634"/>
      <c r="Z201" s="634"/>
    </row>
    <row r="202" spans="2:26" s="946" customFormat="1" ht="19.899999999999999" customHeight="1">
      <c r="B202" s="634"/>
      <c r="C202" s="634"/>
      <c r="D202" s="634"/>
      <c r="E202" s="634"/>
      <c r="F202" s="634"/>
      <c r="G202" s="634"/>
      <c r="H202" s="634"/>
      <c r="I202" s="634"/>
      <c r="J202" s="634"/>
      <c r="K202" s="634"/>
      <c r="L202" s="634"/>
      <c r="M202" s="634"/>
      <c r="N202" s="187"/>
      <c r="O202" s="634"/>
      <c r="P202" s="634"/>
      <c r="Q202" s="634"/>
      <c r="R202" s="634"/>
      <c r="S202" s="634"/>
      <c r="T202" s="634"/>
      <c r="U202" s="634"/>
      <c r="V202" s="634"/>
      <c r="W202" s="634"/>
      <c r="X202" s="634"/>
      <c r="Y202" s="634"/>
      <c r="Z202" s="634"/>
    </row>
    <row r="203" spans="2:26" s="946" customFormat="1" ht="19.899999999999999" customHeight="1">
      <c r="B203" s="634"/>
      <c r="C203" s="634"/>
      <c r="D203" s="634"/>
      <c r="E203" s="634"/>
      <c r="F203" s="634"/>
      <c r="G203" s="634"/>
      <c r="H203" s="634"/>
      <c r="I203" s="634"/>
      <c r="J203" s="634"/>
      <c r="K203" s="634"/>
      <c r="L203" s="634"/>
      <c r="M203" s="634"/>
      <c r="N203" s="187"/>
      <c r="O203" s="634"/>
      <c r="P203" s="634"/>
      <c r="Q203" s="634"/>
      <c r="R203" s="634"/>
      <c r="S203" s="634"/>
      <c r="T203" s="634"/>
      <c r="U203" s="634"/>
      <c r="V203" s="634"/>
      <c r="W203" s="634"/>
      <c r="X203" s="634"/>
      <c r="Y203" s="634"/>
      <c r="Z203" s="634"/>
    </row>
    <row r="204" spans="2:26" s="946" customFormat="1" ht="19.899999999999999" customHeight="1">
      <c r="B204" s="634"/>
      <c r="C204" s="634"/>
      <c r="D204" s="634"/>
      <c r="E204" s="634"/>
      <c r="F204" s="634"/>
      <c r="G204" s="634"/>
      <c r="H204" s="634"/>
      <c r="I204" s="634"/>
      <c r="J204" s="634"/>
      <c r="K204" s="634"/>
      <c r="L204" s="634"/>
      <c r="M204" s="634"/>
      <c r="N204" s="187"/>
      <c r="O204" s="634"/>
      <c r="P204" s="634"/>
      <c r="Q204" s="634"/>
      <c r="R204" s="634"/>
      <c r="S204" s="634"/>
      <c r="T204" s="634"/>
      <c r="U204" s="634"/>
      <c r="V204" s="634"/>
      <c r="W204" s="634"/>
      <c r="X204" s="634"/>
      <c r="Y204" s="634"/>
      <c r="Z204" s="634"/>
    </row>
    <row r="205" spans="2:26" s="946" customFormat="1" ht="19.899999999999999" customHeight="1">
      <c r="B205" s="634"/>
      <c r="C205" s="634"/>
      <c r="D205" s="634"/>
      <c r="E205" s="634"/>
      <c r="F205" s="634"/>
      <c r="G205" s="634"/>
      <c r="H205" s="634"/>
      <c r="I205" s="634"/>
      <c r="J205" s="634"/>
      <c r="K205" s="634"/>
      <c r="L205" s="634"/>
      <c r="M205" s="634"/>
      <c r="N205" s="187"/>
      <c r="O205" s="634"/>
      <c r="P205" s="634"/>
      <c r="Q205" s="634"/>
      <c r="R205" s="634"/>
      <c r="S205" s="634"/>
      <c r="T205" s="634"/>
      <c r="U205" s="634"/>
      <c r="V205" s="634"/>
      <c r="W205" s="634"/>
      <c r="X205" s="634"/>
      <c r="Y205" s="634"/>
      <c r="Z205" s="634"/>
    </row>
    <row r="206" spans="2:26" s="946" customFormat="1" ht="19.899999999999999" customHeight="1">
      <c r="B206" s="634"/>
      <c r="C206" s="634"/>
      <c r="D206" s="634"/>
      <c r="E206" s="634"/>
      <c r="F206" s="634"/>
      <c r="G206" s="634"/>
      <c r="H206" s="634"/>
      <c r="I206" s="634"/>
      <c r="J206" s="634"/>
      <c r="K206" s="634"/>
      <c r="L206" s="634"/>
      <c r="M206" s="634"/>
      <c r="N206" s="187"/>
      <c r="O206" s="634"/>
      <c r="P206" s="634"/>
      <c r="Q206" s="634"/>
      <c r="R206" s="634"/>
      <c r="S206" s="634"/>
      <c r="T206" s="634"/>
      <c r="U206" s="634"/>
      <c r="V206" s="634"/>
      <c r="W206" s="634"/>
      <c r="X206" s="634"/>
      <c r="Y206" s="634"/>
      <c r="Z206" s="634"/>
    </row>
    <row r="207" spans="2:26" s="946" customFormat="1" ht="19.899999999999999" customHeight="1">
      <c r="B207" s="634"/>
      <c r="C207" s="634"/>
      <c r="D207" s="634"/>
      <c r="E207" s="634"/>
      <c r="F207" s="634"/>
      <c r="G207" s="634"/>
      <c r="H207" s="634"/>
      <c r="I207" s="634"/>
      <c r="J207" s="634"/>
      <c r="K207" s="634"/>
      <c r="L207" s="634"/>
      <c r="M207" s="634"/>
      <c r="N207" s="187"/>
      <c r="O207" s="634"/>
      <c r="P207" s="634"/>
      <c r="Q207" s="634"/>
      <c r="R207" s="634"/>
      <c r="S207" s="634"/>
      <c r="T207" s="634"/>
      <c r="U207" s="634"/>
      <c r="V207" s="634"/>
      <c r="W207" s="634"/>
      <c r="X207" s="634"/>
      <c r="Y207" s="634"/>
      <c r="Z207" s="634"/>
    </row>
    <row r="208" spans="2:26" s="946" customFormat="1" ht="19.899999999999999" customHeight="1">
      <c r="B208" s="634"/>
      <c r="C208" s="634"/>
      <c r="D208" s="634"/>
      <c r="E208" s="634"/>
      <c r="F208" s="634"/>
      <c r="G208" s="634"/>
      <c r="H208" s="634"/>
      <c r="I208" s="634"/>
      <c r="J208" s="634"/>
      <c r="K208" s="634"/>
      <c r="L208" s="634"/>
      <c r="M208" s="634"/>
      <c r="N208" s="187"/>
      <c r="O208" s="634"/>
      <c r="P208" s="634"/>
      <c r="Q208" s="634"/>
      <c r="R208" s="634"/>
      <c r="S208" s="634"/>
      <c r="T208" s="634"/>
      <c r="U208" s="634"/>
      <c r="V208" s="634"/>
      <c r="W208" s="634"/>
      <c r="X208" s="634"/>
      <c r="Y208" s="634"/>
      <c r="Z208" s="634"/>
    </row>
    <row r="209" spans="2:26" s="946" customFormat="1" ht="19.899999999999999" customHeight="1">
      <c r="B209" s="634"/>
      <c r="C209" s="634"/>
      <c r="D209" s="634"/>
      <c r="E209" s="634"/>
      <c r="F209" s="634"/>
      <c r="G209" s="634"/>
      <c r="H209" s="634"/>
      <c r="I209" s="634"/>
      <c r="J209" s="634"/>
      <c r="K209" s="634"/>
      <c r="L209" s="634"/>
      <c r="M209" s="634"/>
      <c r="N209" s="187"/>
      <c r="O209" s="634"/>
      <c r="P209" s="634"/>
      <c r="Q209" s="634"/>
      <c r="R209" s="634"/>
      <c r="S209" s="634"/>
      <c r="T209" s="634"/>
      <c r="U209" s="634"/>
      <c r="V209" s="634"/>
      <c r="W209" s="634"/>
      <c r="X209" s="634"/>
      <c r="Y209" s="634"/>
      <c r="Z209" s="634"/>
    </row>
    <row r="210" spans="2:26" s="946" customFormat="1" ht="19.899999999999999" customHeight="1">
      <c r="B210" s="634"/>
      <c r="C210" s="634"/>
      <c r="D210" s="634"/>
      <c r="E210" s="634"/>
      <c r="F210" s="634"/>
      <c r="G210" s="634"/>
      <c r="H210" s="634"/>
      <c r="I210" s="634"/>
      <c r="J210" s="634"/>
      <c r="K210" s="634"/>
      <c r="L210" s="634"/>
      <c r="M210" s="634"/>
      <c r="N210" s="187"/>
      <c r="O210" s="634"/>
      <c r="P210" s="634"/>
      <c r="Q210" s="634"/>
      <c r="R210" s="634"/>
      <c r="S210" s="634"/>
      <c r="T210" s="634"/>
      <c r="U210" s="634"/>
      <c r="V210" s="634"/>
      <c r="W210" s="634"/>
      <c r="X210" s="634"/>
      <c r="Y210" s="634"/>
      <c r="Z210" s="634"/>
    </row>
    <row r="211" spans="2:26" s="946" customFormat="1" ht="19.899999999999999" customHeight="1">
      <c r="B211" s="634"/>
      <c r="C211" s="634"/>
      <c r="D211" s="634"/>
      <c r="E211" s="634"/>
      <c r="F211" s="634"/>
      <c r="G211" s="634"/>
      <c r="H211" s="634"/>
      <c r="I211" s="634"/>
      <c r="J211" s="634"/>
      <c r="K211" s="634"/>
      <c r="L211" s="634"/>
      <c r="M211" s="634"/>
      <c r="N211" s="187"/>
      <c r="O211" s="634"/>
      <c r="P211" s="634"/>
      <c r="Q211" s="634"/>
      <c r="R211" s="634"/>
      <c r="S211" s="634"/>
      <c r="T211" s="634"/>
      <c r="U211" s="634"/>
      <c r="V211" s="634"/>
      <c r="W211" s="634"/>
      <c r="X211" s="634"/>
      <c r="Y211" s="634"/>
      <c r="Z211" s="634"/>
    </row>
    <row r="212" spans="2:26" s="946" customFormat="1" ht="19.899999999999999" customHeight="1">
      <c r="B212" s="634"/>
      <c r="C212" s="634"/>
      <c r="D212" s="634"/>
      <c r="E212" s="634"/>
      <c r="F212" s="634"/>
      <c r="G212" s="634"/>
      <c r="H212" s="634"/>
      <c r="I212" s="634"/>
      <c r="J212" s="634"/>
      <c r="K212" s="634"/>
      <c r="L212" s="634"/>
      <c r="M212" s="634"/>
      <c r="N212" s="187"/>
      <c r="O212" s="634"/>
      <c r="P212" s="634"/>
      <c r="Q212" s="634"/>
      <c r="R212" s="634"/>
      <c r="S212" s="634"/>
      <c r="T212" s="634"/>
      <c r="U212" s="634"/>
      <c r="V212" s="634"/>
      <c r="W212" s="634"/>
      <c r="X212" s="634"/>
      <c r="Y212" s="634"/>
      <c r="Z212" s="634"/>
    </row>
    <row r="213" spans="2:26" s="946" customFormat="1" ht="19.899999999999999" customHeight="1">
      <c r="B213" s="634"/>
      <c r="C213" s="634"/>
      <c r="D213" s="634"/>
      <c r="E213" s="634"/>
      <c r="F213" s="634"/>
      <c r="G213" s="634"/>
      <c r="H213" s="634"/>
      <c r="I213" s="634"/>
      <c r="J213" s="634"/>
      <c r="K213" s="634"/>
      <c r="L213" s="634"/>
      <c r="M213" s="634"/>
      <c r="N213" s="187"/>
      <c r="O213" s="634"/>
      <c r="P213" s="634"/>
      <c r="Q213" s="634"/>
      <c r="R213" s="634"/>
      <c r="S213" s="634"/>
      <c r="T213" s="634"/>
      <c r="U213" s="634"/>
      <c r="V213" s="634"/>
      <c r="W213" s="634"/>
      <c r="X213" s="634"/>
      <c r="Y213" s="634"/>
      <c r="Z213" s="634"/>
    </row>
    <row r="214" spans="2:26" s="946" customFormat="1" ht="19.899999999999999" customHeight="1">
      <c r="B214" s="634"/>
      <c r="C214" s="634"/>
      <c r="D214" s="634"/>
      <c r="E214" s="634"/>
      <c r="F214" s="634"/>
      <c r="G214" s="634"/>
      <c r="H214" s="634"/>
      <c r="I214" s="634"/>
      <c r="J214" s="634"/>
      <c r="K214" s="634"/>
      <c r="L214" s="634"/>
      <c r="M214" s="634"/>
      <c r="N214" s="187"/>
      <c r="O214" s="634"/>
      <c r="P214" s="634"/>
      <c r="Q214" s="634"/>
      <c r="R214" s="634"/>
      <c r="S214" s="634"/>
      <c r="T214" s="634"/>
      <c r="U214" s="634"/>
      <c r="V214" s="634"/>
      <c r="W214" s="634"/>
      <c r="X214" s="634"/>
      <c r="Y214" s="634"/>
      <c r="Z214" s="634"/>
    </row>
    <row r="215" spans="2:26" s="946" customFormat="1" ht="19.899999999999999" customHeight="1">
      <c r="B215" s="634"/>
      <c r="C215" s="634"/>
      <c r="D215" s="634"/>
      <c r="E215" s="634"/>
      <c r="F215" s="634"/>
      <c r="G215" s="634"/>
      <c r="H215" s="634"/>
      <c r="I215" s="634"/>
      <c r="J215" s="634"/>
      <c r="K215" s="634"/>
      <c r="L215" s="634"/>
      <c r="M215" s="634"/>
      <c r="N215" s="187"/>
      <c r="O215" s="634"/>
      <c r="P215" s="634"/>
      <c r="Q215" s="634"/>
      <c r="R215" s="634"/>
      <c r="S215" s="634"/>
      <c r="T215" s="634"/>
      <c r="U215" s="634"/>
      <c r="V215" s="634"/>
      <c r="W215" s="634"/>
      <c r="X215" s="634"/>
      <c r="Y215" s="634"/>
      <c r="Z215" s="634"/>
    </row>
    <row r="216" spans="2:26" s="946" customFormat="1" ht="19.899999999999999" customHeight="1">
      <c r="B216" s="634"/>
      <c r="C216" s="634"/>
      <c r="D216" s="634"/>
      <c r="E216" s="634"/>
      <c r="F216" s="634"/>
      <c r="G216" s="634"/>
      <c r="H216" s="634"/>
      <c r="I216" s="634"/>
      <c r="J216" s="634"/>
      <c r="K216" s="634"/>
      <c r="L216" s="634"/>
      <c r="M216" s="634"/>
      <c r="N216" s="187"/>
      <c r="O216" s="634"/>
      <c r="P216" s="634"/>
      <c r="Q216" s="634"/>
      <c r="R216" s="634"/>
      <c r="S216" s="634"/>
      <c r="T216" s="634"/>
      <c r="U216" s="634"/>
      <c r="V216" s="634"/>
      <c r="W216" s="634"/>
      <c r="X216" s="634"/>
      <c r="Y216" s="634"/>
      <c r="Z216" s="634"/>
    </row>
    <row r="217" spans="2:26" s="946" customFormat="1" ht="19.899999999999999" customHeight="1">
      <c r="B217" s="634"/>
      <c r="C217" s="634"/>
      <c r="D217" s="634"/>
      <c r="E217" s="634"/>
      <c r="F217" s="634"/>
      <c r="G217" s="634"/>
      <c r="H217" s="634"/>
      <c r="I217" s="634"/>
      <c r="J217" s="634"/>
      <c r="K217" s="634"/>
      <c r="L217" s="634"/>
      <c r="M217" s="634"/>
      <c r="N217" s="187"/>
      <c r="O217" s="634"/>
      <c r="P217" s="634"/>
      <c r="Q217" s="634"/>
      <c r="R217" s="634"/>
      <c r="S217" s="634"/>
      <c r="T217" s="634"/>
      <c r="U217" s="634"/>
      <c r="V217" s="634"/>
      <c r="W217" s="634"/>
      <c r="X217" s="634"/>
      <c r="Y217" s="634"/>
      <c r="Z217" s="634"/>
    </row>
    <row r="218" spans="2:26" s="946" customFormat="1" ht="19.899999999999999" customHeight="1">
      <c r="B218" s="634"/>
      <c r="C218" s="634"/>
      <c r="D218" s="634"/>
      <c r="E218" s="634"/>
      <c r="F218" s="634"/>
      <c r="G218" s="634"/>
      <c r="H218" s="634"/>
      <c r="I218" s="634"/>
      <c r="J218" s="634"/>
      <c r="K218" s="634"/>
      <c r="L218" s="634"/>
      <c r="M218" s="634"/>
      <c r="N218" s="187"/>
      <c r="O218" s="634"/>
      <c r="P218" s="634"/>
      <c r="Q218" s="634"/>
      <c r="R218" s="634"/>
      <c r="S218" s="634"/>
      <c r="T218" s="634"/>
      <c r="U218" s="634"/>
      <c r="V218" s="634"/>
      <c r="W218" s="634"/>
      <c r="X218" s="634"/>
      <c r="Y218" s="634"/>
      <c r="Z218" s="634"/>
    </row>
    <row r="219" spans="2:26" s="946" customFormat="1" ht="19.899999999999999" customHeight="1">
      <c r="B219" s="634"/>
      <c r="C219" s="634"/>
      <c r="D219" s="634"/>
      <c r="E219" s="634"/>
      <c r="F219" s="634"/>
      <c r="G219" s="634"/>
      <c r="H219" s="634"/>
      <c r="I219" s="634"/>
      <c r="J219" s="634"/>
      <c r="K219" s="634"/>
      <c r="L219" s="634"/>
      <c r="M219" s="634"/>
      <c r="N219" s="187"/>
      <c r="O219" s="634"/>
      <c r="P219" s="634"/>
      <c r="Q219" s="634"/>
      <c r="R219" s="634"/>
      <c r="S219" s="634"/>
      <c r="T219" s="634"/>
      <c r="U219" s="634"/>
      <c r="V219" s="634"/>
      <c r="W219" s="634"/>
      <c r="X219" s="634"/>
      <c r="Y219" s="634"/>
      <c r="Z219" s="634"/>
    </row>
    <row r="220" spans="2:26" s="946" customFormat="1" ht="19.899999999999999" customHeight="1">
      <c r="B220" s="634"/>
      <c r="C220" s="634"/>
      <c r="D220" s="634"/>
      <c r="E220" s="634"/>
      <c r="F220" s="634"/>
      <c r="G220" s="634"/>
      <c r="H220" s="634"/>
      <c r="I220" s="634"/>
      <c r="J220" s="634"/>
      <c r="K220" s="634"/>
      <c r="L220" s="634"/>
      <c r="M220" s="634"/>
      <c r="N220" s="187"/>
      <c r="O220" s="634"/>
      <c r="P220" s="634"/>
      <c r="Q220" s="634"/>
      <c r="R220" s="634"/>
      <c r="S220" s="634"/>
      <c r="T220" s="634"/>
      <c r="U220" s="634"/>
      <c r="V220" s="634"/>
      <c r="W220" s="634"/>
      <c r="X220" s="634"/>
      <c r="Y220" s="634"/>
      <c r="Z220" s="634"/>
    </row>
    <row r="221" spans="2:26" s="946" customFormat="1" ht="19.899999999999999" customHeight="1">
      <c r="B221" s="634"/>
      <c r="C221" s="634"/>
      <c r="D221" s="634"/>
      <c r="E221" s="634"/>
      <c r="F221" s="634"/>
      <c r="G221" s="634"/>
      <c r="H221" s="634"/>
      <c r="I221" s="634"/>
      <c r="J221" s="634"/>
      <c r="K221" s="634"/>
      <c r="L221" s="634"/>
      <c r="M221" s="634"/>
      <c r="N221" s="187"/>
      <c r="O221" s="634"/>
      <c r="P221" s="634"/>
      <c r="Q221" s="634"/>
      <c r="R221" s="634"/>
      <c r="S221" s="634"/>
      <c r="T221" s="634"/>
      <c r="U221" s="634"/>
      <c r="V221" s="634"/>
      <c r="W221" s="634"/>
      <c r="X221" s="634"/>
      <c r="Y221" s="634"/>
      <c r="Z221" s="634"/>
    </row>
    <row r="222" spans="2:26" s="946" customFormat="1" ht="19.899999999999999" customHeight="1">
      <c r="B222" s="634"/>
      <c r="C222" s="634"/>
      <c r="D222" s="634"/>
      <c r="E222" s="634"/>
      <c r="F222" s="634"/>
      <c r="G222" s="634"/>
      <c r="H222" s="634"/>
      <c r="I222" s="634"/>
      <c r="J222" s="634"/>
      <c r="K222" s="634"/>
      <c r="L222" s="634"/>
      <c r="M222" s="634"/>
      <c r="N222" s="187"/>
      <c r="O222" s="634"/>
      <c r="P222" s="634"/>
      <c r="Q222" s="634"/>
      <c r="R222" s="634"/>
      <c r="S222" s="634"/>
      <c r="T222" s="634"/>
      <c r="U222" s="634"/>
      <c r="V222" s="634"/>
      <c r="W222" s="634"/>
      <c r="X222" s="634"/>
      <c r="Y222" s="634"/>
      <c r="Z222" s="634"/>
    </row>
    <row r="223" spans="2:26" s="946" customFormat="1" ht="19.899999999999999" customHeight="1">
      <c r="B223" s="634"/>
      <c r="C223" s="634"/>
      <c r="D223" s="634"/>
      <c r="E223" s="634"/>
      <c r="F223" s="634"/>
      <c r="G223" s="634"/>
      <c r="H223" s="634"/>
      <c r="I223" s="634"/>
      <c r="J223" s="634"/>
      <c r="K223" s="634"/>
      <c r="L223" s="634"/>
      <c r="M223" s="634"/>
      <c r="N223" s="187"/>
      <c r="O223" s="634"/>
      <c r="P223" s="634"/>
      <c r="Q223" s="634"/>
      <c r="R223" s="634"/>
      <c r="S223" s="634"/>
      <c r="T223" s="634"/>
      <c r="U223" s="634"/>
      <c r="V223" s="634"/>
      <c r="W223" s="634"/>
      <c r="X223" s="634"/>
      <c r="Y223" s="634"/>
      <c r="Z223" s="634"/>
    </row>
    <row r="224" spans="2:26" s="946" customFormat="1" ht="19.899999999999999" customHeight="1">
      <c r="B224" s="634"/>
      <c r="C224" s="634"/>
      <c r="D224" s="634"/>
      <c r="E224" s="634"/>
      <c r="F224" s="634"/>
      <c r="G224" s="634"/>
      <c r="H224" s="634"/>
      <c r="I224" s="634"/>
      <c r="J224" s="634"/>
      <c r="K224" s="634"/>
      <c r="L224" s="634"/>
      <c r="M224" s="634"/>
      <c r="N224" s="187"/>
      <c r="O224" s="634"/>
      <c r="P224" s="634"/>
      <c r="Q224" s="634"/>
      <c r="R224" s="634"/>
      <c r="S224" s="634"/>
      <c r="T224" s="634"/>
      <c r="U224" s="634"/>
      <c r="V224" s="634"/>
      <c r="W224" s="634"/>
      <c r="X224" s="634"/>
      <c r="Y224" s="634"/>
      <c r="Z224" s="634"/>
    </row>
    <row r="225" spans="2:26" s="946" customFormat="1" ht="19.899999999999999" customHeight="1">
      <c r="B225" s="634"/>
      <c r="C225" s="634"/>
      <c r="D225" s="634"/>
      <c r="E225" s="634"/>
      <c r="F225" s="634"/>
      <c r="G225" s="634"/>
      <c r="H225" s="634"/>
      <c r="I225" s="634"/>
      <c r="J225" s="634"/>
      <c r="K225" s="634"/>
      <c r="L225" s="634"/>
      <c r="M225" s="634"/>
      <c r="N225" s="187"/>
      <c r="O225" s="634"/>
      <c r="P225" s="634"/>
      <c r="Q225" s="634"/>
      <c r="R225" s="634"/>
      <c r="S225" s="634"/>
      <c r="T225" s="634"/>
      <c r="U225" s="634"/>
      <c r="V225" s="634"/>
      <c r="W225" s="634"/>
      <c r="X225" s="634"/>
      <c r="Y225" s="634"/>
      <c r="Z225" s="634"/>
    </row>
    <row r="226" spans="2:26" s="946" customFormat="1" ht="19.899999999999999" customHeight="1">
      <c r="B226" s="634"/>
      <c r="C226" s="634"/>
      <c r="D226" s="634"/>
      <c r="E226" s="634"/>
      <c r="F226" s="634"/>
      <c r="G226" s="634"/>
      <c r="H226" s="634"/>
      <c r="I226" s="634"/>
      <c r="J226" s="634"/>
      <c r="K226" s="634"/>
      <c r="L226" s="634"/>
      <c r="M226" s="634"/>
      <c r="N226" s="187"/>
      <c r="O226" s="634"/>
      <c r="P226" s="634"/>
      <c r="Q226" s="634"/>
      <c r="R226" s="634"/>
      <c r="S226" s="634"/>
      <c r="T226" s="634"/>
      <c r="U226" s="634"/>
      <c r="V226" s="634"/>
      <c r="W226" s="634"/>
      <c r="X226" s="634"/>
      <c r="Y226" s="634"/>
      <c r="Z226" s="634"/>
    </row>
    <row r="227" spans="2:26" s="946" customFormat="1" ht="19.899999999999999" customHeight="1">
      <c r="B227" s="634"/>
      <c r="C227" s="634"/>
      <c r="D227" s="634"/>
      <c r="E227" s="634"/>
      <c r="F227" s="634"/>
      <c r="G227" s="634"/>
      <c r="H227" s="634"/>
      <c r="I227" s="634"/>
      <c r="J227" s="634"/>
      <c r="K227" s="634"/>
      <c r="L227" s="634"/>
      <c r="M227" s="634"/>
      <c r="N227" s="187"/>
      <c r="O227" s="634"/>
      <c r="P227" s="634"/>
      <c r="Q227" s="634"/>
      <c r="R227" s="634"/>
      <c r="S227" s="634"/>
      <c r="T227" s="634"/>
      <c r="U227" s="634"/>
      <c r="V227" s="634"/>
      <c r="W227" s="634"/>
      <c r="X227" s="634"/>
      <c r="Y227" s="634"/>
      <c r="Z227" s="634"/>
    </row>
    <row r="228" spans="2:26" s="946" customFormat="1" ht="19.899999999999999" customHeight="1">
      <c r="B228" s="634"/>
      <c r="C228" s="634"/>
      <c r="D228" s="634"/>
      <c r="E228" s="634"/>
      <c r="F228" s="634"/>
      <c r="G228" s="634"/>
      <c r="H228" s="634"/>
      <c r="I228" s="634"/>
      <c r="J228" s="634"/>
      <c r="K228" s="634"/>
      <c r="L228" s="634"/>
      <c r="M228" s="634"/>
      <c r="N228" s="187"/>
      <c r="O228" s="634"/>
      <c r="P228" s="634"/>
      <c r="Q228" s="634"/>
      <c r="R228" s="634"/>
      <c r="S228" s="634"/>
      <c r="T228" s="634"/>
      <c r="U228" s="634"/>
      <c r="V228" s="634"/>
      <c r="W228" s="634"/>
      <c r="X228" s="634"/>
      <c r="Y228" s="634"/>
      <c r="Z228" s="634"/>
    </row>
    <row r="229" spans="2:26" s="946" customFormat="1" ht="19.899999999999999" customHeight="1">
      <c r="B229" s="634"/>
      <c r="C229" s="634"/>
      <c r="D229" s="634"/>
      <c r="E229" s="634"/>
      <c r="F229" s="634"/>
      <c r="G229" s="634"/>
      <c r="H229" s="634"/>
      <c r="I229" s="634"/>
      <c r="J229" s="634"/>
      <c r="K229" s="634"/>
      <c r="L229" s="634"/>
      <c r="M229" s="634"/>
      <c r="N229" s="187"/>
      <c r="O229" s="634"/>
      <c r="P229" s="634"/>
      <c r="Q229" s="634"/>
      <c r="R229" s="634"/>
      <c r="S229" s="634"/>
      <c r="T229" s="634"/>
      <c r="U229" s="634"/>
      <c r="V229" s="634"/>
      <c r="W229" s="634"/>
      <c r="X229" s="634"/>
      <c r="Y229" s="634"/>
      <c r="Z229" s="634"/>
    </row>
    <row r="230" spans="2:26" s="946" customFormat="1" ht="19.899999999999999" customHeight="1">
      <c r="B230" s="634"/>
      <c r="C230" s="634"/>
      <c r="D230" s="634"/>
      <c r="E230" s="634"/>
      <c r="F230" s="634"/>
      <c r="G230" s="634"/>
      <c r="H230" s="634"/>
      <c r="I230" s="634"/>
      <c r="J230" s="634"/>
      <c r="K230" s="634"/>
      <c r="L230" s="634"/>
      <c r="M230" s="634"/>
      <c r="N230" s="187"/>
      <c r="O230" s="634"/>
      <c r="P230" s="634"/>
      <c r="Q230" s="634"/>
      <c r="R230" s="634"/>
      <c r="S230" s="634"/>
      <c r="T230" s="634"/>
      <c r="U230" s="634"/>
      <c r="V230" s="634"/>
      <c r="W230" s="634"/>
      <c r="X230" s="634"/>
      <c r="Y230" s="634"/>
      <c r="Z230" s="634"/>
    </row>
    <row r="231" spans="2:26" s="946" customFormat="1" ht="19.899999999999999" customHeight="1">
      <c r="B231" s="634"/>
      <c r="C231" s="634"/>
      <c r="D231" s="634"/>
      <c r="E231" s="634"/>
      <c r="F231" s="634"/>
      <c r="G231" s="634"/>
      <c r="H231" s="634"/>
      <c r="I231" s="634"/>
      <c r="J231" s="634"/>
      <c r="K231" s="634"/>
      <c r="L231" s="634"/>
      <c r="M231" s="634"/>
      <c r="N231" s="187"/>
      <c r="O231" s="634"/>
      <c r="P231" s="634"/>
      <c r="Q231" s="634"/>
      <c r="R231" s="634"/>
      <c r="S231" s="634"/>
      <c r="T231" s="634"/>
      <c r="U231" s="634"/>
      <c r="V231" s="634"/>
      <c r="W231" s="634"/>
      <c r="X231" s="634"/>
      <c r="Y231" s="634"/>
      <c r="Z231" s="634"/>
    </row>
    <row r="232" spans="2:26" s="946" customFormat="1" ht="19.899999999999999" customHeight="1">
      <c r="B232" s="634"/>
      <c r="C232" s="634"/>
      <c r="D232" s="634"/>
      <c r="E232" s="634"/>
      <c r="F232" s="634"/>
      <c r="G232" s="634"/>
      <c r="H232" s="634"/>
      <c r="I232" s="634"/>
      <c r="J232" s="634"/>
      <c r="K232" s="634"/>
      <c r="L232" s="634"/>
      <c r="M232" s="634"/>
      <c r="N232" s="187"/>
      <c r="O232" s="634"/>
      <c r="P232" s="634"/>
      <c r="Q232" s="634"/>
      <c r="R232" s="634"/>
      <c r="S232" s="634"/>
      <c r="T232" s="634"/>
      <c r="U232" s="634"/>
      <c r="V232" s="634"/>
      <c r="W232" s="634"/>
      <c r="X232" s="634"/>
      <c r="Y232" s="634"/>
      <c r="Z232" s="634"/>
    </row>
    <row r="233" spans="2:26" s="946" customFormat="1" ht="19.899999999999999" customHeight="1">
      <c r="B233" s="634"/>
      <c r="C233" s="634"/>
      <c r="D233" s="634"/>
      <c r="E233" s="634"/>
      <c r="F233" s="634"/>
      <c r="G233" s="634"/>
      <c r="H233" s="634"/>
      <c r="I233" s="634"/>
      <c r="J233" s="634"/>
      <c r="K233" s="634"/>
      <c r="L233" s="634"/>
      <c r="M233" s="634"/>
      <c r="N233" s="187"/>
      <c r="O233" s="634"/>
      <c r="P233" s="634"/>
      <c r="Q233" s="634"/>
      <c r="R233" s="634"/>
      <c r="S233" s="634"/>
      <c r="T233" s="634"/>
      <c r="U233" s="634"/>
      <c r="V233" s="634"/>
      <c r="W233" s="634"/>
      <c r="X233" s="634"/>
      <c r="Y233" s="634"/>
      <c r="Z233" s="634"/>
    </row>
    <row r="234" spans="2:26" s="946" customFormat="1" ht="19.899999999999999" customHeight="1">
      <c r="B234" s="634"/>
      <c r="C234" s="634"/>
      <c r="D234" s="634"/>
      <c r="E234" s="634"/>
      <c r="F234" s="634"/>
      <c r="G234" s="634"/>
      <c r="H234" s="634"/>
      <c r="I234" s="634"/>
      <c r="J234" s="634"/>
      <c r="K234" s="634"/>
      <c r="L234" s="634"/>
      <c r="M234" s="634"/>
      <c r="N234" s="187"/>
      <c r="O234" s="634"/>
      <c r="P234" s="634"/>
      <c r="Q234" s="634"/>
      <c r="R234" s="634"/>
      <c r="S234" s="634"/>
      <c r="T234" s="634"/>
      <c r="U234" s="634"/>
      <c r="V234" s="634"/>
      <c r="W234" s="634"/>
      <c r="X234" s="634"/>
      <c r="Y234" s="634"/>
      <c r="Z234" s="634"/>
    </row>
    <row r="235" spans="2:26" s="946" customFormat="1" ht="19.899999999999999" customHeight="1">
      <c r="B235" s="634"/>
      <c r="C235" s="634"/>
      <c r="D235" s="634"/>
      <c r="E235" s="634"/>
      <c r="F235" s="634"/>
      <c r="G235" s="634"/>
      <c r="H235" s="634"/>
      <c r="I235" s="634"/>
      <c r="J235" s="634"/>
      <c r="K235" s="634"/>
      <c r="L235" s="634"/>
      <c r="M235" s="634"/>
      <c r="N235" s="187"/>
      <c r="O235" s="634"/>
      <c r="P235" s="634"/>
      <c r="Q235" s="634"/>
      <c r="R235" s="634"/>
      <c r="S235" s="634"/>
      <c r="T235" s="634"/>
      <c r="U235" s="634"/>
      <c r="V235" s="634"/>
      <c r="W235" s="634"/>
      <c r="X235" s="634"/>
      <c r="Y235" s="634"/>
      <c r="Z235" s="634"/>
    </row>
    <row r="236" spans="2:26" s="946" customFormat="1" ht="19.899999999999999" customHeight="1">
      <c r="B236" s="634"/>
      <c r="C236" s="634"/>
      <c r="D236" s="634"/>
      <c r="E236" s="634"/>
      <c r="F236" s="634"/>
      <c r="G236" s="634"/>
      <c r="H236" s="634"/>
      <c r="I236" s="634"/>
      <c r="J236" s="634"/>
      <c r="K236" s="634"/>
      <c r="L236" s="634"/>
      <c r="M236" s="634"/>
      <c r="N236" s="187"/>
      <c r="O236" s="634"/>
      <c r="P236" s="634"/>
      <c r="Q236" s="634"/>
      <c r="R236" s="634"/>
      <c r="S236" s="634"/>
      <c r="T236" s="634"/>
      <c r="U236" s="634"/>
      <c r="V236" s="634"/>
      <c r="W236" s="634"/>
      <c r="X236" s="634"/>
      <c r="Y236" s="634"/>
      <c r="Z236" s="634"/>
    </row>
    <row r="237" spans="2:26" s="946" customFormat="1" ht="19.899999999999999" customHeight="1">
      <c r="B237" s="634"/>
      <c r="C237" s="634"/>
      <c r="D237" s="634"/>
      <c r="E237" s="634"/>
      <c r="F237" s="634"/>
      <c r="G237" s="634"/>
      <c r="H237" s="634"/>
      <c r="I237" s="634"/>
      <c r="J237" s="634"/>
      <c r="K237" s="634"/>
      <c r="L237" s="634"/>
      <c r="M237" s="634"/>
      <c r="N237" s="187"/>
      <c r="O237" s="634"/>
      <c r="P237" s="634"/>
      <c r="Q237" s="634"/>
      <c r="R237" s="634"/>
      <c r="S237" s="634"/>
      <c r="T237" s="634"/>
      <c r="U237" s="634"/>
      <c r="V237" s="634"/>
      <c r="W237" s="634"/>
      <c r="X237" s="634"/>
      <c r="Y237" s="634"/>
      <c r="Z237" s="634"/>
    </row>
    <row r="238" spans="2:26" s="946" customFormat="1" ht="19.899999999999999" customHeight="1">
      <c r="B238" s="634"/>
      <c r="C238" s="634"/>
      <c r="D238" s="634"/>
      <c r="E238" s="634"/>
      <c r="F238" s="634"/>
      <c r="G238" s="634"/>
      <c r="H238" s="634"/>
      <c r="I238" s="634"/>
      <c r="J238" s="634"/>
      <c r="K238" s="634"/>
      <c r="L238" s="634"/>
      <c r="M238" s="634"/>
      <c r="N238" s="187"/>
      <c r="O238" s="634"/>
      <c r="P238" s="634"/>
      <c r="Q238" s="634"/>
      <c r="R238" s="634"/>
      <c r="S238" s="634"/>
      <c r="T238" s="634"/>
      <c r="U238" s="634"/>
      <c r="V238" s="634"/>
      <c r="W238" s="634"/>
      <c r="X238" s="634"/>
      <c r="Y238" s="634"/>
      <c r="Z238" s="634"/>
    </row>
    <row r="239" spans="2:26" s="946" customFormat="1" ht="19.899999999999999" customHeight="1">
      <c r="B239" s="634"/>
      <c r="C239" s="634"/>
      <c r="D239" s="634"/>
      <c r="E239" s="634"/>
      <c r="F239" s="634"/>
      <c r="G239" s="634"/>
      <c r="H239" s="634"/>
      <c r="I239" s="634"/>
      <c r="J239" s="634"/>
      <c r="K239" s="634"/>
      <c r="L239" s="634"/>
      <c r="M239" s="634"/>
      <c r="N239" s="187"/>
      <c r="O239" s="634"/>
      <c r="P239" s="634"/>
      <c r="Q239" s="634"/>
      <c r="R239" s="634"/>
      <c r="S239" s="634"/>
      <c r="T239" s="634"/>
      <c r="U239" s="634"/>
      <c r="V239" s="634"/>
      <c r="W239" s="634"/>
      <c r="X239" s="634"/>
      <c r="Y239" s="634"/>
      <c r="Z239" s="634"/>
    </row>
    <row r="240" spans="2:26" s="946" customFormat="1" ht="19.899999999999999" customHeight="1">
      <c r="B240" s="634"/>
      <c r="C240" s="634"/>
      <c r="D240" s="634"/>
      <c r="E240" s="634"/>
      <c r="F240" s="634"/>
      <c r="G240" s="634"/>
      <c r="H240" s="634"/>
      <c r="I240" s="634"/>
      <c r="J240" s="634"/>
      <c r="K240" s="634"/>
      <c r="L240" s="634"/>
      <c r="M240" s="634"/>
      <c r="N240" s="187"/>
      <c r="O240" s="634"/>
      <c r="P240" s="634"/>
      <c r="Q240" s="634"/>
      <c r="R240" s="634"/>
      <c r="S240" s="634"/>
      <c r="T240" s="634"/>
      <c r="U240" s="634"/>
      <c r="V240" s="634"/>
      <c r="W240" s="634"/>
      <c r="X240" s="634"/>
      <c r="Y240" s="634"/>
      <c r="Z240" s="634"/>
    </row>
    <row r="241" spans="2:26" s="946" customFormat="1" ht="19.899999999999999" customHeight="1">
      <c r="B241" s="634"/>
      <c r="C241" s="634"/>
      <c r="D241" s="634"/>
      <c r="E241" s="634"/>
      <c r="F241" s="634"/>
      <c r="G241" s="634"/>
      <c r="H241" s="634"/>
      <c r="I241" s="634"/>
      <c r="J241" s="634"/>
      <c r="K241" s="634"/>
      <c r="L241" s="634"/>
      <c r="M241" s="634"/>
      <c r="N241" s="187"/>
      <c r="O241" s="634"/>
      <c r="P241" s="634"/>
      <c r="Q241" s="634"/>
      <c r="R241" s="634"/>
      <c r="S241" s="634"/>
      <c r="T241" s="634"/>
      <c r="U241" s="634"/>
      <c r="V241" s="634"/>
      <c r="W241" s="634"/>
      <c r="X241" s="634"/>
      <c r="Y241" s="634"/>
      <c r="Z241" s="634"/>
    </row>
    <row r="242" spans="2:26" s="946" customFormat="1" ht="19.899999999999999" customHeight="1">
      <c r="B242" s="634"/>
      <c r="C242" s="634"/>
      <c r="D242" s="634"/>
      <c r="E242" s="634"/>
      <c r="F242" s="634"/>
      <c r="G242" s="634"/>
      <c r="H242" s="634"/>
      <c r="I242" s="634"/>
      <c r="J242" s="634"/>
      <c r="K242" s="634"/>
      <c r="L242" s="634"/>
      <c r="M242" s="634"/>
      <c r="N242" s="187"/>
      <c r="O242" s="634"/>
      <c r="P242" s="634"/>
      <c r="Q242" s="634"/>
      <c r="R242" s="634"/>
      <c r="S242" s="634"/>
      <c r="T242" s="634"/>
      <c r="U242" s="634"/>
      <c r="V242" s="634"/>
      <c r="W242" s="634"/>
      <c r="X242" s="634"/>
      <c r="Y242" s="634"/>
      <c r="Z242" s="634"/>
    </row>
    <row r="243" spans="2:26" s="946" customFormat="1" ht="19.899999999999999" customHeight="1">
      <c r="B243" s="634"/>
      <c r="C243" s="634"/>
      <c r="D243" s="634"/>
      <c r="E243" s="634"/>
      <c r="F243" s="634"/>
      <c r="G243" s="634"/>
      <c r="H243" s="634"/>
      <c r="I243" s="634"/>
      <c r="J243" s="634"/>
      <c r="K243" s="634"/>
      <c r="L243" s="634"/>
      <c r="M243" s="634"/>
      <c r="N243" s="187"/>
      <c r="O243" s="634"/>
      <c r="P243" s="634"/>
      <c r="Q243" s="634"/>
      <c r="R243" s="634"/>
      <c r="S243" s="634"/>
      <c r="T243" s="634"/>
      <c r="U243" s="634"/>
      <c r="V243" s="634"/>
      <c r="W243" s="634"/>
      <c r="X243" s="634"/>
      <c r="Y243" s="634"/>
      <c r="Z243" s="634"/>
    </row>
    <row r="244" spans="2:26" s="946" customFormat="1" ht="19.899999999999999" customHeight="1">
      <c r="B244" s="634"/>
      <c r="C244" s="634"/>
      <c r="D244" s="634"/>
      <c r="E244" s="634"/>
      <c r="F244" s="634"/>
      <c r="G244" s="634"/>
      <c r="H244" s="634"/>
      <c r="I244" s="634"/>
      <c r="J244" s="634"/>
      <c r="K244" s="634"/>
      <c r="L244" s="634"/>
      <c r="M244" s="634"/>
      <c r="N244" s="187"/>
      <c r="O244" s="634"/>
      <c r="P244" s="634"/>
      <c r="Q244" s="634"/>
      <c r="R244" s="634"/>
      <c r="S244" s="634"/>
      <c r="T244" s="634"/>
      <c r="U244" s="634"/>
      <c r="V244" s="634"/>
      <c r="W244" s="634"/>
      <c r="X244" s="634"/>
      <c r="Y244" s="634"/>
      <c r="Z244" s="634"/>
    </row>
    <row r="245" spans="2:26" s="946" customFormat="1" ht="19.899999999999999" customHeight="1">
      <c r="B245" s="634"/>
      <c r="C245" s="634"/>
      <c r="D245" s="634"/>
      <c r="E245" s="634"/>
      <c r="F245" s="634"/>
      <c r="G245" s="634"/>
      <c r="H245" s="634"/>
      <c r="I245" s="634"/>
      <c r="J245" s="634"/>
      <c r="K245" s="634"/>
      <c r="L245" s="634"/>
      <c r="M245" s="634"/>
      <c r="N245" s="187"/>
      <c r="O245" s="634"/>
      <c r="P245" s="634"/>
      <c r="Q245" s="634"/>
      <c r="R245" s="634"/>
      <c r="S245" s="634"/>
      <c r="T245" s="634"/>
      <c r="U245" s="634"/>
      <c r="V245" s="634"/>
      <c r="W245" s="634"/>
      <c r="X245" s="634"/>
      <c r="Y245" s="634"/>
      <c r="Z245" s="634"/>
    </row>
    <row r="246" spans="2:26" s="946" customFormat="1" ht="19.899999999999999" customHeight="1">
      <c r="B246" s="634"/>
      <c r="C246" s="634"/>
      <c r="D246" s="634"/>
      <c r="E246" s="634"/>
      <c r="F246" s="634"/>
      <c r="G246" s="634"/>
      <c r="H246" s="634"/>
      <c r="I246" s="634"/>
      <c r="J246" s="634"/>
      <c r="K246" s="634"/>
      <c r="L246" s="634"/>
      <c r="M246" s="634"/>
      <c r="N246" s="187"/>
      <c r="O246" s="634"/>
      <c r="P246" s="634"/>
      <c r="Q246" s="634"/>
      <c r="R246" s="634"/>
      <c r="S246" s="634"/>
      <c r="T246" s="634"/>
      <c r="U246" s="634"/>
      <c r="V246" s="634"/>
      <c r="W246" s="634"/>
      <c r="X246" s="634"/>
      <c r="Y246" s="634"/>
      <c r="Z246" s="634"/>
    </row>
    <row r="247" spans="2:26" s="946" customFormat="1" ht="19.899999999999999" customHeight="1">
      <c r="B247" s="634"/>
      <c r="C247" s="634"/>
      <c r="D247" s="634"/>
      <c r="E247" s="634"/>
      <c r="F247" s="634"/>
      <c r="G247" s="634"/>
      <c r="H247" s="634"/>
      <c r="I247" s="634"/>
      <c r="J247" s="634"/>
      <c r="K247" s="634"/>
      <c r="L247" s="634"/>
      <c r="M247" s="634"/>
      <c r="N247" s="187"/>
      <c r="O247" s="634"/>
      <c r="P247" s="634"/>
      <c r="Q247" s="634"/>
      <c r="R247" s="634"/>
      <c r="S247" s="634"/>
      <c r="T247" s="634"/>
      <c r="U247" s="634"/>
      <c r="V247" s="634"/>
      <c r="W247" s="634"/>
      <c r="X247" s="634"/>
      <c r="Y247" s="634"/>
      <c r="Z247" s="634"/>
    </row>
    <row r="248" spans="2:26" s="946" customFormat="1" ht="19.899999999999999" customHeight="1">
      <c r="B248" s="634"/>
      <c r="C248" s="634"/>
      <c r="D248" s="634"/>
      <c r="E248" s="634"/>
      <c r="F248" s="634"/>
      <c r="G248" s="634"/>
      <c r="H248" s="634"/>
      <c r="I248" s="634"/>
      <c r="J248" s="634"/>
      <c r="K248" s="634"/>
      <c r="L248" s="634"/>
      <c r="M248" s="634"/>
      <c r="N248" s="187"/>
      <c r="O248" s="634"/>
      <c r="P248" s="634"/>
      <c r="Q248" s="634"/>
      <c r="R248" s="634"/>
      <c r="S248" s="634"/>
      <c r="T248" s="634"/>
      <c r="U248" s="634"/>
      <c r="V248" s="634"/>
      <c r="W248" s="634"/>
      <c r="X248" s="634"/>
      <c r="Y248" s="634"/>
      <c r="Z248" s="634"/>
    </row>
    <row r="249" spans="2:26" s="946" customFormat="1" ht="19.899999999999999" customHeight="1">
      <c r="B249" s="634"/>
      <c r="C249" s="634"/>
      <c r="D249" s="634"/>
      <c r="E249" s="634"/>
      <c r="F249" s="634"/>
      <c r="G249" s="634"/>
      <c r="H249" s="634"/>
      <c r="I249" s="634"/>
      <c r="J249" s="634"/>
      <c r="K249" s="634"/>
      <c r="L249" s="634"/>
      <c r="M249" s="634"/>
      <c r="N249" s="187"/>
      <c r="O249" s="634"/>
      <c r="P249" s="634"/>
      <c r="Q249" s="634"/>
      <c r="R249" s="634"/>
      <c r="S249" s="634"/>
      <c r="T249" s="634"/>
      <c r="U249" s="634"/>
      <c r="V249" s="634"/>
      <c r="W249" s="634"/>
      <c r="X249" s="634"/>
      <c r="Y249" s="634"/>
      <c r="Z249" s="634"/>
    </row>
    <row r="250" spans="2:26" s="946" customFormat="1" ht="19.899999999999999" customHeight="1">
      <c r="B250" s="634"/>
      <c r="C250" s="634"/>
      <c r="D250" s="634"/>
      <c r="E250" s="634"/>
      <c r="F250" s="634"/>
      <c r="G250" s="634"/>
      <c r="H250" s="634"/>
      <c r="I250" s="634"/>
      <c r="J250" s="634"/>
      <c r="K250" s="634"/>
      <c r="L250" s="634"/>
      <c r="M250" s="634"/>
      <c r="N250" s="187"/>
      <c r="O250" s="634"/>
      <c r="P250" s="634"/>
      <c r="Q250" s="634"/>
      <c r="R250" s="634"/>
      <c r="S250" s="634"/>
      <c r="T250" s="634"/>
      <c r="U250" s="634"/>
      <c r="V250" s="634"/>
      <c r="W250" s="634"/>
      <c r="X250" s="634"/>
      <c r="Y250" s="634"/>
      <c r="Z250" s="634"/>
    </row>
    <row r="251" spans="2:26" s="946" customFormat="1" ht="19.899999999999999" customHeight="1">
      <c r="B251" s="634"/>
      <c r="C251" s="634"/>
      <c r="D251" s="634"/>
      <c r="E251" s="634"/>
      <c r="F251" s="634"/>
      <c r="G251" s="634"/>
      <c r="H251" s="634"/>
      <c r="I251" s="634"/>
      <c r="J251" s="634"/>
      <c r="K251" s="634"/>
      <c r="L251" s="634"/>
      <c r="M251" s="634"/>
      <c r="N251" s="187"/>
      <c r="O251" s="634"/>
      <c r="P251" s="634"/>
      <c r="Q251" s="634"/>
      <c r="R251" s="634"/>
      <c r="S251" s="634"/>
      <c r="T251" s="634"/>
      <c r="U251" s="634"/>
      <c r="V251" s="634"/>
      <c r="W251" s="634"/>
      <c r="X251" s="634"/>
      <c r="Y251" s="634"/>
      <c r="Z251" s="634"/>
    </row>
    <row r="252" spans="2:26" s="946" customFormat="1" ht="19.899999999999999" customHeight="1">
      <c r="B252" s="634"/>
      <c r="C252" s="634"/>
      <c r="D252" s="634"/>
      <c r="E252" s="634"/>
      <c r="F252" s="634"/>
      <c r="G252" s="634"/>
      <c r="H252" s="634"/>
      <c r="I252" s="634"/>
      <c r="J252" s="634"/>
      <c r="K252" s="634"/>
      <c r="L252" s="634"/>
      <c r="M252" s="634"/>
      <c r="N252" s="187"/>
      <c r="O252" s="634"/>
      <c r="P252" s="634"/>
      <c r="Q252" s="634"/>
      <c r="R252" s="634"/>
      <c r="S252" s="634"/>
      <c r="T252" s="634"/>
      <c r="U252" s="634"/>
      <c r="V252" s="634"/>
      <c r="W252" s="634"/>
      <c r="X252" s="634"/>
      <c r="Y252" s="634"/>
      <c r="Z252" s="634"/>
    </row>
    <row r="253" spans="2:26" s="946" customFormat="1" ht="19.899999999999999" customHeight="1">
      <c r="B253" s="634"/>
      <c r="C253" s="634"/>
      <c r="D253" s="634"/>
      <c r="E253" s="634"/>
      <c r="F253" s="634"/>
      <c r="G253" s="634"/>
      <c r="H253" s="634"/>
      <c r="I253" s="634"/>
      <c r="J253" s="634"/>
      <c r="K253" s="634"/>
      <c r="L253" s="634"/>
      <c r="M253" s="634"/>
      <c r="N253" s="187"/>
      <c r="O253" s="634"/>
      <c r="P253" s="634"/>
      <c r="Q253" s="634"/>
      <c r="R253" s="634"/>
      <c r="S253" s="634"/>
      <c r="T253" s="634"/>
      <c r="U253" s="634"/>
      <c r="V253" s="634"/>
      <c r="W253" s="634"/>
      <c r="X253" s="634"/>
      <c r="Y253" s="634"/>
      <c r="Z253" s="634"/>
    </row>
    <row r="254" spans="2:26" s="946" customFormat="1" ht="19.899999999999999" customHeight="1">
      <c r="B254" s="634"/>
      <c r="C254" s="634"/>
      <c r="D254" s="634"/>
      <c r="E254" s="634"/>
      <c r="F254" s="634"/>
      <c r="G254" s="634"/>
      <c r="H254" s="634"/>
      <c r="I254" s="634"/>
      <c r="J254" s="634"/>
      <c r="K254" s="634"/>
      <c r="L254" s="634"/>
      <c r="M254" s="634"/>
      <c r="N254" s="187"/>
      <c r="O254" s="634"/>
      <c r="P254" s="634"/>
      <c r="Q254" s="634"/>
      <c r="R254" s="634"/>
      <c r="S254" s="634"/>
      <c r="T254" s="634"/>
      <c r="U254" s="634"/>
      <c r="V254" s="634"/>
      <c r="W254" s="634"/>
      <c r="X254" s="634"/>
      <c r="Y254" s="634"/>
      <c r="Z254" s="634"/>
    </row>
    <row r="255" spans="2:26" s="946" customFormat="1" ht="19.899999999999999" customHeight="1">
      <c r="B255" s="634"/>
      <c r="C255" s="634"/>
      <c r="D255" s="634"/>
      <c r="E255" s="634"/>
      <c r="F255" s="634"/>
      <c r="G255" s="634"/>
      <c r="H255" s="634"/>
      <c r="I255" s="634"/>
      <c r="J255" s="634"/>
      <c r="K255" s="634"/>
      <c r="L255" s="634"/>
      <c r="M255" s="634"/>
      <c r="N255" s="187"/>
      <c r="O255" s="634"/>
      <c r="P255" s="634"/>
      <c r="Q255" s="634"/>
      <c r="R255" s="634"/>
      <c r="S255" s="634"/>
      <c r="T255" s="634"/>
      <c r="U255" s="634"/>
      <c r="V255" s="634"/>
      <c r="W255" s="634"/>
      <c r="X255" s="634"/>
      <c r="Y255" s="634"/>
      <c r="Z255" s="634"/>
    </row>
    <row r="256" spans="2:26" s="946" customFormat="1" ht="19.899999999999999" customHeight="1">
      <c r="B256" s="634"/>
      <c r="C256" s="634"/>
      <c r="D256" s="634"/>
      <c r="E256" s="634"/>
      <c r="F256" s="634"/>
      <c r="G256" s="634"/>
      <c r="H256" s="634"/>
      <c r="I256" s="634"/>
      <c r="J256" s="634"/>
      <c r="K256" s="634"/>
      <c r="L256" s="634"/>
      <c r="M256" s="634"/>
      <c r="N256" s="187"/>
      <c r="O256" s="634"/>
      <c r="P256" s="634"/>
      <c r="Q256" s="634"/>
      <c r="R256" s="634"/>
      <c r="S256" s="634"/>
      <c r="T256" s="634"/>
      <c r="U256" s="634"/>
      <c r="V256" s="634"/>
      <c r="W256" s="634"/>
      <c r="X256" s="634"/>
      <c r="Y256" s="634"/>
      <c r="Z256" s="634"/>
    </row>
    <row r="257" spans="2:26" s="946" customFormat="1" ht="19.899999999999999" customHeight="1">
      <c r="B257" s="634"/>
      <c r="C257" s="634"/>
      <c r="D257" s="634"/>
      <c r="E257" s="634"/>
      <c r="F257" s="634"/>
      <c r="G257" s="634"/>
      <c r="H257" s="634"/>
      <c r="I257" s="634"/>
      <c r="J257" s="634"/>
      <c r="K257" s="634"/>
      <c r="L257" s="634"/>
      <c r="M257" s="634"/>
      <c r="N257" s="187"/>
      <c r="O257" s="634"/>
      <c r="P257" s="634"/>
      <c r="Q257" s="634"/>
      <c r="R257" s="634"/>
      <c r="S257" s="634"/>
      <c r="T257" s="634"/>
      <c r="U257" s="634"/>
      <c r="V257" s="634"/>
      <c r="W257" s="634"/>
      <c r="X257" s="634"/>
      <c r="Y257" s="634"/>
      <c r="Z257" s="634"/>
    </row>
    <row r="258" spans="2:26" s="946" customFormat="1" ht="19.899999999999999" customHeight="1">
      <c r="B258" s="634"/>
      <c r="C258" s="634"/>
      <c r="D258" s="634"/>
      <c r="E258" s="634"/>
      <c r="F258" s="634"/>
      <c r="G258" s="634"/>
      <c r="H258" s="634"/>
      <c r="I258" s="634"/>
      <c r="J258" s="634"/>
      <c r="K258" s="634"/>
      <c r="L258" s="634"/>
      <c r="M258" s="634"/>
      <c r="N258" s="187"/>
      <c r="O258" s="634"/>
      <c r="P258" s="634"/>
      <c r="Q258" s="634"/>
      <c r="R258" s="634"/>
      <c r="S258" s="634"/>
      <c r="T258" s="634"/>
      <c r="U258" s="634"/>
      <c r="V258" s="634"/>
      <c r="W258" s="634"/>
      <c r="X258" s="634"/>
      <c r="Y258" s="634"/>
      <c r="Z258" s="634"/>
    </row>
    <row r="259" spans="2:26" s="946" customFormat="1" ht="19.899999999999999" customHeight="1">
      <c r="B259" s="634"/>
      <c r="C259" s="634"/>
      <c r="D259" s="634"/>
      <c r="E259" s="634"/>
      <c r="F259" s="634"/>
      <c r="G259" s="634"/>
      <c r="H259" s="634"/>
      <c r="I259" s="634"/>
      <c r="J259" s="634"/>
      <c r="K259" s="634"/>
      <c r="L259" s="634"/>
      <c r="M259" s="634"/>
      <c r="N259" s="187"/>
      <c r="O259" s="634"/>
      <c r="P259" s="634"/>
      <c r="Q259" s="634"/>
      <c r="R259" s="634"/>
      <c r="S259" s="634"/>
      <c r="T259" s="634"/>
      <c r="U259" s="634"/>
      <c r="V259" s="634"/>
      <c r="W259" s="634"/>
      <c r="X259" s="634"/>
      <c r="Y259" s="634"/>
      <c r="Z259" s="634"/>
    </row>
    <row r="260" spans="2:26" s="946" customFormat="1" ht="19.899999999999999" customHeight="1">
      <c r="B260" s="634"/>
      <c r="C260" s="634"/>
      <c r="D260" s="634"/>
      <c r="E260" s="634"/>
      <c r="F260" s="634"/>
      <c r="G260" s="634"/>
      <c r="H260" s="634"/>
      <c r="I260" s="634"/>
      <c r="J260" s="634"/>
      <c r="K260" s="634"/>
      <c r="L260" s="634"/>
      <c r="M260" s="634"/>
      <c r="N260" s="187"/>
      <c r="O260" s="634"/>
      <c r="P260" s="634"/>
      <c r="Q260" s="634"/>
      <c r="R260" s="634"/>
      <c r="S260" s="634"/>
      <c r="T260" s="634"/>
      <c r="U260" s="634"/>
      <c r="V260" s="634"/>
      <c r="W260" s="634"/>
      <c r="X260" s="634"/>
      <c r="Y260" s="634"/>
      <c r="Z260" s="634"/>
    </row>
    <row r="261" spans="2:26" s="946" customFormat="1" ht="19.899999999999999" customHeight="1">
      <c r="B261" s="634"/>
      <c r="C261" s="634"/>
      <c r="D261" s="634"/>
      <c r="E261" s="634"/>
      <c r="F261" s="634"/>
      <c r="G261" s="634"/>
      <c r="H261" s="634"/>
      <c r="I261" s="634"/>
      <c r="J261" s="634"/>
      <c r="K261" s="634"/>
      <c r="L261" s="634"/>
      <c r="M261" s="634"/>
      <c r="N261" s="187"/>
      <c r="O261" s="634"/>
      <c r="P261" s="634"/>
      <c r="Q261" s="634"/>
      <c r="R261" s="634">
        <f>SUM(R250:R260)</f>
        <v>0</v>
      </c>
      <c r="S261" s="634"/>
      <c r="T261" s="634"/>
      <c r="U261" s="634"/>
      <c r="V261" s="634"/>
      <c r="W261" s="634"/>
      <c r="X261" s="634"/>
      <c r="Y261" s="634"/>
      <c r="Z261" s="634"/>
    </row>
    <row r="262" spans="2:26" s="946" customFormat="1" ht="19.899999999999999" customHeight="1">
      <c r="B262" s="634"/>
      <c r="C262" s="634"/>
      <c r="D262" s="634"/>
      <c r="E262" s="634"/>
      <c r="F262" s="634"/>
      <c r="G262" s="634"/>
      <c r="H262" s="634"/>
      <c r="I262" s="634"/>
      <c r="J262" s="634"/>
      <c r="K262" s="634"/>
      <c r="L262" s="634"/>
      <c r="M262" s="634"/>
      <c r="N262" s="187"/>
      <c r="O262" s="634"/>
      <c r="P262" s="634"/>
      <c r="Q262" s="634"/>
      <c r="R262" s="634"/>
      <c r="S262" s="634"/>
      <c r="T262" s="634"/>
      <c r="U262" s="634"/>
      <c r="V262" s="634"/>
      <c r="W262" s="634"/>
      <c r="X262" s="634"/>
      <c r="Y262" s="634"/>
      <c r="Z262" s="634"/>
    </row>
    <row r="263" spans="2:26" s="946" customFormat="1" ht="19.899999999999999" customHeight="1">
      <c r="B263" s="634"/>
      <c r="C263" s="634"/>
      <c r="D263" s="634"/>
      <c r="E263" s="634"/>
      <c r="F263" s="634"/>
      <c r="G263" s="634"/>
      <c r="H263" s="634"/>
      <c r="I263" s="634"/>
      <c r="J263" s="634"/>
      <c r="K263" s="634"/>
      <c r="L263" s="634"/>
      <c r="M263" s="634"/>
      <c r="N263" s="187"/>
      <c r="O263" s="634"/>
      <c r="P263" s="634"/>
      <c r="Q263" s="634"/>
      <c r="R263" s="634"/>
      <c r="S263" s="634"/>
      <c r="T263" s="634"/>
      <c r="U263" s="634"/>
      <c r="V263" s="634"/>
      <c r="W263" s="634"/>
      <c r="X263" s="634"/>
      <c r="Y263" s="634"/>
      <c r="Z263" s="634"/>
    </row>
    <row r="264" spans="2:26" s="946" customFormat="1" ht="19.899999999999999" customHeight="1">
      <c r="B264" s="634"/>
      <c r="C264" s="634"/>
      <c r="D264" s="634"/>
      <c r="E264" s="634"/>
      <c r="F264" s="634"/>
      <c r="G264" s="634"/>
      <c r="H264" s="634"/>
      <c r="I264" s="634"/>
      <c r="J264" s="634"/>
      <c r="K264" s="634"/>
      <c r="L264" s="634"/>
      <c r="M264" s="634"/>
      <c r="N264" s="187"/>
      <c r="O264" s="634"/>
      <c r="P264" s="634"/>
      <c r="Q264" s="634"/>
      <c r="R264" s="634"/>
      <c r="S264" s="634"/>
      <c r="T264" s="634"/>
      <c r="U264" s="634"/>
      <c r="V264" s="634"/>
      <c r="W264" s="634"/>
      <c r="X264" s="634"/>
      <c r="Y264" s="634"/>
      <c r="Z264" s="634"/>
    </row>
    <row r="265" spans="2:26" s="946" customFormat="1" ht="19.899999999999999" customHeight="1">
      <c r="B265" s="634"/>
      <c r="C265" s="634"/>
      <c r="D265" s="634"/>
      <c r="E265" s="634"/>
      <c r="F265" s="634"/>
      <c r="G265" s="634"/>
      <c r="H265" s="634"/>
      <c r="I265" s="634"/>
      <c r="J265" s="634"/>
      <c r="K265" s="634"/>
      <c r="L265" s="634"/>
      <c r="M265" s="634"/>
      <c r="N265" s="187"/>
      <c r="O265" s="634"/>
      <c r="P265" s="634"/>
      <c r="Q265" s="634"/>
      <c r="R265" s="634"/>
      <c r="S265" s="634"/>
      <c r="T265" s="634"/>
      <c r="U265" s="634"/>
      <c r="V265" s="634"/>
      <c r="W265" s="634"/>
      <c r="X265" s="634"/>
      <c r="Y265" s="634"/>
      <c r="Z265" s="634"/>
    </row>
    <row r="266" spans="2:26" s="946" customFormat="1" ht="19.899999999999999" customHeight="1">
      <c r="B266" s="634"/>
      <c r="C266" s="634"/>
      <c r="D266" s="634"/>
      <c r="E266" s="634"/>
      <c r="F266" s="634"/>
      <c r="G266" s="634"/>
      <c r="H266" s="634"/>
      <c r="I266" s="634"/>
      <c r="J266" s="634"/>
      <c r="K266" s="634"/>
      <c r="L266" s="634"/>
      <c r="M266" s="634"/>
      <c r="N266" s="187"/>
      <c r="O266" s="634"/>
      <c r="P266" s="634"/>
      <c r="Q266" s="634"/>
      <c r="R266" s="634"/>
      <c r="S266" s="634"/>
      <c r="T266" s="634"/>
      <c r="U266" s="634"/>
      <c r="V266" s="634"/>
      <c r="W266" s="634"/>
      <c r="X266" s="634"/>
      <c r="Y266" s="634"/>
      <c r="Z266" s="634"/>
    </row>
    <row r="267" spans="2:26" s="946" customFormat="1" ht="19.899999999999999" customHeight="1">
      <c r="B267" s="634"/>
      <c r="C267" s="634"/>
      <c r="D267" s="634"/>
      <c r="E267" s="634"/>
      <c r="F267" s="634"/>
      <c r="G267" s="634"/>
      <c r="H267" s="634"/>
      <c r="I267" s="634"/>
      <c r="J267" s="634"/>
      <c r="K267" s="634"/>
      <c r="L267" s="634"/>
      <c r="M267" s="634"/>
      <c r="N267" s="187"/>
      <c r="O267" s="634"/>
      <c r="P267" s="634"/>
      <c r="Q267" s="634"/>
      <c r="R267" s="634"/>
      <c r="S267" s="634"/>
      <c r="T267" s="634"/>
      <c r="U267" s="634"/>
      <c r="V267" s="634"/>
      <c r="W267" s="634"/>
      <c r="X267" s="634"/>
      <c r="Y267" s="634"/>
      <c r="Z267" s="634"/>
    </row>
    <row r="268" spans="2:26" s="946" customFormat="1" ht="19.899999999999999" customHeight="1">
      <c r="B268" s="634"/>
      <c r="C268" s="634"/>
      <c r="D268" s="634"/>
      <c r="E268" s="634"/>
      <c r="F268" s="634"/>
      <c r="G268" s="634"/>
      <c r="H268" s="634"/>
      <c r="I268" s="634"/>
      <c r="J268" s="634"/>
      <c r="K268" s="634"/>
      <c r="L268" s="634"/>
      <c r="M268" s="634"/>
      <c r="N268" s="187"/>
      <c r="O268" s="634"/>
      <c r="P268" s="634"/>
      <c r="Q268" s="634"/>
      <c r="R268" s="634"/>
      <c r="S268" s="634"/>
      <c r="T268" s="634"/>
      <c r="U268" s="634"/>
      <c r="V268" s="634"/>
      <c r="W268" s="634"/>
      <c r="X268" s="634"/>
      <c r="Y268" s="634"/>
      <c r="Z268" s="634"/>
    </row>
    <row r="269" spans="2:26" s="946" customFormat="1" ht="19.899999999999999" customHeight="1">
      <c r="B269" s="634"/>
      <c r="C269" s="634"/>
      <c r="D269" s="634"/>
      <c r="E269" s="634"/>
      <c r="F269" s="634"/>
      <c r="G269" s="634"/>
      <c r="H269" s="634"/>
      <c r="I269" s="634"/>
      <c r="J269" s="634"/>
      <c r="K269" s="634"/>
      <c r="L269" s="634"/>
      <c r="M269" s="634"/>
      <c r="N269" s="187"/>
      <c r="O269" s="634"/>
      <c r="P269" s="634"/>
      <c r="Q269" s="634"/>
      <c r="R269" s="634"/>
      <c r="S269" s="634"/>
      <c r="T269" s="634"/>
      <c r="U269" s="634"/>
      <c r="V269" s="634"/>
      <c r="W269" s="634"/>
      <c r="X269" s="634"/>
      <c r="Y269" s="634"/>
      <c r="Z269" s="634"/>
    </row>
    <row r="270" spans="2:26" s="946" customFormat="1" ht="19.899999999999999" customHeight="1">
      <c r="B270" s="634"/>
      <c r="C270" s="634"/>
      <c r="D270" s="634"/>
      <c r="E270" s="634"/>
      <c r="F270" s="634"/>
      <c r="G270" s="634"/>
      <c r="H270" s="634"/>
      <c r="I270" s="634"/>
      <c r="J270" s="634"/>
      <c r="K270" s="634"/>
      <c r="L270" s="634"/>
      <c r="M270" s="634"/>
      <c r="N270" s="187"/>
      <c r="O270" s="634"/>
      <c r="P270" s="634"/>
      <c r="Q270" s="634"/>
      <c r="R270" s="634"/>
      <c r="S270" s="634"/>
      <c r="T270" s="634"/>
      <c r="U270" s="634"/>
      <c r="V270" s="634"/>
      <c r="W270" s="634"/>
      <c r="X270" s="634"/>
      <c r="Y270" s="634"/>
      <c r="Z270" s="634"/>
    </row>
    <row r="271" spans="2:26" s="946" customFormat="1" ht="19.899999999999999" customHeight="1">
      <c r="B271" s="634"/>
      <c r="C271" s="634"/>
      <c r="D271" s="634"/>
      <c r="E271" s="634"/>
      <c r="F271" s="634"/>
      <c r="G271" s="634"/>
      <c r="H271" s="634"/>
      <c r="I271" s="634"/>
      <c r="J271" s="634"/>
      <c r="K271" s="634"/>
      <c r="L271" s="634"/>
      <c r="M271" s="634"/>
      <c r="N271" s="187"/>
      <c r="O271" s="634"/>
      <c r="P271" s="634"/>
      <c r="Q271" s="634"/>
      <c r="R271" s="634"/>
      <c r="S271" s="634"/>
      <c r="T271" s="634"/>
      <c r="U271" s="634"/>
      <c r="V271" s="634"/>
      <c r="W271" s="634"/>
      <c r="X271" s="634"/>
      <c r="Y271" s="634"/>
      <c r="Z271" s="634"/>
    </row>
    <row r="272" spans="2:26" s="946" customFormat="1" ht="19.899999999999999" customHeight="1">
      <c r="B272" s="634"/>
      <c r="C272" s="634"/>
      <c r="D272" s="634"/>
      <c r="E272" s="634"/>
      <c r="F272" s="634"/>
      <c r="G272" s="634"/>
      <c r="H272" s="634"/>
      <c r="I272" s="634"/>
      <c r="J272" s="634"/>
      <c r="K272" s="634"/>
      <c r="L272" s="634"/>
      <c r="M272" s="634"/>
      <c r="N272" s="187"/>
      <c r="O272" s="634"/>
      <c r="P272" s="634"/>
      <c r="Q272" s="634"/>
      <c r="R272" s="634"/>
      <c r="S272" s="634"/>
      <c r="T272" s="634"/>
      <c r="U272" s="634"/>
      <c r="V272" s="634"/>
      <c r="W272" s="634"/>
      <c r="X272" s="634"/>
      <c r="Y272" s="634"/>
      <c r="Z272" s="634"/>
    </row>
    <row r="273" spans="2:26" s="946" customFormat="1" ht="19.899999999999999" customHeight="1">
      <c r="B273" s="634"/>
      <c r="C273" s="634"/>
      <c r="D273" s="634"/>
      <c r="E273" s="634"/>
      <c r="F273" s="634"/>
      <c r="G273" s="634"/>
      <c r="H273" s="634"/>
      <c r="I273" s="634"/>
      <c r="J273" s="634"/>
      <c r="K273" s="634"/>
      <c r="L273" s="634"/>
      <c r="M273" s="634"/>
      <c r="N273" s="187"/>
      <c r="O273" s="634"/>
      <c r="P273" s="634"/>
      <c r="Q273" s="634"/>
      <c r="R273" s="634"/>
      <c r="S273" s="634"/>
      <c r="T273" s="634"/>
      <c r="U273" s="634"/>
      <c r="V273" s="634"/>
      <c r="W273" s="634"/>
      <c r="X273" s="634"/>
      <c r="Y273" s="634"/>
      <c r="Z273" s="634"/>
    </row>
    <row r="274" spans="2:26" s="946" customFormat="1" ht="19.899999999999999" customHeight="1">
      <c r="B274" s="634"/>
      <c r="C274" s="634"/>
      <c r="D274" s="634"/>
      <c r="E274" s="634"/>
      <c r="F274" s="634"/>
      <c r="G274" s="634"/>
      <c r="H274" s="634"/>
      <c r="I274" s="634"/>
      <c r="J274" s="634"/>
      <c r="K274" s="634"/>
      <c r="L274" s="634"/>
      <c r="M274" s="634"/>
      <c r="N274" s="187"/>
      <c r="O274" s="634"/>
      <c r="P274" s="634"/>
      <c r="Q274" s="634"/>
      <c r="R274" s="634"/>
      <c r="S274" s="634"/>
      <c r="T274" s="634"/>
      <c r="U274" s="634"/>
      <c r="V274" s="634"/>
      <c r="W274" s="634"/>
      <c r="X274" s="634"/>
      <c r="Y274" s="634"/>
      <c r="Z274" s="634"/>
    </row>
    <row r="275" spans="2:26" s="946" customFormat="1" ht="19.899999999999999" customHeight="1">
      <c r="B275" s="634"/>
      <c r="C275" s="634"/>
      <c r="D275" s="634"/>
      <c r="E275" s="634"/>
      <c r="F275" s="634"/>
      <c r="G275" s="634"/>
      <c r="H275" s="634"/>
      <c r="I275" s="634"/>
      <c r="J275" s="634"/>
      <c r="K275" s="634"/>
      <c r="L275" s="634"/>
      <c r="M275" s="634"/>
      <c r="N275" s="187"/>
      <c r="O275" s="634"/>
      <c r="P275" s="634"/>
      <c r="Q275" s="634"/>
      <c r="R275" s="634"/>
      <c r="S275" s="634"/>
      <c r="T275" s="634"/>
      <c r="U275" s="634"/>
      <c r="V275" s="634"/>
      <c r="W275" s="634"/>
      <c r="X275" s="634"/>
      <c r="Y275" s="634"/>
      <c r="Z275" s="634"/>
    </row>
    <row r="276" spans="2:26" s="946" customFormat="1" ht="19.899999999999999" customHeight="1">
      <c r="B276" s="634"/>
      <c r="C276" s="634"/>
      <c r="D276" s="634"/>
      <c r="E276" s="634"/>
      <c r="F276" s="634"/>
      <c r="G276" s="634"/>
      <c r="H276" s="634"/>
      <c r="I276" s="634"/>
      <c r="J276" s="634"/>
      <c r="K276" s="634"/>
      <c r="L276" s="634"/>
      <c r="M276" s="634"/>
      <c r="N276" s="187"/>
      <c r="O276" s="634"/>
      <c r="P276" s="634"/>
      <c r="Q276" s="634"/>
      <c r="R276" s="634"/>
      <c r="S276" s="634"/>
      <c r="T276" s="634"/>
      <c r="U276" s="634"/>
      <c r="V276" s="634"/>
      <c r="W276" s="634"/>
      <c r="X276" s="634"/>
      <c r="Y276" s="634"/>
      <c r="Z276" s="634"/>
    </row>
    <row r="277" spans="2:26" s="946" customFormat="1" ht="19.899999999999999" customHeight="1">
      <c r="B277" s="634"/>
      <c r="C277" s="634"/>
      <c r="D277" s="634"/>
      <c r="E277" s="634"/>
      <c r="F277" s="634"/>
      <c r="G277" s="634"/>
      <c r="H277" s="634"/>
      <c r="I277" s="634"/>
      <c r="J277" s="634"/>
      <c r="K277" s="634"/>
      <c r="L277" s="634"/>
      <c r="M277" s="634"/>
      <c r="N277" s="187"/>
      <c r="O277" s="634"/>
      <c r="P277" s="634"/>
      <c r="Q277" s="634"/>
      <c r="R277" s="634"/>
      <c r="S277" s="634"/>
      <c r="T277" s="634"/>
      <c r="U277" s="634"/>
      <c r="V277" s="634"/>
      <c r="W277" s="634"/>
      <c r="X277" s="634"/>
      <c r="Y277" s="634"/>
      <c r="Z277" s="634"/>
    </row>
    <row r="278" spans="2:26" s="946" customFormat="1" ht="19.899999999999999" customHeight="1">
      <c r="B278" s="634"/>
      <c r="C278" s="634"/>
      <c r="D278" s="634"/>
      <c r="E278" s="634"/>
      <c r="F278" s="634"/>
      <c r="G278" s="634"/>
      <c r="H278" s="634"/>
      <c r="I278" s="634"/>
      <c r="J278" s="634"/>
      <c r="K278" s="634"/>
      <c r="L278" s="634"/>
      <c r="M278" s="634"/>
      <c r="N278" s="187"/>
      <c r="O278" s="634"/>
      <c r="P278" s="634"/>
      <c r="Q278" s="634"/>
      <c r="R278" s="634"/>
      <c r="S278" s="634"/>
      <c r="T278" s="634"/>
      <c r="U278" s="634"/>
      <c r="V278" s="634"/>
      <c r="W278" s="634"/>
      <c r="X278" s="634"/>
      <c r="Y278" s="634"/>
      <c r="Z278" s="634"/>
    </row>
    <row r="279" spans="2:26" s="946" customFormat="1" ht="19.899999999999999" customHeight="1">
      <c r="B279" s="634"/>
      <c r="C279" s="634"/>
      <c r="D279" s="634"/>
      <c r="E279" s="634"/>
      <c r="F279" s="634"/>
      <c r="G279" s="634"/>
      <c r="H279" s="634"/>
      <c r="I279" s="634"/>
      <c r="J279" s="634"/>
      <c r="K279" s="634"/>
      <c r="L279" s="634"/>
      <c r="M279" s="634"/>
      <c r="N279" s="187"/>
      <c r="O279" s="634"/>
      <c r="P279" s="634"/>
      <c r="Q279" s="634"/>
      <c r="R279" s="634"/>
      <c r="S279" s="634"/>
      <c r="T279" s="634"/>
      <c r="U279" s="634"/>
      <c r="V279" s="634"/>
      <c r="W279" s="634"/>
      <c r="X279" s="634"/>
      <c r="Y279" s="634"/>
      <c r="Z279" s="634"/>
    </row>
    <row r="280" spans="2:26" s="946" customFormat="1" ht="19.899999999999999" customHeight="1">
      <c r="B280" s="634"/>
      <c r="C280" s="634"/>
      <c r="D280" s="634"/>
      <c r="E280" s="634"/>
      <c r="F280" s="634"/>
      <c r="G280" s="634"/>
      <c r="H280" s="634"/>
      <c r="I280" s="634"/>
      <c r="J280" s="634"/>
      <c r="K280" s="634"/>
      <c r="L280" s="634"/>
      <c r="M280" s="634"/>
      <c r="N280" s="187"/>
      <c r="O280" s="634"/>
      <c r="P280" s="634"/>
      <c r="Q280" s="634"/>
      <c r="R280" s="634"/>
      <c r="S280" s="634"/>
      <c r="T280" s="634"/>
      <c r="U280" s="634"/>
      <c r="V280" s="634"/>
      <c r="W280" s="634"/>
      <c r="X280" s="634"/>
      <c r="Y280" s="634"/>
      <c r="Z280" s="634"/>
    </row>
    <row r="281" spans="2:26" s="946" customFormat="1" ht="19.899999999999999" customHeight="1">
      <c r="B281" s="634"/>
      <c r="C281" s="634"/>
      <c r="D281" s="634"/>
      <c r="E281" s="634"/>
      <c r="F281" s="634"/>
      <c r="G281" s="634"/>
      <c r="H281" s="634"/>
      <c r="I281" s="634"/>
      <c r="J281" s="634"/>
      <c r="K281" s="634"/>
      <c r="L281" s="634"/>
      <c r="M281" s="634"/>
      <c r="N281" s="187"/>
      <c r="O281" s="634"/>
      <c r="P281" s="634"/>
      <c r="Q281" s="634"/>
      <c r="R281" s="634"/>
      <c r="S281" s="634"/>
      <c r="T281" s="634"/>
      <c r="U281" s="634"/>
      <c r="V281" s="634"/>
      <c r="W281" s="634"/>
      <c r="X281" s="634"/>
      <c r="Y281" s="634"/>
      <c r="Z281" s="634"/>
    </row>
    <row r="282" spans="2:26" s="946" customFormat="1" ht="19.899999999999999" customHeight="1">
      <c r="B282" s="634"/>
      <c r="C282" s="634"/>
      <c r="D282" s="634"/>
      <c r="E282" s="634"/>
      <c r="F282" s="634"/>
      <c r="G282" s="634"/>
      <c r="H282" s="634"/>
      <c r="I282" s="634"/>
      <c r="J282" s="634"/>
      <c r="K282" s="634"/>
      <c r="L282" s="634"/>
      <c r="M282" s="634"/>
      <c r="N282" s="187"/>
      <c r="O282" s="634"/>
      <c r="P282" s="634"/>
      <c r="Q282" s="634"/>
      <c r="R282" s="634"/>
      <c r="S282" s="634"/>
      <c r="T282" s="634"/>
      <c r="U282" s="634"/>
      <c r="V282" s="634"/>
      <c r="W282" s="634"/>
      <c r="X282" s="634"/>
      <c r="Y282" s="634"/>
      <c r="Z282" s="634"/>
    </row>
    <row r="283" spans="2:26" s="946" customFormat="1" ht="19.899999999999999" customHeight="1">
      <c r="B283" s="634"/>
      <c r="C283" s="634"/>
      <c r="D283" s="634"/>
      <c r="E283" s="634"/>
      <c r="F283" s="634"/>
      <c r="G283" s="634"/>
      <c r="H283" s="634"/>
      <c r="I283" s="634"/>
      <c r="J283" s="634"/>
      <c r="K283" s="634"/>
      <c r="L283" s="634"/>
      <c r="M283" s="634"/>
      <c r="N283" s="187"/>
      <c r="O283" s="634"/>
      <c r="P283" s="634"/>
      <c r="Q283" s="634"/>
      <c r="R283" s="634"/>
      <c r="S283" s="634"/>
      <c r="T283" s="634"/>
      <c r="U283" s="634"/>
      <c r="V283" s="634"/>
      <c r="W283" s="634"/>
      <c r="X283" s="634"/>
      <c r="Y283" s="634"/>
      <c r="Z283" s="634"/>
    </row>
    <row r="284" spans="2:26" s="946" customFormat="1" ht="19.899999999999999" customHeight="1">
      <c r="B284" s="634"/>
      <c r="C284" s="634"/>
      <c r="D284" s="634"/>
      <c r="E284" s="634"/>
      <c r="F284" s="634"/>
      <c r="G284" s="634"/>
      <c r="H284" s="634"/>
      <c r="I284" s="634"/>
      <c r="J284" s="634"/>
      <c r="K284" s="634"/>
      <c r="L284" s="634"/>
      <c r="M284" s="634"/>
      <c r="N284" s="187"/>
      <c r="O284" s="634"/>
      <c r="P284" s="634"/>
      <c r="Q284" s="634"/>
      <c r="R284" s="634"/>
      <c r="S284" s="634"/>
      <c r="T284" s="634"/>
      <c r="U284" s="634"/>
      <c r="V284" s="634"/>
      <c r="W284" s="634"/>
      <c r="X284" s="634"/>
      <c r="Y284" s="634"/>
      <c r="Z284" s="634"/>
    </row>
    <row r="285" spans="2:26" s="946" customFormat="1" ht="19.899999999999999" customHeight="1">
      <c r="B285" s="634"/>
      <c r="C285" s="634"/>
      <c r="D285" s="634"/>
      <c r="E285" s="634"/>
      <c r="F285" s="634"/>
      <c r="G285" s="634"/>
      <c r="H285" s="634"/>
      <c r="I285" s="634"/>
      <c r="J285" s="634"/>
      <c r="K285" s="634"/>
      <c r="L285" s="634"/>
      <c r="M285" s="634"/>
      <c r="N285" s="187"/>
      <c r="O285" s="634"/>
      <c r="P285" s="634"/>
      <c r="Q285" s="634"/>
      <c r="R285" s="634"/>
      <c r="S285" s="634"/>
      <c r="T285" s="634"/>
      <c r="U285" s="634"/>
      <c r="V285" s="634"/>
      <c r="W285" s="634"/>
      <c r="X285" s="634"/>
      <c r="Y285" s="634"/>
      <c r="Z285" s="634"/>
    </row>
    <row r="286" spans="2:26" s="946" customFormat="1" ht="19.899999999999999" customHeight="1">
      <c r="B286" s="634"/>
      <c r="C286" s="634"/>
      <c r="D286" s="634"/>
      <c r="E286" s="634"/>
      <c r="F286" s="634"/>
      <c r="G286" s="634"/>
      <c r="H286" s="634"/>
      <c r="I286" s="634"/>
      <c r="J286" s="634"/>
      <c r="K286" s="634"/>
      <c r="L286" s="634"/>
      <c r="M286" s="634"/>
      <c r="N286" s="187"/>
      <c r="O286" s="634"/>
      <c r="P286" s="634"/>
      <c r="Q286" s="1156">
        <v>0.22</v>
      </c>
      <c r="R286" s="634"/>
      <c r="S286" s="634"/>
      <c r="T286" s="634"/>
      <c r="U286" s="634"/>
      <c r="V286" s="634"/>
      <c r="W286" s="634"/>
      <c r="X286" s="634"/>
      <c r="Y286" s="634"/>
      <c r="Z286" s="634"/>
    </row>
    <row r="287" spans="2:26" s="946" customFormat="1" ht="19.899999999999999" customHeight="1">
      <c r="B287" s="634"/>
      <c r="C287" s="634"/>
      <c r="D287" s="634"/>
      <c r="E287" s="634"/>
      <c r="F287" s="634"/>
      <c r="G287" s="634"/>
      <c r="H287" s="634"/>
      <c r="I287" s="634"/>
      <c r="J287" s="634"/>
      <c r="K287" s="634"/>
      <c r="L287" s="634"/>
      <c r="M287" s="634"/>
      <c r="N287" s="187"/>
      <c r="O287" s="634"/>
      <c r="P287" s="634"/>
      <c r="Q287" s="634"/>
      <c r="R287" s="634"/>
      <c r="S287" s="634"/>
      <c r="T287" s="634"/>
      <c r="U287" s="634"/>
      <c r="V287" s="634"/>
      <c r="W287" s="634"/>
      <c r="X287" s="634"/>
      <c r="Y287" s="634"/>
      <c r="Z287" s="634"/>
    </row>
    <row r="288" spans="2:26" s="946" customFormat="1" ht="19.899999999999999" customHeight="1">
      <c r="B288" s="634"/>
      <c r="C288" s="634"/>
      <c r="D288" s="634"/>
      <c r="E288" s="634"/>
      <c r="F288" s="634"/>
      <c r="G288" s="634"/>
      <c r="H288" s="634"/>
      <c r="I288" s="634"/>
      <c r="J288" s="634"/>
      <c r="K288" s="634"/>
      <c r="L288" s="634"/>
      <c r="M288" s="634"/>
      <c r="N288" s="187"/>
      <c r="O288" s="634"/>
      <c r="P288" s="634"/>
      <c r="Q288" s="634"/>
      <c r="R288" s="634"/>
      <c r="S288" s="634"/>
      <c r="T288" s="634"/>
      <c r="U288" s="634"/>
      <c r="V288" s="634"/>
      <c r="W288" s="634"/>
      <c r="X288" s="634"/>
      <c r="Y288" s="634"/>
      <c r="Z288" s="634"/>
    </row>
    <row r="289" spans="2:26" s="946" customFormat="1" ht="19.899999999999999" customHeight="1">
      <c r="B289" s="634"/>
      <c r="C289" s="634"/>
      <c r="D289" s="634"/>
      <c r="E289" s="634"/>
      <c r="F289" s="634"/>
      <c r="G289" s="634"/>
      <c r="H289" s="634"/>
      <c r="I289" s="634"/>
      <c r="J289" s="634"/>
      <c r="K289" s="634"/>
      <c r="L289" s="634"/>
      <c r="M289" s="634"/>
      <c r="N289" s="187"/>
      <c r="O289" s="634"/>
      <c r="P289" s="634"/>
      <c r="Q289" s="634"/>
      <c r="R289" s="634"/>
      <c r="S289" s="634"/>
      <c r="T289" s="634"/>
      <c r="U289" s="634"/>
      <c r="V289" s="634"/>
      <c r="W289" s="634"/>
      <c r="X289" s="634"/>
      <c r="Y289" s="634"/>
      <c r="Z289" s="634"/>
    </row>
    <row r="290" spans="2:26" s="946" customFormat="1" ht="19.899999999999999" customHeight="1">
      <c r="B290" s="634"/>
      <c r="C290" s="634"/>
      <c r="D290" s="634"/>
      <c r="E290" s="634"/>
      <c r="F290" s="634"/>
      <c r="G290" s="634"/>
      <c r="H290" s="634"/>
      <c r="I290" s="634"/>
      <c r="J290" s="634"/>
      <c r="K290" s="634"/>
      <c r="L290" s="634"/>
      <c r="M290" s="634"/>
      <c r="N290" s="187"/>
      <c r="O290" s="634"/>
      <c r="P290" s="634"/>
      <c r="Q290" s="634"/>
      <c r="R290" s="634"/>
      <c r="S290" s="634"/>
      <c r="T290" s="634"/>
      <c r="U290" s="634"/>
      <c r="V290" s="634"/>
      <c r="W290" s="634"/>
      <c r="X290" s="634"/>
      <c r="Y290" s="634"/>
      <c r="Z290" s="634"/>
    </row>
    <row r="291" spans="2:26" s="946" customFormat="1" ht="19.899999999999999" customHeight="1">
      <c r="B291" s="634"/>
      <c r="C291" s="634"/>
      <c r="D291" s="634"/>
      <c r="E291" s="634"/>
      <c r="F291" s="634"/>
      <c r="G291" s="634"/>
      <c r="H291" s="634"/>
      <c r="I291" s="634"/>
      <c r="J291" s="634"/>
      <c r="K291" s="634"/>
      <c r="L291" s="634"/>
      <c r="M291" s="634"/>
      <c r="N291" s="187"/>
      <c r="O291" s="634"/>
      <c r="P291" s="634"/>
      <c r="Q291" s="634"/>
      <c r="R291" s="634"/>
      <c r="S291" s="634"/>
      <c r="T291" s="634"/>
      <c r="U291" s="634"/>
      <c r="V291" s="634"/>
      <c r="W291" s="634"/>
      <c r="X291" s="634"/>
      <c r="Y291" s="634"/>
      <c r="Z291" s="634"/>
    </row>
    <row r="292" spans="2:26" s="946" customFormat="1" ht="19.899999999999999" customHeight="1">
      <c r="B292" s="634"/>
      <c r="C292" s="634"/>
      <c r="D292" s="634"/>
      <c r="E292" s="634"/>
      <c r="F292" s="634"/>
      <c r="G292" s="634"/>
      <c r="H292" s="634"/>
      <c r="I292" s="634"/>
      <c r="J292" s="634"/>
      <c r="K292" s="634"/>
      <c r="L292" s="634"/>
      <c r="M292" s="634"/>
      <c r="N292" s="187"/>
      <c r="O292" s="634"/>
      <c r="P292" s="634"/>
      <c r="Q292" s="634"/>
      <c r="R292" s="634"/>
      <c r="S292" s="634"/>
      <c r="T292" s="634"/>
      <c r="U292" s="634"/>
      <c r="V292" s="634"/>
      <c r="W292" s="634"/>
      <c r="X292" s="634"/>
      <c r="Y292" s="634"/>
      <c r="Z292" s="634"/>
    </row>
    <row r="293" spans="2:26" s="946" customFormat="1" ht="19.899999999999999" customHeight="1">
      <c r="B293" s="634"/>
      <c r="C293" s="634"/>
      <c r="D293" s="634"/>
      <c r="E293" s="634"/>
      <c r="F293" s="634"/>
      <c r="G293" s="634"/>
      <c r="H293" s="634"/>
      <c r="I293" s="634"/>
      <c r="J293" s="634"/>
      <c r="K293" s="634"/>
      <c r="L293" s="634"/>
      <c r="M293" s="634"/>
      <c r="N293" s="187"/>
      <c r="O293" s="634"/>
      <c r="P293" s="634"/>
      <c r="Q293" s="634"/>
      <c r="R293" s="634"/>
      <c r="S293" s="634"/>
      <c r="T293" s="634"/>
      <c r="U293" s="634"/>
      <c r="V293" s="634"/>
      <c r="W293" s="634"/>
      <c r="X293" s="634"/>
      <c r="Y293" s="634"/>
      <c r="Z293" s="634"/>
    </row>
    <row r="294" spans="2:26" s="946" customFormat="1" ht="19.899999999999999" customHeight="1">
      <c r="B294" s="634"/>
      <c r="C294" s="634"/>
      <c r="D294" s="634"/>
      <c r="E294" s="634"/>
      <c r="F294" s="634"/>
      <c r="G294" s="634"/>
      <c r="H294" s="634"/>
      <c r="I294" s="634"/>
      <c r="J294" s="634"/>
      <c r="K294" s="634"/>
      <c r="L294" s="634"/>
      <c r="M294" s="634"/>
      <c r="N294" s="187"/>
      <c r="O294" s="634"/>
      <c r="P294" s="634"/>
      <c r="Q294" s="634"/>
      <c r="R294" s="634"/>
      <c r="S294" s="634"/>
      <c r="T294" s="634"/>
      <c r="U294" s="634"/>
      <c r="V294" s="634"/>
      <c r="W294" s="634"/>
      <c r="X294" s="634"/>
      <c r="Y294" s="634"/>
      <c r="Z294" s="634"/>
    </row>
    <row r="295" spans="2:26" s="946" customFormat="1" ht="19.899999999999999" customHeight="1">
      <c r="B295" s="634"/>
      <c r="C295" s="634"/>
      <c r="D295" s="634"/>
      <c r="E295" s="634"/>
      <c r="F295" s="634"/>
      <c r="G295" s="634"/>
      <c r="H295" s="634"/>
      <c r="I295" s="634"/>
      <c r="J295" s="634"/>
      <c r="K295" s="634"/>
      <c r="L295" s="634"/>
      <c r="M295" s="634"/>
      <c r="N295" s="187"/>
      <c r="O295" s="634"/>
      <c r="P295" s="634"/>
      <c r="Q295" s="634"/>
      <c r="R295" s="634"/>
      <c r="S295" s="634"/>
      <c r="T295" s="634"/>
      <c r="U295" s="634"/>
      <c r="V295" s="634"/>
      <c r="W295" s="634"/>
      <c r="X295" s="634"/>
      <c r="Y295" s="634"/>
      <c r="Z295" s="634"/>
    </row>
    <row r="296" spans="2:26" s="946" customFormat="1" ht="19.899999999999999" customHeight="1">
      <c r="B296" s="634"/>
      <c r="C296" s="634"/>
      <c r="D296" s="634"/>
      <c r="E296" s="634"/>
      <c r="F296" s="634"/>
      <c r="G296" s="634"/>
      <c r="H296" s="634"/>
      <c r="I296" s="634"/>
      <c r="J296" s="634"/>
      <c r="K296" s="634"/>
      <c r="L296" s="634"/>
      <c r="M296" s="634"/>
      <c r="N296" s="187"/>
      <c r="O296" s="634"/>
      <c r="P296" s="634"/>
      <c r="Q296" s="634"/>
      <c r="R296" s="634"/>
      <c r="S296" s="634"/>
      <c r="T296" s="634"/>
      <c r="U296" s="634"/>
      <c r="V296" s="634"/>
      <c r="W296" s="634"/>
      <c r="X296" s="634"/>
      <c r="Y296" s="634"/>
      <c r="Z296" s="634"/>
    </row>
    <row r="297" spans="2:26" s="946" customFormat="1" ht="19.899999999999999" customHeight="1">
      <c r="B297" s="634"/>
      <c r="C297" s="634"/>
      <c r="D297" s="634"/>
      <c r="E297" s="634"/>
      <c r="F297" s="634"/>
      <c r="G297" s="634"/>
      <c r="H297" s="634"/>
      <c r="I297" s="634"/>
      <c r="J297" s="634"/>
      <c r="K297" s="634"/>
      <c r="L297" s="634"/>
      <c r="M297" s="634"/>
      <c r="N297" s="187"/>
      <c r="O297" s="634"/>
      <c r="P297" s="634"/>
      <c r="Q297" s="634"/>
      <c r="R297" s="634"/>
      <c r="S297" s="634"/>
      <c r="T297" s="634"/>
      <c r="U297" s="634"/>
      <c r="V297" s="634"/>
      <c r="W297" s="634"/>
      <c r="X297" s="634"/>
      <c r="Y297" s="634"/>
      <c r="Z297" s="634"/>
    </row>
    <row r="298" spans="2:26" s="946" customFormat="1" ht="19.899999999999999" customHeight="1">
      <c r="B298" s="634"/>
      <c r="C298" s="634"/>
      <c r="D298" s="634"/>
      <c r="E298" s="634"/>
      <c r="F298" s="634"/>
      <c r="G298" s="634"/>
      <c r="H298" s="634"/>
      <c r="I298" s="634"/>
      <c r="J298" s="634"/>
      <c r="K298" s="634"/>
      <c r="L298" s="634"/>
      <c r="M298" s="634"/>
      <c r="N298" s="187"/>
      <c r="O298" s="634"/>
      <c r="P298" s="634"/>
      <c r="Q298" s="634"/>
      <c r="R298" s="634"/>
      <c r="S298" s="634"/>
      <c r="T298" s="634"/>
      <c r="U298" s="634"/>
      <c r="V298" s="634"/>
      <c r="W298" s="634"/>
      <c r="X298" s="634"/>
      <c r="Y298" s="634"/>
      <c r="Z298" s="634"/>
    </row>
    <row r="299" spans="2:26" s="946" customFormat="1" ht="19.899999999999999" customHeight="1">
      <c r="B299" s="634"/>
      <c r="C299" s="634"/>
      <c r="D299" s="634"/>
      <c r="E299" s="634"/>
      <c r="F299" s="634"/>
      <c r="G299" s="634"/>
      <c r="H299" s="634"/>
      <c r="I299" s="634"/>
      <c r="J299" s="634"/>
      <c r="K299" s="634"/>
      <c r="L299" s="634"/>
      <c r="M299" s="634"/>
      <c r="N299" s="187"/>
      <c r="O299" s="634"/>
      <c r="P299" s="634"/>
      <c r="Q299" s="634"/>
      <c r="R299" s="634"/>
      <c r="S299" s="634"/>
      <c r="T299" s="634"/>
      <c r="U299" s="634"/>
      <c r="V299" s="634"/>
      <c r="W299" s="634"/>
      <c r="X299" s="634"/>
      <c r="Y299" s="634"/>
      <c r="Z299" s="634"/>
    </row>
    <row r="300" spans="2:26" s="946" customFormat="1" ht="19.899999999999999" customHeight="1">
      <c r="B300" s="634"/>
      <c r="C300" s="634"/>
      <c r="D300" s="634"/>
      <c r="E300" s="634"/>
      <c r="F300" s="634"/>
      <c r="G300" s="634"/>
      <c r="H300" s="634"/>
      <c r="I300" s="634"/>
      <c r="J300" s="634"/>
      <c r="K300" s="634"/>
      <c r="L300" s="634"/>
      <c r="M300" s="634"/>
      <c r="N300" s="187"/>
      <c r="O300" s="634"/>
      <c r="P300" s="634"/>
      <c r="Q300" s="634"/>
      <c r="R300" s="634"/>
      <c r="S300" s="634"/>
      <c r="T300" s="634"/>
      <c r="U300" s="634"/>
      <c r="V300" s="634"/>
      <c r="W300" s="634"/>
      <c r="X300" s="634"/>
      <c r="Y300" s="634"/>
      <c r="Z300" s="634"/>
    </row>
    <row r="301" spans="2:26" s="946" customFormat="1" ht="19.899999999999999" customHeight="1">
      <c r="B301" s="634"/>
      <c r="C301" s="634"/>
      <c r="D301" s="634"/>
      <c r="E301" s="634"/>
      <c r="F301" s="634"/>
      <c r="G301" s="634"/>
      <c r="H301" s="634"/>
      <c r="I301" s="634"/>
      <c r="J301" s="634"/>
      <c r="K301" s="634"/>
      <c r="L301" s="634"/>
      <c r="M301" s="634"/>
      <c r="N301" s="187"/>
      <c r="O301" s="634"/>
      <c r="P301" s="634"/>
      <c r="Q301" s="634"/>
      <c r="R301" s="634"/>
      <c r="S301" s="634"/>
      <c r="T301" s="634"/>
      <c r="U301" s="634"/>
      <c r="V301" s="634"/>
      <c r="W301" s="634"/>
      <c r="X301" s="634"/>
      <c r="Y301" s="634"/>
      <c r="Z301" s="634"/>
    </row>
    <row r="302" spans="2:26" s="946" customFormat="1" ht="19.899999999999999" customHeight="1">
      <c r="B302" s="634"/>
      <c r="C302" s="634"/>
      <c r="D302" s="634"/>
      <c r="E302" s="634"/>
      <c r="F302" s="634"/>
      <c r="G302" s="634"/>
      <c r="H302" s="634"/>
      <c r="I302" s="634"/>
      <c r="J302" s="634"/>
      <c r="K302" s="634"/>
      <c r="L302" s="634"/>
      <c r="M302" s="634"/>
      <c r="N302" s="187"/>
      <c r="O302" s="634"/>
      <c r="P302" s="634"/>
      <c r="Q302" s="634"/>
      <c r="R302" s="634"/>
      <c r="S302" s="634"/>
      <c r="T302" s="634"/>
      <c r="U302" s="634"/>
      <c r="V302" s="634"/>
      <c r="W302" s="634"/>
      <c r="X302" s="634"/>
      <c r="Y302" s="634"/>
      <c r="Z302" s="634"/>
    </row>
    <row r="303" spans="2:26" s="946" customFormat="1" ht="19.899999999999999" customHeight="1">
      <c r="B303" s="634"/>
      <c r="C303" s="634"/>
      <c r="D303" s="634"/>
      <c r="E303" s="634"/>
      <c r="F303" s="634"/>
      <c r="G303" s="634"/>
      <c r="H303" s="634"/>
      <c r="I303" s="634"/>
      <c r="J303" s="634"/>
      <c r="K303" s="634"/>
      <c r="L303" s="634"/>
      <c r="M303" s="634"/>
      <c r="N303" s="187"/>
      <c r="O303" s="634"/>
      <c r="P303" s="634"/>
      <c r="Q303" s="634"/>
      <c r="R303" s="634"/>
      <c r="S303" s="634"/>
      <c r="T303" s="634"/>
      <c r="U303" s="634"/>
      <c r="V303" s="634"/>
      <c r="W303" s="634"/>
      <c r="X303" s="634"/>
      <c r="Y303" s="634"/>
      <c r="Z303" s="634"/>
    </row>
    <row r="304" spans="2:26" s="946" customFormat="1" ht="19.899999999999999" customHeight="1">
      <c r="B304" s="634"/>
      <c r="C304" s="634"/>
      <c r="D304" s="634"/>
      <c r="E304" s="634"/>
      <c r="F304" s="634"/>
      <c r="G304" s="634"/>
      <c r="H304" s="634"/>
      <c r="I304" s="634"/>
      <c r="J304" s="634"/>
      <c r="K304" s="634"/>
      <c r="L304" s="634"/>
      <c r="M304" s="634"/>
      <c r="N304" s="187"/>
      <c r="O304" s="634"/>
      <c r="P304" s="634"/>
      <c r="Q304" s="634"/>
      <c r="R304" s="634"/>
      <c r="S304" s="634"/>
      <c r="T304" s="634"/>
      <c r="U304" s="634"/>
      <c r="V304" s="634"/>
      <c r="W304" s="634"/>
      <c r="X304" s="634"/>
      <c r="Y304" s="634"/>
      <c r="Z304" s="634"/>
    </row>
    <row r="305" spans="2:26" s="946" customFormat="1" ht="19.899999999999999" customHeight="1">
      <c r="B305" s="634"/>
      <c r="C305" s="634"/>
      <c r="D305" s="634"/>
      <c r="E305" s="634"/>
      <c r="F305" s="634"/>
      <c r="G305" s="634"/>
      <c r="H305" s="634"/>
      <c r="I305" s="634"/>
      <c r="J305" s="634"/>
      <c r="K305" s="634"/>
      <c r="L305" s="634"/>
      <c r="M305" s="634"/>
      <c r="N305" s="187"/>
      <c r="O305" s="634"/>
      <c r="P305" s="634"/>
      <c r="Q305" s="634"/>
      <c r="R305" s="634"/>
      <c r="S305" s="634"/>
      <c r="T305" s="634"/>
      <c r="U305" s="634"/>
      <c r="V305" s="634"/>
      <c r="W305" s="634"/>
      <c r="X305" s="634"/>
      <c r="Y305" s="634"/>
      <c r="Z305" s="634"/>
    </row>
    <row r="306" spans="2:26" s="946" customFormat="1" ht="19.899999999999999" customHeight="1">
      <c r="B306" s="634"/>
      <c r="C306" s="634"/>
      <c r="D306" s="634"/>
      <c r="E306" s="634"/>
      <c r="F306" s="634"/>
      <c r="G306" s="634"/>
      <c r="H306" s="634"/>
      <c r="I306" s="634"/>
      <c r="J306" s="634"/>
      <c r="K306" s="634"/>
      <c r="L306" s="634"/>
      <c r="M306" s="634"/>
      <c r="N306" s="187"/>
      <c r="O306" s="634"/>
      <c r="P306" s="634"/>
      <c r="Q306" s="634"/>
      <c r="R306" s="634"/>
      <c r="S306" s="634"/>
      <c r="T306" s="634"/>
      <c r="U306" s="634"/>
      <c r="V306" s="634"/>
      <c r="W306" s="634"/>
      <c r="X306" s="634"/>
      <c r="Y306" s="634"/>
      <c r="Z306" s="634"/>
    </row>
    <row r="307" spans="2:26" s="946" customFormat="1" ht="19.899999999999999" customHeight="1">
      <c r="B307" s="634"/>
      <c r="C307" s="634"/>
      <c r="D307" s="634"/>
      <c r="E307" s="634"/>
      <c r="F307" s="634"/>
      <c r="G307" s="634"/>
      <c r="H307" s="634"/>
      <c r="I307" s="634"/>
      <c r="J307" s="634"/>
      <c r="K307" s="634"/>
      <c r="L307" s="634"/>
      <c r="M307" s="634"/>
      <c r="N307" s="187"/>
      <c r="O307" s="634"/>
      <c r="P307" s="634"/>
      <c r="Q307" s="634"/>
      <c r="R307" s="634"/>
      <c r="S307" s="634"/>
      <c r="T307" s="634"/>
      <c r="U307" s="634"/>
      <c r="V307" s="634"/>
      <c r="W307" s="634"/>
      <c r="X307" s="634"/>
      <c r="Y307" s="634"/>
      <c r="Z307" s="634"/>
    </row>
    <row r="308" spans="2:26" s="946" customFormat="1" ht="19.899999999999999" customHeight="1">
      <c r="B308" s="634"/>
      <c r="C308" s="634"/>
      <c r="D308" s="634"/>
      <c r="E308" s="634"/>
      <c r="F308" s="634"/>
      <c r="G308" s="634"/>
      <c r="H308" s="634"/>
      <c r="I308" s="634"/>
      <c r="J308" s="634"/>
      <c r="K308" s="634"/>
      <c r="L308" s="634"/>
      <c r="M308" s="634"/>
      <c r="N308" s="187"/>
      <c r="O308" s="634"/>
      <c r="P308" s="634"/>
      <c r="Q308" s="634"/>
      <c r="R308" s="634"/>
      <c r="S308" s="634"/>
      <c r="T308" s="634"/>
      <c r="U308" s="634"/>
      <c r="V308" s="634"/>
      <c r="W308" s="634"/>
      <c r="X308" s="634"/>
      <c r="Y308" s="634"/>
      <c r="Z308" s="634"/>
    </row>
    <row r="309" spans="2:26" s="946" customFormat="1" ht="19.899999999999999" customHeight="1">
      <c r="B309" s="634"/>
      <c r="C309" s="634"/>
      <c r="D309" s="634"/>
      <c r="E309" s="634"/>
      <c r="F309" s="634"/>
      <c r="G309" s="634"/>
      <c r="H309" s="634"/>
      <c r="I309" s="634"/>
      <c r="J309" s="634"/>
      <c r="K309" s="634"/>
      <c r="L309" s="634"/>
      <c r="M309" s="634"/>
      <c r="N309" s="187"/>
      <c r="O309" s="634"/>
      <c r="P309" s="634"/>
      <c r="Q309" s="634"/>
      <c r="R309" s="634"/>
      <c r="S309" s="634"/>
      <c r="T309" s="634"/>
      <c r="U309" s="634"/>
      <c r="V309" s="634"/>
      <c r="W309" s="634"/>
      <c r="X309" s="634"/>
      <c r="Y309" s="634"/>
      <c r="Z309" s="634"/>
    </row>
    <row r="310" spans="2:26" s="946" customFormat="1" ht="19.899999999999999" customHeight="1">
      <c r="B310" s="634"/>
      <c r="C310" s="634"/>
      <c r="D310" s="634"/>
      <c r="E310" s="634"/>
      <c r="F310" s="634"/>
      <c r="G310" s="634"/>
      <c r="H310" s="634"/>
      <c r="I310" s="634"/>
      <c r="J310" s="634"/>
      <c r="K310" s="634"/>
      <c r="L310" s="634"/>
      <c r="M310" s="634"/>
      <c r="N310" s="187"/>
      <c r="O310" s="634"/>
      <c r="P310" s="634"/>
      <c r="Q310" s="634"/>
      <c r="R310" s="634"/>
      <c r="S310" s="634"/>
      <c r="T310" s="634"/>
      <c r="U310" s="634"/>
      <c r="V310" s="634"/>
      <c r="W310" s="634"/>
      <c r="X310" s="634"/>
      <c r="Y310" s="634"/>
      <c r="Z310" s="634"/>
    </row>
    <row r="311" spans="2:26" s="946" customFormat="1" ht="19.899999999999999" customHeight="1">
      <c r="B311" s="634"/>
      <c r="C311" s="634"/>
      <c r="D311" s="634"/>
      <c r="E311" s="634"/>
      <c r="F311" s="634"/>
      <c r="G311" s="634"/>
      <c r="H311" s="634"/>
      <c r="I311" s="634"/>
      <c r="J311" s="634"/>
      <c r="K311" s="634"/>
      <c r="L311" s="634"/>
      <c r="M311" s="634"/>
      <c r="N311" s="187"/>
      <c r="O311" s="634"/>
      <c r="P311" s="634"/>
      <c r="Q311" s="634"/>
      <c r="R311" s="634"/>
      <c r="S311" s="634"/>
      <c r="T311" s="634"/>
      <c r="U311" s="634"/>
      <c r="V311" s="634"/>
      <c r="W311" s="634"/>
      <c r="X311" s="634"/>
      <c r="Y311" s="634"/>
      <c r="Z311" s="634"/>
    </row>
    <row r="312" spans="2:26" s="946" customFormat="1" ht="19.899999999999999" customHeight="1">
      <c r="B312" s="634"/>
      <c r="C312" s="634"/>
      <c r="D312" s="634"/>
      <c r="E312" s="634"/>
      <c r="F312" s="634"/>
      <c r="G312" s="634"/>
      <c r="H312" s="634"/>
      <c r="I312" s="634"/>
      <c r="J312" s="634"/>
      <c r="K312" s="634"/>
      <c r="L312" s="634"/>
      <c r="M312" s="634"/>
      <c r="N312" s="187"/>
      <c r="O312" s="634"/>
      <c r="P312" s="634"/>
      <c r="Q312" s="634"/>
      <c r="R312" s="634"/>
      <c r="S312" s="634"/>
      <c r="T312" s="634"/>
      <c r="U312" s="634"/>
      <c r="V312" s="634"/>
      <c r="W312" s="634"/>
      <c r="X312" s="634"/>
      <c r="Y312" s="634"/>
      <c r="Z312" s="634"/>
    </row>
    <row r="313" spans="2:26" s="946" customFormat="1" ht="19.899999999999999" customHeight="1">
      <c r="B313" s="634"/>
      <c r="C313" s="634"/>
      <c r="D313" s="634"/>
      <c r="E313" s="634"/>
      <c r="F313" s="634"/>
      <c r="G313" s="634"/>
      <c r="H313" s="634"/>
      <c r="I313" s="634"/>
      <c r="J313" s="634"/>
      <c r="K313" s="634"/>
      <c r="L313" s="634"/>
      <c r="M313" s="634"/>
      <c r="N313" s="187"/>
      <c r="O313" s="634"/>
      <c r="P313" s="634"/>
      <c r="Q313" s="634"/>
      <c r="R313" s="634"/>
      <c r="S313" s="634"/>
      <c r="T313" s="634"/>
      <c r="U313" s="634"/>
      <c r="V313" s="634"/>
      <c r="W313" s="634"/>
      <c r="X313" s="634"/>
      <c r="Y313" s="634"/>
      <c r="Z313" s="634"/>
    </row>
    <row r="314" spans="2:26" s="946" customFormat="1" ht="19.899999999999999" customHeight="1">
      <c r="B314" s="634"/>
      <c r="C314" s="634"/>
      <c r="D314" s="634"/>
      <c r="E314" s="634"/>
      <c r="F314" s="634"/>
      <c r="G314" s="634"/>
      <c r="H314" s="634"/>
      <c r="I314" s="634"/>
      <c r="J314" s="634"/>
      <c r="K314" s="634"/>
      <c r="L314" s="634"/>
      <c r="M314" s="634"/>
      <c r="N314" s="187"/>
      <c r="O314" s="634"/>
      <c r="P314" s="634"/>
      <c r="Q314" s="634"/>
      <c r="R314" s="634"/>
      <c r="S314" s="634"/>
      <c r="T314" s="634"/>
      <c r="U314" s="634"/>
      <c r="V314" s="634"/>
      <c r="W314" s="634"/>
      <c r="X314" s="634"/>
      <c r="Y314" s="634"/>
      <c r="Z314" s="634"/>
    </row>
    <row r="315" spans="2:26" s="946" customFormat="1" ht="19.899999999999999" customHeight="1">
      <c r="B315" s="634"/>
      <c r="C315" s="634"/>
      <c r="D315" s="634"/>
      <c r="E315" s="634"/>
      <c r="F315" s="634"/>
      <c r="G315" s="634"/>
      <c r="H315" s="634"/>
      <c r="I315" s="634"/>
      <c r="J315" s="634"/>
      <c r="K315" s="634"/>
      <c r="L315" s="634"/>
      <c r="M315" s="634"/>
      <c r="N315" s="187"/>
      <c r="O315" s="634"/>
      <c r="P315" s="634"/>
      <c r="Q315" s="634"/>
      <c r="R315" s="634"/>
      <c r="S315" s="634"/>
      <c r="T315" s="634"/>
      <c r="U315" s="634"/>
      <c r="V315" s="634"/>
      <c r="W315" s="634"/>
      <c r="X315" s="634"/>
      <c r="Y315" s="634"/>
      <c r="Z315" s="634"/>
    </row>
    <row r="316" spans="2:26" s="946" customFormat="1" ht="19.899999999999999" customHeight="1">
      <c r="B316" s="634"/>
      <c r="C316" s="634"/>
      <c r="D316" s="634"/>
      <c r="E316" s="634"/>
      <c r="F316" s="634"/>
      <c r="G316" s="634"/>
      <c r="H316" s="634"/>
      <c r="I316" s="634"/>
      <c r="J316" s="634"/>
      <c r="K316" s="634"/>
      <c r="L316" s="634"/>
      <c r="M316" s="634"/>
      <c r="N316" s="187"/>
      <c r="O316" s="634"/>
      <c r="P316" s="634"/>
      <c r="Q316" s="634"/>
      <c r="R316" s="634"/>
      <c r="S316" s="634"/>
      <c r="T316" s="634"/>
      <c r="U316" s="634"/>
      <c r="V316" s="634"/>
      <c r="W316" s="634"/>
      <c r="X316" s="634"/>
      <c r="Y316" s="634"/>
      <c r="Z316" s="634"/>
    </row>
    <row r="317" spans="2:26" s="946" customFormat="1" ht="19.899999999999999" customHeight="1">
      <c r="B317" s="634"/>
      <c r="C317" s="634"/>
      <c r="D317" s="634"/>
      <c r="E317" s="634"/>
      <c r="F317" s="634"/>
      <c r="G317" s="634"/>
      <c r="H317" s="634"/>
      <c r="I317" s="634"/>
      <c r="J317" s="634"/>
      <c r="K317" s="634"/>
      <c r="L317" s="634"/>
      <c r="M317" s="634"/>
      <c r="N317" s="187"/>
      <c r="O317" s="634"/>
      <c r="P317" s="634"/>
      <c r="Q317" s="634"/>
      <c r="R317" s="634"/>
      <c r="S317" s="634"/>
      <c r="T317" s="634"/>
      <c r="U317" s="634"/>
      <c r="V317" s="634"/>
      <c r="W317" s="634"/>
      <c r="X317" s="634"/>
      <c r="Y317" s="634"/>
      <c r="Z317" s="634"/>
    </row>
    <row r="318" spans="2:26" s="946" customFormat="1" ht="19.899999999999999" customHeight="1">
      <c r="B318" s="634"/>
      <c r="C318" s="634"/>
      <c r="D318" s="634"/>
      <c r="E318" s="634"/>
      <c r="F318" s="634"/>
      <c r="G318" s="634"/>
      <c r="H318" s="634"/>
      <c r="I318" s="634"/>
      <c r="J318" s="634"/>
      <c r="K318" s="634"/>
      <c r="L318" s="634"/>
      <c r="M318" s="634"/>
      <c r="N318" s="187"/>
      <c r="O318" s="634"/>
      <c r="P318" s="634"/>
      <c r="Q318" s="634"/>
      <c r="R318" s="634"/>
      <c r="S318" s="634"/>
      <c r="T318" s="634"/>
      <c r="U318" s="634"/>
      <c r="V318" s="634"/>
      <c r="W318" s="634"/>
      <c r="X318" s="634"/>
      <c r="Y318" s="634"/>
      <c r="Z318" s="634"/>
    </row>
    <row r="319" spans="2:26" s="946" customFormat="1" ht="19.899999999999999" customHeight="1">
      <c r="B319" s="634"/>
      <c r="C319" s="634"/>
      <c r="D319" s="634"/>
      <c r="E319" s="634"/>
      <c r="F319" s="634"/>
      <c r="G319" s="634"/>
      <c r="H319" s="634"/>
      <c r="I319" s="634"/>
      <c r="J319" s="634"/>
      <c r="K319" s="634"/>
      <c r="L319" s="634"/>
      <c r="M319" s="634"/>
      <c r="N319" s="187"/>
      <c r="O319" s="634"/>
      <c r="P319" s="634"/>
      <c r="Q319" s="634"/>
      <c r="R319" s="634"/>
      <c r="S319" s="634"/>
      <c r="T319" s="634"/>
      <c r="U319" s="634"/>
      <c r="V319" s="634"/>
      <c r="W319" s="634"/>
      <c r="X319" s="634"/>
      <c r="Y319" s="634"/>
      <c r="Z319" s="634"/>
    </row>
    <row r="320" spans="2:26" s="946" customFormat="1" ht="19.899999999999999" customHeight="1">
      <c r="B320" s="634"/>
      <c r="C320" s="634"/>
      <c r="D320" s="634"/>
      <c r="E320" s="634"/>
      <c r="F320" s="634"/>
      <c r="G320" s="634"/>
      <c r="H320" s="634"/>
      <c r="I320" s="634"/>
      <c r="J320" s="634"/>
      <c r="K320" s="634"/>
      <c r="L320" s="634"/>
      <c r="M320" s="634"/>
      <c r="N320" s="187"/>
      <c r="O320" s="634"/>
      <c r="P320" s="634"/>
      <c r="Q320" s="634"/>
      <c r="R320" s="634"/>
      <c r="S320" s="634"/>
      <c r="T320" s="634"/>
      <c r="U320" s="634"/>
      <c r="V320" s="634"/>
      <c r="W320" s="634"/>
      <c r="X320" s="634"/>
      <c r="Y320" s="634"/>
      <c r="Z320" s="634"/>
    </row>
    <row r="321" spans="2:26" s="946" customFormat="1" ht="19.899999999999999" customHeight="1">
      <c r="B321" s="634"/>
      <c r="C321" s="634"/>
      <c r="D321" s="634"/>
      <c r="E321" s="634"/>
      <c r="F321" s="634"/>
      <c r="G321" s="634"/>
      <c r="H321" s="634"/>
      <c r="I321" s="634"/>
      <c r="J321" s="634"/>
      <c r="K321" s="634"/>
      <c r="L321" s="634"/>
      <c r="M321" s="634"/>
      <c r="N321" s="187"/>
      <c r="O321" s="634"/>
      <c r="P321" s="634"/>
      <c r="Q321" s="634"/>
      <c r="R321" s="634"/>
      <c r="S321" s="634"/>
      <c r="T321" s="634"/>
      <c r="U321" s="634"/>
      <c r="V321" s="634"/>
      <c r="W321" s="634"/>
      <c r="X321" s="634"/>
      <c r="Y321" s="634"/>
      <c r="Z321" s="634"/>
    </row>
    <row r="322" spans="2:26" s="946" customFormat="1" ht="19.899999999999999" customHeight="1">
      <c r="B322" s="634"/>
      <c r="C322" s="634"/>
      <c r="D322" s="634"/>
      <c r="E322" s="634"/>
      <c r="F322" s="634"/>
      <c r="G322" s="634"/>
      <c r="H322" s="634"/>
      <c r="I322" s="634"/>
      <c r="J322" s="634"/>
      <c r="K322" s="634"/>
      <c r="L322" s="634"/>
      <c r="M322" s="634"/>
      <c r="N322" s="187"/>
      <c r="O322" s="634"/>
      <c r="P322" s="634"/>
      <c r="Q322" s="634"/>
      <c r="R322" s="634"/>
      <c r="S322" s="634"/>
      <c r="T322" s="634"/>
      <c r="U322" s="634"/>
      <c r="V322" s="634"/>
      <c r="W322" s="634"/>
      <c r="X322" s="634"/>
      <c r="Y322" s="634"/>
      <c r="Z322" s="634"/>
    </row>
    <row r="323" spans="2:26" s="946" customFormat="1" ht="19.899999999999999" customHeight="1">
      <c r="B323" s="634"/>
      <c r="C323" s="634"/>
      <c r="D323" s="634"/>
      <c r="E323" s="634"/>
      <c r="F323" s="634"/>
      <c r="G323" s="634"/>
      <c r="H323" s="634"/>
      <c r="I323" s="634"/>
      <c r="J323" s="634"/>
      <c r="K323" s="634"/>
      <c r="L323" s="634"/>
      <c r="M323" s="634"/>
      <c r="N323" s="187"/>
      <c r="O323" s="634"/>
      <c r="P323" s="634"/>
      <c r="Q323" s="634"/>
      <c r="R323" s="634"/>
      <c r="S323" s="634"/>
      <c r="T323" s="634"/>
      <c r="U323" s="634"/>
      <c r="V323" s="634"/>
      <c r="W323" s="634"/>
      <c r="X323" s="634"/>
      <c r="Y323" s="634"/>
      <c r="Z323" s="634"/>
    </row>
    <row r="324" spans="2:26" s="946" customFormat="1" ht="19.899999999999999" customHeight="1">
      <c r="B324" s="634"/>
      <c r="C324" s="634"/>
      <c r="D324" s="634"/>
      <c r="E324" s="634"/>
      <c r="F324" s="634"/>
      <c r="G324" s="634"/>
      <c r="H324" s="634"/>
      <c r="I324" s="634"/>
      <c r="J324" s="634"/>
      <c r="K324" s="634"/>
      <c r="L324" s="634"/>
      <c r="M324" s="634"/>
      <c r="N324" s="187"/>
      <c r="O324" s="634"/>
      <c r="P324" s="634"/>
      <c r="Q324" s="634"/>
      <c r="R324" s="634"/>
      <c r="S324" s="634"/>
      <c r="T324" s="634"/>
      <c r="U324" s="634"/>
      <c r="V324" s="634"/>
      <c r="W324" s="634"/>
      <c r="X324" s="634"/>
      <c r="Y324" s="634"/>
      <c r="Z324" s="634"/>
    </row>
    <row r="325" spans="2:26" s="946" customFormat="1" ht="19.899999999999999" customHeight="1">
      <c r="B325" s="634"/>
      <c r="C325" s="634"/>
      <c r="D325" s="634"/>
      <c r="E325" s="634"/>
      <c r="F325" s="634"/>
      <c r="G325" s="634"/>
      <c r="H325" s="634"/>
      <c r="I325" s="634"/>
      <c r="J325" s="634"/>
      <c r="K325" s="634"/>
      <c r="L325" s="634"/>
      <c r="M325" s="634"/>
      <c r="N325" s="187"/>
      <c r="O325" s="634"/>
      <c r="P325" s="634"/>
      <c r="Q325" s="634"/>
      <c r="R325" s="634"/>
      <c r="S325" s="634"/>
      <c r="T325" s="634"/>
      <c r="U325" s="634"/>
      <c r="V325" s="634"/>
      <c r="W325" s="634"/>
      <c r="X325" s="634"/>
      <c r="Y325" s="634"/>
      <c r="Z325" s="634"/>
    </row>
    <row r="326" spans="2:26" s="946" customFormat="1" ht="19.899999999999999" customHeight="1">
      <c r="B326" s="634"/>
      <c r="C326" s="634"/>
      <c r="D326" s="634"/>
      <c r="E326" s="634"/>
      <c r="F326" s="634"/>
      <c r="G326" s="634"/>
      <c r="H326" s="634"/>
      <c r="I326" s="634"/>
      <c r="J326" s="634"/>
      <c r="K326" s="634"/>
      <c r="L326" s="634"/>
      <c r="M326" s="634"/>
      <c r="N326" s="187"/>
      <c r="O326" s="634"/>
      <c r="P326" s="634"/>
      <c r="Q326" s="634"/>
      <c r="R326" s="634"/>
      <c r="S326" s="634"/>
      <c r="T326" s="634"/>
      <c r="U326" s="634"/>
      <c r="V326" s="634"/>
      <c r="W326" s="634"/>
      <c r="X326" s="634"/>
      <c r="Y326" s="634"/>
      <c r="Z326" s="634"/>
    </row>
    <row r="327" spans="2:26" s="946" customFormat="1" ht="19.899999999999999" customHeight="1">
      <c r="B327" s="634"/>
      <c r="C327" s="634"/>
      <c r="D327" s="634"/>
      <c r="E327" s="634"/>
      <c r="F327" s="634"/>
      <c r="G327" s="634"/>
      <c r="H327" s="634"/>
      <c r="I327" s="634"/>
      <c r="J327" s="634"/>
      <c r="K327" s="634"/>
      <c r="L327" s="634"/>
      <c r="M327" s="634"/>
      <c r="N327" s="187"/>
      <c r="O327" s="634"/>
      <c r="P327" s="634"/>
      <c r="Q327" s="634"/>
      <c r="R327" s="634"/>
      <c r="S327" s="634"/>
      <c r="T327" s="634"/>
      <c r="U327" s="634"/>
      <c r="V327" s="634"/>
      <c r="W327" s="634"/>
      <c r="X327" s="634"/>
      <c r="Y327" s="634"/>
      <c r="Z327" s="634"/>
    </row>
    <row r="328" spans="2:26" s="946" customFormat="1" ht="19.899999999999999" customHeight="1">
      <c r="B328" s="634"/>
      <c r="C328" s="634"/>
      <c r="D328" s="634"/>
      <c r="E328" s="634"/>
      <c r="F328" s="634"/>
      <c r="G328" s="634"/>
      <c r="H328" s="634"/>
      <c r="I328" s="634"/>
      <c r="J328" s="634"/>
      <c r="K328" s="634"/>
      <c r="L328" s="634"/>
      <c r="M328" s="634"/>
      <c r="N328" s="187"/>
      <c r="O328" s="634"/>
      <c r="P328" s="634"/>
      <c r="Q328" s="634"/>
      <c r="R328" s="634"/>
      <c r="S328" s="634"/>
      <c r="T328" s="634"/>
      <c r="U328" s="634"/>
      <c r="V328" s="634"/>
      <c r="W328" s="634"/>
      <c r="X328" s="634"/>
      <c r="Y328" s="634"/>
      <c r="Z328" s="634"/>
    </row>
    <row r="329" spans="2:26" s="946" customFormat="1" ht="19.899999999999999" customHeight="1">
      <c r="B329" s="634"/>
      <c r="C329" s="634"/>
      <c r="D329" s="634"/>
      <c r="E329" s="634"/>
      <c r="F329" s="634"/>
      <c r="G329" s="634"/>
      <c r="H329" s="634"/>
      <c r="I329" s="634"/>
      <c r="J329" s="634"/>
      <c r="K329" s="634"/>
      <c r="L329" s="634"/>
      <c r="M329" s="634"/>
      <c r="N329" s="187"/>
      <c r="O329" s="634"/>
      <c r="P329" s="634"/>
      <c r="Q329" s="634"/>
      <c r="R329" s="634"/>
      <c r="S329" s="634"/>
      <c r="T329" s="634"/>
      <c r="U329" s="634"/>
      <c r="V329" s="634"/>
      <c r="W329" s="634"/>
      <c r="X329" s="634"/>
      <c r="Y329" s="634"/>
      <c r="Z329" s="634"/>
    </row>
    <row r="330" spans="2:26" s="946" customFormat="1" ht="19.899999999999999" customHeight="1">
      <c r="B330" s="634"/>
      <c r="C330" s="634"/>
      <c r="D330" s="634"/>
      <c r="E330" s="634"/>
      <c r="F330" s="634"/>
      <c r="G330" s="634"/>
      <c r="H330" s="634"/>
      <c r="I330" s="634"/>
      <c r="J330" s="634"/>
      <c r="K330" s="634"/>
      <c r="L330" s="634"/>
      <c r="M330" s="634"/>
      <c r="N330" s="187"/>
      <c r="O330" s="634"/>
      <c r="P330" s="634"/>
      <c r="Q330" s="634"/>
      <c r="R330" s="634"/>
      <c r="S330" s="634"/>
      <c r="T330" s="634"/>
      <c r="U330" s="634"/>
      <c r="V330" s="634"/>
      <c r="W330" s="634"/>
      <c r="X330" s="634"/>
      <c r="Y330" s="634"/>
      <c r="Z330" s="634"/>
    </row>
    <row r="331" spans="2:26" s="946" customFormat="1" ht="19.899999999999999" customHeight="1">
      <c r="B331" s="634"/>
      <c r="C331" s="634"/>
      <c r="D331" s="634"/>
      <c r="E331" s="634"/>
      <c r="F331" s="634"/>
      <c r="G331" s="634"/>
      <c r="H331" s="634"/>
      <c r="I331" s="634"/>
      <c r="J331" s="634"/>
      <c r="K331" s="634"/>
      <c r="L331" s="634"/>
      <c r="M331" s="634"/>
      <c r="N331" s="187"/>
      <c r="O331" s="634"/>
      <c r="P331" s="634"/>
      <c r="Q331" s="634"/>
      <c r="R331" s="634"/>
      <c r="S331" s="634"/>
      <c r="T331" s="634"/>
      <c r="U331" s="634"/>
      <c r="V331" s="634"/>
      <c r="W331" s="634"/>
      <c r="X331" s="634"/>
      <c r="Y331" s="634"/>
      <c r="Z331" s="634"/>
    </row>
    <row r="332" spans="2:26" s="946" customFormat="1" ht="19.899999999999999" customHeight="1">
      <c r="B332" s="634"/>
      <c r="C332" s="634"/>
      <c r="D332" s="634"/>
      <c r="E332" s="634"/>
      <c r="F332" s="634"/>
      <c r="G332" s="634"/>
      <c r="H332" s="634"/>
      <c r="I332" s="634"/>
      <c r="J332" s="634"/>
      <c r="K332" s="634"/>
      <c r="L332" s="634"/>
      <c r="M332" s="634"/>
      <c r="N332" s="187"/>
      <c r="O332" s="634"/>
      <c r="P332" s="634"/>
      <c r="Q332" s="634"/>
      <c r="R332" s="634"/>
      <c r="S332" s="634"/>
      <c r="T332" s="634"/>
      <c r="U332" s="634"/>
      <c r="V332" s="634"/>
      <c r="W332" s="634"/>
      <c r="X332" s="634"/>
      <c r="Y332" s="634"/>
      <c r="Z332" s="634"/>
    </row>
    <row r="333" spans="2:26" s="946" customFormat="1" ht="19.899999999999999" customHeight="1">
      <c r="B333" s="634"/>
      <c r="C333" s="634"/>
      <c r="D333" s="634"/>
      <c r="E333" s="634"/>
      <c r="F333" s="634"/>
      <c r="G333" s="634"/>
      <c r="H333" s="634"/>
      <c r="I333" s="634"/>
      <c r="J333" s="634"/>
      <c r="K333" s="634"/>
      <c r="L333" s="634"/>
      <c r="M333" s="634"/>
      <c r="N333" s="187"/>
      <c r="O333" s="634"/>
      <c r="P333" s="634"/>
      <c r="Q333" s="634"/>
      <c r="R333" s="634"/>
      <c r="S333" s="634"/>
      <c r="T333" s="634"/>
      <c r="U333" s="634"/>
      <c r="V333" s="634"/>
      <c r="W333" s="634"/>
      <c r="X333" s="634"/>
      <c r="Y333" s="634"/>
      <c r="Z333" s="634"/>
    </row>
    <row r="334" spans="2:26" s="946" customFormat="1" ht="19.899999999999999" customHeight="1">
      <c r="B334" s="634"/>
      <c r="C334" s="634"/>
      <c r="D334" s="634"/>
      <c r="E334" s="634"/>
      <c r="F334" s="634"/>
      <c r="G334" s="634"/>
      <c r="H334" s="634"/>
      <c r="I334" s="634"/>
      <c r="J334" s="634"/>
      <c r="K334" s="634"/>
      <c r="L334" s="634"/>
      <c r="M334" s="634"/>
      <c r="N334" s="187"/>
      <c r="O334" s="634"/>
      <c r="P334" s="634"/>
      <c r="Q334" s="634"/>
      <c r="R334" s="634"/>
      <c r="S334" s="634"/>
      <c r="T334" s="634"/>
      <c r="U334" s="634"/>
      <c r="V334" s="634"/>
      <c r="W334" s="634"/>
      <c r="X334" s="634"/>
      <c r="Y334" s="634"/>
      <c r="Z334" s="634"/>
    </row>
    <row r="335" spans="2:26" s="946" customFormat="1" ht="19.899999999999999" customHeight="1">
      <c r="B335" s="634"/>
      <c r="C335" s="634"/>
      <c r="D335" s="634"/>
      <c r="E335" s="634"/>
      <c r="F335" s="634"/>
      <c r="G335" s="634"/>
      <c r="H335" s="634"/>
      <c r="I335" s="634"/>
      <c r="J335" s="634"/>
      <c r="K335" s="634"/>
      <c r="L335" s="634"/>
      <c r="M335" s="634"/>
      <c r="N335" s="187"/>
      <c r="O335" s="634"/>
      <c r="P335" s="634"/>
      <c r="Q335" s="634"/>
      <c r="R335" s="634"/>
      <c r="S335" s="634"/>
      <c r="T335" s="634"/>
      <c r="U335" s="634"/>
      <c r="V335" s="634"/>
      <c r="W335" s="634"/>
      <c r="X335" s="634"/>
      <c r="Y335" s="634"/>
      <c r="Z335" s="634"/>
    </row>
    <row r="336" spans="2:26" s="946" customFormat="1" ht="19.899999999999999" customHeight="1">
      <c r="B336" s="634"/>
      <c r="C336" s="634"/>
      <c r="D336" s="634"/>
      <c r="E336" s="634"/>
      <c r="F336" s="634"/>
      <c r="G336" s="634"/>
      <c r="H336" s="634"/>
      <c r="I336" s="634"/>
      <c r="J336" s="634"/>
      <c r="K336" s="634"/>
      <c r="L336" s="634"/>
      <c r="M336" s="634"/>
      <c r="N336" s="187"/>
      <c r="O336" s="634"/>
      <c r="P336" s="634"/>
      <c r="Q336" s="634"/>
      <c r="R336" s="634"/>
      <c r="S336" s="634"/>
      <c r="T336" s="634"/>
      <c r="U336" s="634"/>
      <c r="V336" s="634"/>
      <c r="W336" s="634"/>
      <c r="X336" s="634"/>
      <c r="Y336" s="634"/>
      <c r="Z336" s="634"/>
    </row>
    <row r="337" spans="2:26" s="946" customFormat="1" ht="19.899999999999999" customHeight="1">
      <c r="B337" s="634"/>
      <c r="C337" s="634"/>
      <c r="D337" s="634"/>
      <c r="E337" s="634"/>
      <c r="F337" s="634"/>
      <c r="G337" s="634"/>
      <c r="H337" s="634"/>
      <c r="I337" s="634"/>
      <c r="J337" s="634"/>
      <c r="K337" s="634"/>
      <c r="L337" s="634"/>
      <c r="M337" s="634"/>
      <c r="N337" s="187"/>
      <c r="O337" s="634"/>
      <c r="P337" s="634"/>
      <c r="Q337" s="634"/>
      <c r="R337" s="634"/>
      <c r="S337" s="634"/>
      <c r="T337" s="634"/>
      <c r="U337" s="634"/>
      <c r="V337" s="634"/>
      <c r="W337" s="634"/>
      <c r="X337" s="634"/>
      <c r="Y337" s="634"/>
      <c r="Z337" s="634"/>
    </row>
    <row r="338" spans="2:26" s="946" customFormat="1" ht="19.899999999999999" customHeight="1">
      <c r="B338" s="634"/>
      <c r="C338" s="634"/>
      <c r="D338" s="634"/>
      <c r="E338" s="634"/>
      <c r="F338" s="634"/>
      <c r="G338" s="634"/>
      <c r="H338" s="634"/>
      <c r="I338" s="634"/>
      <c r="J338" s="634"/>
      <c r="K338" s="634"/>
      <c r="L338" s="634"/>
      <c r="M338" s="634"/>
      <c r="N338" s="187"/>
      <c r="O338" s="634"/>
      <c r="P338" s="634"/>
      <c r="Q338" s="634"/>
      <c r="R338" s="634"/>
      <c r="S338" s="634"/>
      <c r="T338" s="634"/>
      <c r="U338" s="634"/>
      <c r="V338" s="634"/>
      <c r="W338" s="634"/>
      <c r="X338" s="634"/>
      <c r="Y338" s="634"/>
      <c r="Z338" s="634"/>
    </row>
    <row r="339" spans="2:26" s="946" customFormat="1" ht="19.899999999999999" customHeight="1">
      <c r="B339" s="634"/>
      <c r="C339" s="634"/>
      <c r="D339" s="634"/>
      <c r="E339" s="634"/>
      <c r="F339" s="634"/>
      <c r="G339" s="634"/>
      <c r="H339" s="634"/>
      <c r="I339" s="634"/>
      <c r="J339" s="634"/>
      <c r="K339" s="634"/>
      <c r="L339" s="634"/>
      <c r="M339" s="634"/>
      <c r="N339" s="187"/>
      <c r="O339" s="634"/>
      <c r="P339" s="634"/>
      <c r="Q339" s="634"/>
      <c r="R339" s="634"/>
      <c r="S339" s="634"/>
      <c r="T339" s="634"/>
      <c r="U339" s="634"/>
      <c r="V339" s="634"/>
      <c r="W339" s="634"/>
      <c r="X339" s="634"/>
      <c r="Y339" s="634"/>
      <c r="Z339" s="634"/>
    </row>
    <row r="340" spans="2:26" s="946" customFormat="1" ht="19.899999999999999" customHeight="1">
      <c r="B340" s="634"/>
      <c r="C340" s="634"/>
      <c r="D340" s="634"/>
      <c r="E340" s="634"/>
      <c r="F340" s="634"/>
      <c r="G340" s="634"/>
      <c r="H340" s="634"/>
      <c r="I340" s="634"/>
      <c r="J340" s="634"/>
      <c r="K340" s="634"/>
      <c r="L340" s="634"/>
      <c r="M340" s="634"/>
      <c r="N340" s="187"/>
      <c r="O340" s="634"/>
      <c r="P340" s="634"/>
      <c r="Q340" s="634"/>
      <c r="R340" s="634"/>
      <c r="S340" s="634"/>
      <c r="T340" s="634"/>
      <c r="U340" s="634"/>
      <c r="V340" s="634"/>
      <c r="W340" s="634"/>
      <c r="X340" s="634"/>
      <c r="Y340" s="634"/>
      <c r="Z340" s="634"/>
    </row>
    <row r="341" spans="2:26" s="946" customFormat="1" ht="19.899999999999999" customHeight="1">
      <c r="B341" s="634"/>
      <c r="C341" s="634"/>
      <c r="D341" s="634"/>
      <c r="E341" s="634"/>
      <c r="F341" s="634"/>
      <c r="G341" s="634"/>
      <c r="H341" s="634"/>
      <c r="I341" s="634"/>
      <c r="J341" s="634"/>
      <c r="K341" s="634"/>
      <c r="L341" s="634"/>
      <c r="M341" s="634"/>
      <c r="N341" s="187"/>
      <c r="O341" s="634"/>
      <c r="P341" s="634"/>
      <c r="Q341" s="634"/>
      <c r="R341" s="634"/>
      <c r="S341" s="634"/>
      <c r="T341" s="634"/>
      <c r="U341" s="634"/>
      <c r="V341" s="634"/>
      <c r="W341" s="634"/>
      <c r="X341" s="634"/>
      <c r="Y341" s="634"/>
      <c r="Z341" s="634"/>
    </row>
    <row r="342" spans="2:26" s="946" customFormat="1" ht="19.899999999999999" customHeight="1">
      <c r="B342" s="634"/>
      <c r="C342" s="634"/>
      <c r="D342" s="634"/>
      <c r="E342" s="634"/>
      <c r="F342" s="634"/>
      <c r="G342" s="634"/>
      <c r="H342" s="634"/>
      <c r="I342" s="634"/>
      <c r="J342" s="634"/>
      <c r="K342" s="634"/>
      <c r="L342" s="634"/>
      <c r="M342" s="634"/>
      <c r="N342" s="187"/>
      <c r="O342" s="634"/>
      <c r="P342" s="634"/>
      <c r="Q342" s="634"/>
      <c r="R342" s="634"/>
      <c r="S342" s="634"/>
      <c r="T342" s="634"/>
      <c r="U342" s="634"/>
      <c r="V342" s="634"/>
      <c r="W342" s="634"/>
      <c r="X342" s="634"/>
      <c r="Y342" s="634"/>
      <c r="Z342" s="634"/>
    </row>
    <row r="343" spans="2:26" s="946" customFormat="1" ht="19.899999999999999" customHeight="1">
      <c r="B343" s="634"/>
      <c r="C343" s="634"/>
      <c r="D343" s="634"/>
      <c r="E343" s="634"/>
      <c r="F343" s="634"/>
      <c r="G343" s="634"/>
      <c r="H343" s="634"/>
      <c r="I343" s="634"/>
      <c r="J343" s="634"/>
      <c r="K343" s="634"/>
      <c r="L343" s="634"/>
      <c r="M343" s="634"/>
      <c r="N343" s="187"/>
      <c r="O343" s="634"/>
      <c r="P343" s="634"/>
      <c r="Q343" s="634"/>
      <c r="R343" s="634"/>
      <c r="S343" s="634"/>
      <c r="T343" s="634"/>
      <c r="U343" s="634"/>
      <c r="V343" s="634"/>
      <c r="W343" s="634"/>
      <c r="X343" s="634"/>
      <c r="Y343" s="634"/>
      <c r="Z343" s="634"/>
    </row>
    <row r="344" spans="2:26" s="946" customFormat="1" ht="19.899999999999999" customHeight="1">
      <c r="B344" s="634"/>
      <c r="C344" s="634"/>
      <c r="D344" s="634"/>
      <c r="E344" s="634"/>
      <c r="F344" s="634"/>
      <c r="G344" s="634"/>
      <c r="H344" s="634"/>
      <c r="I344" s="634"/>
      <c r="J344" s="634"/>
      <c r="K344" s="634"/>
      <c r="L344" s="634"/>
      <c r="M344" s="634"/>
      <c r="N344" s="187"/>
      <c r="O344" s="634"/>
      <c r="P344" s="634"/>
      <c r="Q344" s="634"/>
      <c r="R344" s="634"/>
      <c r="S344" s="634"/>
      <c r="T344" s="634"/>
      <c r="U344" s="634"/>
      <c r="V344" s="634"/>
      <c r="W344" s="634"/>
      <c r="X344" s="634"/>
      <c r="Y344" s="634"/>
      <c r="Z344" s="634"/>
    </row>
    <row r="345" spans="2:26" s="946" customFormat="1" ht="19.899999999999999" customHeight="1">
      <c r="B345" s="634"/>
      <c r="C345" s="634"/>
      <c r="D345" s="634"/>
      <c r="E345" s="634"/>
      <c r="F345" s="634"/>
      <c r="G345" s="634"/>
      <c r="H345" s="634"/>
      <c r="I345" s="634"/>
      <c r="J345" s="634"/>
      <c r="K345" s="634"/>
      <c r="L345" s="634"/>
      <c r="M345" s="634"/>
      <c r="N345" s="187"/>
      <c r="O345" s="634"/>
      <c r="P345" s="634"/>
      <c r="Q345" s="634"/>
      <c r="R345" s="634"/>
      <c r="S345" s="634"/>
      <c r="T345" s="634"/>
      <c r="U345" s="634"/>
      <c r="V345" s="634"/>
      <c r="W345" s="634"/>
      <c r="X345" s="634"/>
      <c r="Y345" s="634"/>
      <c r="Z345" s="634"/>
    </row>
    <row r="346" spans="2:26" s="946" customFormat="1" ht="19.899999999999999" customHeight="1">
      <c r="B346" s="634"/>
      <c r="C346" s="634"/>
      <c r="D346" s="634"/>
      <c r="E346" s="634"/>
      <c r="F346" s="634"/>
      <c r="G346" s="634"/>
      <c r="H346" s="634"/>
      <c r="I346" s="634"/>
      <c r="J346" s="634"/>
      <c r="K346" s="634"/>
      <c r="L346" s="634"/>
      <c r="M346" s="634"/>
      <c r="N346" s="187"/>
      <c r="O346" s="634"/>
      <c r="P346" s="634"/>
      <c r="Q346" s="634"/>
      <c r="R346" s="634"/>
      <c r="S346" s="634"/>
      <c r="T346" s="634"/>
      <c r="U346" s="634"/>
      <c r="V346" s="634"/>
      <c r="W346" s="634"/>
      <c r="X346" s="634"/>
      <c r="Y346" s="634"/>
      <c r="Z346" s="634"/>
    </row>
    <row r="347" spans="2:26" s="946" customFormat="1" ht="19.899999999999999" customHeight="1">
      <c r="B347" s="634"/>
      <c r="C347" s="634"/>
      <c r="D347" s="634"/>
      <c r="E347" s="634"/>
      <c r="F347" s="634"/>
      <c r="G347" s="634"/>
      <c r="H347" s="634"/>
      <c r="I347" s="634"/>
      <c r="J347" s="634"/>
      <c r="K347" s="634"/>
      <c r="L347" s="634"/>
      <c r="M347" s="634"/>
      <c r="N347" s="187"/>
      <c r="O347" s="634"/>
      <c r="P347" s="634"/>
      <c r="Q347" s="634"/>
      <c r="R347" s="634"/>
      <c r="S347" s="634"/>
      <c r="T347" s="634"/>
      <c r="U347" s="634"/>
      <c r="V347" s="634"/>
      <c r="W347" s="634"/>
      <c r="X347" s="634"/>
      <c r="Y347" s="634"/>
      <c r="Z347" s="634"/>
    </row>
    <row r="348" spans="2:26" s="946" customFormat="1" ht="19.899999999999999" customHeight="1">
      <c r="B348" s="634"/>
      <c r="C348" s="634"/>
      <c r="D348" s="634"/>
      <c r="E348" s="634"/>
      <c r="F348" s="634"/>
      <c r="G348" s="634"/>
      <c r="H348" s="634"/>
      <c r="I348" s="634"/>
      <c r="J348" s="634"/>
      <c r="K348" s="634"/>
      <c r="L348" s="634"/>
      <c r="M348" s="634"/>
      <c r="N348" s="187"/>
      <c r="O348" s="634"/>
      <c r="P348" s="634"/>
      <c r="Q348" s="634"/>
      <c r="R348" s="634"/>
      <c r="S348" s="634"/>
      <c r="T348" s="634"/>
      <c r="U348" s="634"/>
      <c r="V348" s="634"/>
      <c r="W348" s="634"/>
      <c r="X348" s="634"/>
      <c r="Y348" s="634"/>
      <c r="Z348" s="634"/>
    </row>
    <row r="349" spans="2:26" s="946" customFormat="1" ht="19.899999999999999" customHeight="1">
      <c r="B349" s="634"/>
      <c r="C349" s="634"/>
      <c r="D349" s="634"/>
      <c r="E349" s="634"/>
      <c r="F349" s="634"/>
      <c r="G349" s="634"/>
      <c r="H349" s="634"/>
      <c r="I349" s="634"/>
      <c r="J349" s="634"/>
      <c r="K349" s="634"/>
      <c r="L349" s="634"/>
      <c r="M349" s="634"/>
      <c r="N349" s="187"/>
      <c r="O349" s="634"/>
      <c r="P349" s="634"/>
      <c r="Q349" s="634"/>
      <c r="R349" s="634"/>
      <c r="S349" s="634"/>
      <c r="T349" s="634"/>
      <c r="U349" s="634"/>
      <c r="V349" s="634"/>
      <c r="W349" s="634"/>
      <c r="X349" s="634"/>
      <c r="Y349" s="634"/>
      <c r="Z349" s="634"/>
    </row>
    <row r="350" spans="2:26" s="946" customFormat="1" ht="19.899999999999999" customHeight="1">
      <c r="B350" s="634"/>
      <c r="C350" s="634"/>
      <c r="D350" s="634"/>
      <c r="E350" s="634"/>
      <c r="F350" s="634"/>
      <c r="G350" s="634"/>
      <c r="H350" s="634"/>
      <c r="I350" s="634"/>
      <c r="J350" s="634"/>
      <c r="K350" s="634"/>
      <c r="L350" s="634"/>
      <c r="M350" s="634"/>
      <c r="N350" s="187"/>
      <c r="O350" s="634"/>
      <c r="P350" s="634"/>
      <c r="Q350" s="634"/>
      <c r="R350" s="634"/>
      <c r="S350" s="634"/>
      <c r="T350" s="634"/>
      <c r="U350" s="634"/>
      <c r="V350" s="634"/>
      <c r="W350" s="634"/>
      <c r="X350" s="634"/>
      <c r="Y350" s="634"/>
      <c r="Z350" s="634"/>
    </row>
    <row r="351" spans="2:26" s="946" customFormat="1" ht="19.899999999999999" customHeight="1">
      <c r="B351" s="634"/>
      <c r="C351" s="634"/>
      <c r="D351" s="634"/>
      <c r="E351" s="634"/>
      <c r="F351" s="634"/>
      <c r="G351" s="634"/>
      <c r="H351" s="634"/>
      <c r="I351" s="634"/>
      <c r="J351" s="634"/>
      <c r="K351" s="634"/>
      <c r="L351" s="634"/>
      <c r="M351" s="634"/>
      <c r="N351" s="187"/>
      <c r="O351" s="634"/>
      <c r="P351" s="634"/>
      <c r="Q351" s="634"/>
      <c r="R351" s="634"/>
      <c r="S351" s="634"/>
      <c r="T351" s="634"/>
      <c r="U351" s="634"/>
      <c r="V351" s="634"/>
      <c r="W351" s="634"/>
      <c r="X351" s="634"/>
      <c r="Y351" s="634"/>
      <c r="Z351" s="634"/>
    </row>
    <row r="352" spans="2:26" s="946" customFormat="1" ht="19.899999999999999" customHeight="1">
      <c r="B352" s="634"/>
      <c r="C352" s="634"/>
      <c r="D352" s="634"/>
      <c r="E352" s="634"/>
      <c r="F352" s="634"/>
      <c r="G352" s="634"/>
      <c r="H352" s="634"/>
      <c r="I352" s="634"/>
      <c r="J352" s="634"/>
      <c r="K352" s="634"/>
      <c r="L352" s="634"/>
      <c r="M352" s="634"/>
      <c r="N352" s="187"/>
      <c r="O352" s="634"/>
      <c r="P352" s="634"/>
      <c r="Q352" s="634"/>
      <c r="R352" s="634"/>
      <c r="S352" s="634"/>
      <c r="T352" s="634"/>
      <c r="U352" s="634"/>
      <c r="V352" s="634"/>
      <c r="W352" s="634"/>
      <c r="X352" s="634"/>
      <c r="Y352" s="634"/>
      <c r="Z352" s="634"/>
    </row>
    <row r="353" spans="2:26" s="946" customFormat="1" ht="19.899999999999999" customHeight="1">
      <c r="B353" s="634"/>
      <c r="C353" s="634"/>
      <c r="D353" s="634"/>
      <c r="E353" s="634"/>
      <c r="F353" s="634"/>
      <c r="G353" s="634"/>
      <c r="H353" s="634"/>
      <c r="I353" s="634"/>
      <c r="J353" s="634"/>
      <c r="K353" s="634"/>
      <c r="L353" s="634"/>
      <c r="M353" s="634"/>
      <c r="N353" s="187"/>
      <c r="O353" s="634"/>
      <c r="P353" s="634"/>
      <c r="Q353" s="634"/>
      <c r="R353" s="634"/>
      <c r="S353" s="634"/>
      <c r="T353" s="634"/>
      <c r="U353" s="634"/>
      <c r="V353" s="634"/>
      <c r="W353" s="634"/>
      <c r="X353" s="634"/>
      <c r="Y353" s="634"/>
      <c r="Z353" s="634"/>
    </row>
    <row r="354" spans="2:26" s="946" customFormat="1" ht="19.899999999999999" customHeight="1">
      <c r="B354" s="634"/>
      <c r="C354" s="634"/>
      <c r="D354" s="634"/>
      <c r="E354" s="634"/>
      <c r="F354" s="634"/>
      <c r="G354" s="634"/>
      <c r="H354" s="634"/>
      <c r="I354" s="634"/>
      <c r="J354" s="634"/>
      <c r="K354" s="634"/>
      <c r="L354" s="634"/>
      <c r="M354" s="634"/>
      <c r="N354" s="187"/>
      <c r="O354" s="634"/>
      <c r="P354" s="634"/>
      <c r="Q354" s="634"/>
      <c r="R354" s="634"/>
      <c r="S354" s="634"/>
      <c r="T354" s="634"/>
      <c r="U354" s="634"/>
      <c r="V354" s="634"/>
      <c r="W354" s="634"/>
      <c r="X354" s="634"/>
      <c r="Y354" s="634"/>
      <c r="Z354" s="634"/>
    </row>
    <row r="355" spans="2:26" s="946" customFormat="1" ht="19.899999999999999" customHeight="1">
      <c r="B355" s="634"/>
      <c r="C355" s="634"/>
      <c r="D355" s="634"/>
      <c r="E355" s="634"/>
      <c r="F355" s="634"/>
      <c r="G355" s="634"/>
      <c r="H355" s="634"/>
      <c r="I355" s="634"/>
      <c r="J355" s="634"/>
      <c r="K355" s="634"/>
      <c r="L355" s="634"/>
      <c r="M355" s="634"/>
      <c r="N355" s="187"/>
      <c r="O355" s="634"/>
      <c r="P355" s="634"/>
      <c r="Q355" s="634"/>
      <c r="R355" s="634"/>
      <c r="S355" s="634"/>
      <c r="T355" s="634"/>
      <c r="U355" s="634"/>
      <c r="V355" s="634"/>
      <c r="W355" s="634"/>
      <c r="X355" s="634"/>
      <c r="Y355" s="634"/>
      <c r="Z355" s="634"/>
    </row>
    <row r="356" spans="2:26" s="946" customFormat="1" ht="19.899999999999999" customHeight="1">
      <c r="B356" s="634"/>
      <c r="C356" s="634"/>
      <c r="D356" s="634"/>
      <c r="E356" s="634"/>
      <c r="F356" s="634"/>
      <c r="G356" s="634"/>
      <c r="H356" s="634"/>
      <c r="I356" s="634"/>
      <c r="J356" s="634"/>
      <c r="K356" s="634"/>
      <c r="L356" s="634"/>
      <c r="M356" s="634"/>
      <c r="N356" s="187"/>
      <c r="O356" s="634"/>
      <c r="P356" s="634"/>
      <c r="Q356" s="634"/>
      <c r="R356" s="634"/>
      <c r="S356" s="634"/>
      <c r="T356" s="634"/>
      <c r="U356" s="634"/>
      <c r="V356" s="634"/>
      <c r="W356" s="634"/>
      <c r="X356" s="634"/>
      <c r="Y356" s="634"/>
      <c r="Z356" s="634"/>
    </row>
    <row r="357" spans="2:26" s="946" customFormat="1" ht="19.899999999999999" customHeight="1">
      <c r="B357" s="634"/>
      <c r="C357" s="634"/>
      <c r="D357" s="634"/>
      <c r="E357" s="634"/>
      <c r="F357" s="634"/>
      <c r="G357" s="634"/>
      <c r="H357" s="634"/>
      <c r="I357" s="634"/>
      <c r="J357" s="634"/>
      <c r="K357" s="634"/>
      <c r="L357" s="634"/>
      <c r="M357" s="634"/>
      <c r="N357" s="187"/>
      <c r="O357" s="634"/>
      <c r="P357" s="634"/>
      <c r="Q357" s="634"/>
      <c r="R357" s="634"/>
      <c r="S357" s="634"/>
      <c r="T357" s="634"/>
      <c r="U357" s="634"/>
      <c r="V357" s="634"/>
      <c r="W357" s="634"/>
      <c r="X357" s="634"/>
      <c r="Y357" s="634"/>
      <c r="Z357" s="634"/>
    </row>
    <row r="358" spans="2:26" s="946" customFormat="1" ht="19.899999999999999" customHeight="1">
      <c r="B358" s="634"/>
      <c r="C358" s="634"/>
      <c r="D358" s="634"/>
      <c r="E358" s="634"/>
      <c r="F358" s="634"/>
      <c r="G358" s="634"/>
      <c r="H358" s="634"/>
      <c r="I358" s="634"/>
      <c r="J358" s="634"/>
      <c r="K358" s="634"/>
      <c r="L358" s="634"/>
      <c r="M358" s="634"/>
      <c r="N358" s="187"/>
      <c r="O358" s="634"/>
      <c r="P358" s="634"/>
      <c r="Q358" s="634"/>
      <c r="R358" s="634"/>
      <c r="S358" s="634"/>
      <c r="T358" s="634"/>
      <c r="U358" s="634"/>
      <c r="V358" s="634"/>
      <c r="W358" s="634"/>
      <c r="X358" s="634"/>
      <c r="Y358" s="634"/>
      <c r="Z358" s="634"/>
    </row>
    <row r="359" spans="2:26" s="946" customFormat="1" ht="19.899999999999999" customHeight="1">
      <c r="B359" s="634"/>
      <c r="C359" s="634"/>
      <c r="D359" s="634"/>
      <c r="E359" s="634"/>
      <c r="F359" s="634"/>
      <c r="G359" s="634"/>
      <c r="H359" s="634"/>
      <c r="I359" s="634"/>
      <c r="J359" s="634"/>
      <c r="K359" s="634"/>
      <c r="L359" s="634"/>
      <c r="M359" s="634"/>
      <c r="N359" s="187"/>
      <c r="O359" s="634"/>
      <c r="P359" s="634"/>
      <c r="Q359" s="634"/>
      <c r="R359" s="634"/>
      <c r="S359" s="634"/>
      <c r="T359" s="634"/>
      <c r="U359" s="634"/>
      <c r="V359" s="634"/>
      <c r="W359" s="634"/>
      <c r="X359" s="634"/>
      <c r="Y359" s="634"/>
      <c r="Z359" s="634"/>
    </row>
    <row r="360" spans="2:26" s="946" customFormat="1" ht="19.899999999999999" customHeight="1">
      <c r="B360" s="634"/>
      <c r="C360" s="634"/>
      <c r="D360" s="634"/>
      <c r="E360" s="634"/>
      <c r="F360" s="634"/>
      <c r="G360" s="634"/>
      <c r="H360" s="634"/>
      <c r="I360" s="634"/>
      <c r="J360" s="634"/>
      <c r="K360" s="634"/>
      <c r="L360" s="634"/>
      <c r="M360" s="634"/>
      <c r="N360" s="187"/>
      <c r="O360" s="634"/>
      <c r="P360" s="634"/>
      <c r="Q360" s="634"/>
      <c r="R360" s="634"/>
      <c r="S360" s="634"/>
      <c r="T360" s="634"/>
      <c r="U360" s="634"/>
      <c r="V360" s="634"/>
      <c r="W360" s="634"/>
      <c r="X360" s="634"/>
      <c r="Y360" s="634"/>
      <c r="Z360" s="634"/>
    </row>
    <row r="361" spans="2:26" s="946" customFormat="1" ht="19.899999999999999" customHeight="1">
      <c r="B361" s="634"/>
      <c r="C361" s="634"/>
      <c r="D361" s="634"/>
      <c r="E361" s="634"/>
      <c r="F361" s="634"/>
      <c r="G361" s="634"/>
      <c r="H361" s="634"/>
      <c r="I361" s="634"/>
      <c r="J361" s="634"/>
      <c r="K361" s="634"/>
      <c r="L361" s="634"/>
      <c r="M361" s="634"/>
      <c r="N361" s="187"/>
      <c r="O361" s="634"/>
      <c r="P361" s="634"/>
      <c r="Q361" s="634"/>
      <c r="R361" s="634"/>
      <c r="S361" s="634"/>
      <c r="T361" s="634"/>
      <c r="U361" s="634"/>
      <c r="V361" s="634"/>
      <c r="W361" s="634"/>
      <c r="X361" s="634"/>
      <c r="Y361" s="634"/>
      <c r="Z361" s="634"/>
    </row>
    <row r="362" spans="2:26" s="946" customFormat="1" ht="19.899999999999999" customHeight="1">
      <c r="B362" s="634"/>
      <c r="C362" s="634"/>
      <c r="D362" s="634"/>
      <c r="E362" s="634"/>
      <c r="F362" s="634"/>
      <c r="G362" s="634"/>
      <c r="H362" s="634"/>
      <c r="I362" s="634"/>
      <c r="J362" s="634"/>
      <c r="K362" s="634"/>
      <c r="L362" s="634"/>
      <c r="M362" s="634"/>
      <c r="N362" s="187"/>
      <c r="O362" s="634"/>
      <c r="P362" s="634"/>
      <c r="Q362" s="634"/>
      <c r="R362" s="634"/>
      <c r="S362" s="634"/>
      <c r="T362" s="634"/>
      <c r="U362" s="634"/>
      <c r="V362" s="634"/>
      <c r="W362" s="634"/>
      <c r="X362" s="634"/>
      <c r="Y362" s="634"/>
      <c r="Z362" s="634"/>
    </row>
    <row r="363" spans="2:26" s="946" customFormat="1" ht="19.899999999999999" customHeight="1">
      <c r="B363" s="634"/>
      <c r="C363" s="634"/>
      <c r="D363" s="634"/>
      <c r="E363" s="634"/>
      <c r="F363" s="634"/>
      <c r="G363" s="634"/>
      <c r="H363" s="634"/>
      <c r="I363" s="634"/>
      <c r="J363" s="634"/>
      <c r="K363" s="634"/>
      <c r="L363" s="634"/>
      <c r="M363" s="634"/>
      <c r="N363" s="187"/>
      <c r="O363" s="634"/>
      <c r="P363" s="634"/>
      <c r="Q363" s="634"/>
      <c r="R363" s="634"/>
      <c r="S363" s="634"/>
      <c r="T363" s="634"/>
      <c r="U363" s="634"/>
      <c r="V363" s="634"/>
      <c r="W363" s="634"/>
      <c r="X363" s="634"/>
      <c r="Y363" s="634"/>
      <c r="Z363" s="634"/>
    </row>
    <row r="364" spans="2:26" s="946" customFormat="1" ht="19.899999999999999" customHeight="1">
      <c r="B364" s="634"/>
      <c r="C364" s="634"/>
      <c r="D364" s="634"/>
      <c r="E364" s="634"/>
      <c r="F364" s="634"/>
      <c r="G364" s="634"/>
      <c r="H364" s="634"/>
      <c r="I364" s="634"/>
      <c r="J364" s="634"/>
      <c r="K364" s="634"/>
      <c r="L364" s="634"/>
      <c r="M364" s="634"/>
      <c r="N364" s="187"/>
      <c r="O364" s="634"/>
      <c r="P364" s="634"/>
      <c r="Q364" s="634"/>
      <c r="R364" s="634"/>
      <c r="S364" s="634"/>
      <c r="T364" s="634"/>
      <c r="U364" s="634"/>
      <c r="V364" s="634"/>
      <c r="W364" s="634"/>
      <c r="X364" s="634"/>
      <c r="Y364" s="634"/>
      <c r="Z364" s="634"/>
    </row>
    <row r="365" spans="2:26" s="946" customFormat="1" ht="19.899999999999999" customHeight="1">
      <c r="B365" s="634"/>
      <c r="C365" s="634"/>
      <c r="D365" s="634"/>
      <c r="E365" s="634"/>
      <c r="F365" s="634"/>
      <c r="G365" s="634"/>
      <c r="H365" s="634"/>
      <c r="I365" s="634"/>
      <c r="J365" s="634"/>
      <c r="K365" s="634"/>
      <c r="L365" s="634"/>
      <c r="M365" s="634"/>
      <c r="N365" s="187"/>
      <c r="O365" s="634"/>
      <c r="P365" s="634"/>
      <c r="Q365" s="634"/>
      <c r="R365" s="634"/>
      <c r="S365" s="634"/>
      <c r="T365" s="634"/>
      <c r="U365" s="634"/>
      <c r="V365" s="634"/>
      <c r="W365" s="634"/>
      <c r="X365" s="634"/>
      <c r="Y365" s="634"/>
      <c r="Z365" s="634"/>
    </row>
    <row r="366" spans="2:26" s="946" customFormat="1" ht="19.899999999999999" customHeight="1">
      <c r="B366" s="634"/>
      <c r="C366" s="634"/>
      <c r="D366" s="634"/>
      <c r="E366" s="634"/>
      <c r="F366" s="634"/>
      <c r="G366" s="634"/>
      <c r="H366" s="634"/>
      <c r="I366" s="634"/>
      <c r="J366" s="634"/>
      <c r="K366" s="634"/>
      <c r="L366" s="634"/>
      <c r="M366" s="634"/>
      <c r="N366" s="187"/>
      <c r="O366" s="634"/>
      <c r="P366" s="634"/>
      <c r="Q366" s="634"/>
      <c r="R366" s="634"/>
      <c r="S366" s="634"/>
      <c r="T366" s="634"/>
      <c r="U366" s="634"/>
      <c r="V366" s="634"/>
      <c r="W366" s="634"/>
      <c r="X366" s="634"/>
      <c r="Y366" s="634"/>
      <c r="Z366" s="634"/>
    </row>
    <row r="367" spans="2:26" s="946" customFormat="1" ht="19.899999999999999" customHeight="1">
      <c r="B367" s="634"/>
      <c r="C367" s="634"/>
      <c r="D367" s="634"/>
      <c r="E367" s="634"/>
      <c r="F367" s="634"/>
      <c r="G367" s="634"/>
      <c r="H367" s="634"/>
      <c r="I367" s="634"/>
      <c r="J367" s="634"/>
      <c r="K367" s="634"/>
      <c r="L367" s="634"/>
      <c r="M367" s="634"/>
      <c r="N367" s="187"/>
      <c r="O367" s="634"/>
      <c r="P367" s="634"/>
      <c r="Q367" s="634"/>
      <c r="R367" s="634"/>
      <c r="S367" s="634"/>
      <c r="T367" s="634"/>
      <c r="U367" s="634"/>
      <c r="V367" s="634"/>
      <c r="W367" s="634"/>
      <c r="X367" s="634"/>
      <c r="Y367" s="634"/>
      <c r="Z367" s="634"/>
    </row>
    <row r="368" spans="2:26" s="946" customFormat="1" ht="19.899999999999999" customHeight="1">
      <c r="B368" s="634"/>
      <c r="C368" s="634"/>
      <c r="D368" s="634"/>
      <c r="E368" s="634"/>
      <c r="F368" s="634"/>
      <c r="G368" s="634"/>
      <c r="H368" s="634"/>
      <c r="I368" s="634"/>
      <c r="J368" s="634"/>
      <c r="K368" s="634"/>
      <c r="L368" s="634"/>
      <c r="M368" s="634"/>
      <c r="N368" s="187"/>
      <c r="O368" s="634"/>
      <c r="P368" s="634"/>
      <c r="Q368" s="634"/>
      <c r="R368" s="634"/>
      <c r="S368" s="634"/>
      <c r="T368" s="634"/>
      <c r="U368" s="634"/>
      <c r="V368" s="634"/>
      <c r="W368" s="634"/>
      <c r="X368" s="634"/>
      <c r="Y368" s="634"/>
      <c r="Z368" s="634"/>
    </row>
    <row r="369" spans="2:26" s="946" customFormat="1" ht="19.899999999999999" customHeight="1">
      <c r="B369" s="634"/>
      <c r="C369" s="634"/>
      <c r="D369" s="634"/>
      <c r="E369" s="634"/>
      <c r="F369" s="634"/>
      <c r="G369" s="634"/>
      <c r="H369" s="634"/>
      <c r="I369" s="634"/>
      <c r="J369" s="634"/>
      <c r="K369" s="634"/>
      <c r="L369" s="634"/>
      <c r="M369" s="634"/>
      <c r="N369" s="187"/>
      <c r="O369" s="634"/>
      <c r="P369" s="634"/>
      <c r="Q369" s="634"/>
      <c r="R369" s="634"/>
      <c r="S369" s="634"/>
      <c r="T369" s="634"/>
      <c r="U369" s="634"/>
      <c r="V369" s="634"/>
      <c r="W369" s="634"/>
      <c r="X369" s="634"/>
      <c r="Y369" s="634"/>
      <c r="Z369" s="634"/>
    </row>
    <row r="370" spans="2:26" s="946" customFormat="1" ht="19.899999999999999" customHeight="1">
      <c r="B370" s="634"/>
      <c r="C370" s="634"/>
      <c r="D370" s="634"/>
      <c r="E370" s="634"/>
      <c r="F370" s="634"/>
      <c r="G370" s="634"/>
      <c r="H370" s="634"/>
      <c r="I370" s="634"/>
      <c r="J370" s="634"/>
      <c r="K370" s="634"/>
      <c r="L370" s="634"/>
      <c r="M370" s="634"/>
      <c r="N370" s="187"/>
      <c r="O370" s="634"/>
      <c r="P370" s="634"/>
      <c r="Q370" s="634"/>
      <c r="R370" s="634"/>
      <c r="S370" s="634"/>
      <c r="T370" s="634"/>
      <c r="U370" s="634"/>
      <c r="V370" s="634"/>
      <c r="W370" s="634"/>
      <c r="X370" s="634"/>
      <c r="Y370" s="634"/>
      <c r="Z370" s="634"/>
    </row>
    <row r="371" spans="2:26" s="946" customFormat="1" ht="19.899999999999999" customHeight="1">
      <c r="B371" s="634"/>
      <c r="C371" s="634"/>
      <c r="D371" s="634"/>
      <c r="E371" s="634"/>
      <c r="F371" s="634"/>
      <c r="G371" s="634"/>
      <c r="H371" s="634"/>
      <c r="I371" s="634"/>
      <c r="J371" s="634"/>
      <c r="K371" s="634"/>
      <c r="L371" s="634"/>
      <c r="M371" s="634"/>
      <c r="N371" s="187"/>
      <c r="O371" s="634"/>
      <c r="P371" s="634"/>
      <c r="Q371" s="634"/>
      <c r="R371" s="634"/>
      <c r="S371" s="634"/>
      <c r="T371" s="634"/>
      <c r="U371" s="634"/>
      <c r="V371" s="634"/>
      <c r="W371" s="634"/>
      <c r="X371" s="634"/>
      <c r="Y371" s="634"/>
      <c r="Z371" s="634"/>
    </row>
    <row r="372" spans="2:26" s="946" customFormat="1" ht="19.899999999999999" customHeight="1">
      <c r="B372" s="634"/>
      <c r="C372" s="634"/>
      <c r="D372" s="634"/>
      <c r="E372" s="634"/>
      <c r="F372" s="634"/>
      <c r="G372" s="634"/>
      <c r="H372" s="634"/>
      <c r="I372" s="634"/>
      <c r="J372" s="634"/>
      <c r="K372" s="634"/>
      <c r="L372" s="634"/>
      <c r="M372" s="634"/>
      <c r="N372" s="187"/>
      <c r="O372" s="634"/>
      <c r="P372" s="634"/>
      <c r="Q372" s="634"/>
      <c r="R372" s="634"/>
      <c r="S372" s="634"/>
      <c r="T372" s="634"/>
      <c r="U372" s="634"/>
      <c r="V372" s="634"/>
      <c r="W372" s="634"/>
      <c r="X372" s="634"/>
      <c r="Y372" s="634"/>
      <c r="Z372" s="634"/>
    </row>
    <row r="373" spans="2:26" s="946" customFormat="1" ht="19.899999999999999" customHeight="1">
      <c r="B373" s="634"/>
      <c r="C373" s="634"/>
      <c r="D373" s="634"/>
      <c r="E373" s="634"/>
      <c r="F373" s="634"/>
      <c r="G373" s="634"/>
      <c r="H373" s="634"/>
      <c r="I373" s="634"/>
      <c r="J373" s="634"/>
      <c r="K373" s="634"/>
      <c r="L373" s="634"/>
      <c r="M373" s="634"/>
      <c r="N373" s="187"/>
      <c r="O373" s="634"/>
      <c r="P373" s="634"/>
      <c r="Q373" s="634"/>
      <c r="R373" s="634"/>
      <c r="S373" s="634"/>
      <c r="T373" s="634"/>
      <c r="U373" s="634"/>
      <c r="V373" s="634"/>
      <c r="W373" s="634"/>
      <c r="X373" s="634"/>
      <c r="Y373" s="634"/>
      <c r="Z373" s="634"/>
    </row>
    <row r="374" spans="2:26" s="946" customFormat="1" ht="19.899999999999999" customHeight="1">
      <c r="B374" s="634"/>
      <c r="C374" s="634"/>
      <c r="D374" s="634"/>
      <c r="E374" s="634"/>
      <c r="F374" s="634"/>
      <c r="G374" s="634"/>
      <c r="H374" s="634"/>
      <c r="I374" s="634"/>
      <c r="J374" s="634"/>
      <c r="K374" s="634"/>
      <c r="L374" s="634"/>
      <c r="M374" s="634"/>
      <c r="N374" s="187"/>
      <c r="O374" s="634"/>
      <c r="P374" s="634"/>
      <c r="Q374" s="634"/>
      <c r="R374" s="634"/>
      <c r="S374" s="634"/>
      <c r="T374" s="634"/>
      <c r="U374" s="634"/>
      <c r="V374" s="634"/>
      <c r="W374" s="634"/>
      <c r="X374" s="634"/>
      <c r="Y374" s="634"/>
      <c r="Z374" s="634"/>
    </row>
    <row r="375" spans="2:26" s="946" customFormat="1" ht="19.899999999999999" customHeight="1">
      <c r="B375" s="634"/>
      <c r="C375" s="634"/>
      <c r="D375" s="634"/>
      <c r="E375" s="634"/>
      <c r="F375" s="634"/>
      <c r="G375" s="634"/>
      <c r="H375" s="634"/>
      <c r="I375" s="634"/>
      <c r="J375" s="634"/>
      <c r="K375" s="634"/>
      <c r="L375" s="634"/>
      <c r="M375" s="634"/>
      <c r="N375" s="187"/>
      <c r="O375" s="634"/>
      <c r="P375" s="634"/>
      <c r="Q375" s="634"/>
      <c r="R375" s="634"/>
      <c r="S375" s="634"/>
      <c r="T375" s="634"/>
      <c r="U375" s="634"/>
      <c r="V375" s="634"/>
      <c r="W375" s="634"/>
      <c r="X375" s="634"/>
      <c r="Y375" s="634"/>
      <c r="Z375" s="634"/>
    </row>
    <row r="376" spans="2:26" s="946" customFormat="1" ht="19.899999999999999" customHeight="1">
      <c r="B376" s="634"/>
      <c r="C376" s="634"/>
      <c r="D376" s="634"/>
      <c r="E376" s="634"/>
      <c r="F376" s="634"/>
      <c r="G376" s="634"/>
      <c r="H376" s="634"/>
      <c r="I376" s="634"/>
      <c r="J376" s="634"/>
      <c r="K376" s="634"/>
      <c r="L376" s="634"/>
      <c r="M376" s="634"/>
      <c r="N376" s="187"/>
      <c r="O376" s="634"/>
      <c r="P376" s="634"/>
      <c r="Q376" s="634"/>
      <c r="R376" s="634"/>
      <c r="S376" s="634"/>
      <c r="T376" s="634"/>
      <c r="U376" s="634"/>
      <c r="V376" s="634"/>
      <c r="W376" s="634"/>
      <c r="X376" s="634"/>
      <c r="Y376" s="634"/>
      <c r="Z376" s="634"/>
    </row>
    <row r="377" spans="2:26" s="946" customFormat="1" ht="19.899999999999999" customHeight="1">
      <c r="B377" s="634"/>
      <c r="C377" s="634"/>
      <c r="D377" s="634"/>
      <c r="E377" s="634"/>
      <c r="F377" s="634"/>
      <c r="G377" s="634"/>
      <c r="H377" s="634"/>
      <c r="I377" s="634"/>
      <c r="J377" s="634"/>
      <c r="K377" s="634"/>
      <c r="L377" s="634"/>
      <c r="M377" s="634"/>
      <c r="N377" s="187"/>
      <c r="O377" s="634"/>
      <c r="P377" s="634"/>
      <c r="Q377" s="634"/>
      <c r="R377" s="634"/>
      <c r="S377" s="634"/>
      <c r="T377" s="634"/>
      <c r="U377" s="634"/>
      <c r="V377" s="634"/>
      <c r="W377" s="634"/>
      <c r="X377" s="634"/>
      <c r="Y377" s="634"/>
      <c r="Z377" s="634"/>
    </row>
    <row r="378" spans="2:26" s="946" customFormat="1" ht="19.899999999999999" customHeight="1">
      <c r="B378" s="634"/>
      <c r="C378" s="634"/>
      <c r="D378" s="634"/>
      <c r="E378" s="634"/>
      <c r="F378" s="634"/>
      <c r="G378" s="634"/>
      <c r="H378" s="634"/>
      <c r="I378" s="634"/>
      <c r="J378" s="634"/>
      <c r="K378" s="634"/>
      <c r="L378" s="634"/>
      <c r="M378" s="634"/>
      <c r="N378" s="187"/>
      <c r="O378" s="634"/>
      <c r="P378" s="634"/>
      <c r="Q378" s="634"/>
      <c r="R378" s="634"/>
      <c r="S378" s="634"/>
      <c r="T378" s="634"/>
      <c r="U378" s="634"/>
      <c r="V378" s="634"/>
      <c r="W378" s="634"/>
      <c r="X378" s="634"/>
      <c r="Y378" s="634"/>
      <c r="Z378" s="634"/>
    </row>
    <row r="379" spans="2:26" s="946" customFormat="1" ht="19.899999999999999" customHeight="1">
      <c r="B379" s="634"/>
      <c r="C379" s="634"/>
      <c r="D379" s="634"/>
      <c r="E379" s="634"/>
      <c r="F379" s="634"/>
      <c r="G379" s="634"/>
      <c r="H379" s="634"/>
      <c r="I379" s="634"/>
      <c r="J379" s="634"/>
      <c r="K379" s="634"/>
      <c r="L379" s="634"/>
      <c r="M379" s="634"/>
      <c r="N379" s="187"/>
      <c r="O379" s="634"/>
      <c r="P379" s="634"/>
      <c r="Q379" s="634"/>
      <c r="R379" s="634"/>
      <c r="S379" s="634"/>
      <c r="T379" s="634"/>
      <c r="U379" s="634"/>
      <c r="V379" s="634"/>
      <c r="W379" s="634"/>
      <c r="X379" s="634"/>
      <c r="Y379" s="634"/>
      <c r="Z379" s="634"/>
    </row>
    <row r="380" spans="2:26" s="946" customFormat="1" ht="19.899999999999999" customHeight="1">
      <c r="B380" s="634"/>
      <c r="C380" s="634"/>
      <c r="D380" s="634"/>
      <c r="E380" s="634"/>
      <c r="F380" s="634"/>
      <c r="G380" s="634"/>
      <c r="H380" s="634"/>
      <c r="I380" s="634"/>
      <c r="J380" s="634"/>
      <c r="K380" s="634"/>
      <c r="L380" s="634"/>
      <c r="M380" s="634"/>
      <c r="N380" s="187"/>
      <c r="O380" s="634"/>
      <c r="P380" s="634"/>
      <c r="Q380" s="634"/>
      <c r="R380" s="634"/>
      <c r="S380" s="634"/>
      <c r="T380" s="634"/>
      <c r="U380" s="634"/>
      <c r="V380" s="634"/>
      <c r="W380" s="634"/>
      <c r="X380" s="634"/>
      <c r="Y380" s="634"/>
      <c r="Z380" s="634"/>
    </row>
    <row r="381" spans="2:26" s="946" customFormat="1" ht="19.899999999999999" customHeight="1">
      <c r="B381" s="634"/>
      <c r="C381" s="634"/>
      <c r="D381" s="634"/>
      <c r="E381" s="634"/>
      <c r="F381" s="634"/>
      <c r="G381" s="634"/>
      <c r="H381" s="634"/>
      <c r="I381" s="634"/>
      <c r="J381" s="634"/>
      <c r="K381" s="634"/>
      <c r="L381" s="634"/>
      <c r="M381" s="634"/>
      <c r="N381" s="187"/>
      <c r="O381" s="634"/>
      <c r="P381" s="634"/>
      <c r="Q381" s="634"/>
      <c r="R381" s="634"/>
      <c r="S381" s="634"/>
      <c r="T381" s="634"/>
      <c r="U381" s="634"/>
      <c r="V381" s="634"/>
      <c r="W381" s="634"/>
      <c r="X381" s="634"/>
      <c r="Y381" s="634"/>
      <c r="Z381" s="634"/>
    </row>
    <row r="382" spans="2:26" s="946" customFormat="1" ht="19.899999999999999" customHeight="1">
      <c r="B382" s="634"/>
      <c r="C382" s="634"/>
      <c r="D382" s="634"/>
      <c r="E382" s="634"/>
      <c r="F382" s="634"/>
      <c r="G382" s="634"/>
      <c r="H382" s="634"/>
      <c r="I382" s="634"/>
      <c r="J382" s="634"/>
      <c r="K382" s="634"/>
      <c r="L382" s="634"/>
      <c r="M382" s="634"/>
      <c r="N382" s="187"/>
      <c r="O382" s="634"/>
      <c r="P382" s="634"/>
      <c r="Q382" s="634"/>
      <c r="R382" s="634"/>
      <c r="S382" s="634"/>
      <c r="T382" s="634"/>
      <c r="U382" s="634"/>
      <c r="V382" s="634"/>
      <c r="W382" s="634"/>
      <c r="X382" s="634"/>
      <c r="Y382" s="634"/>
      <c r="Z382" s="634"/>
    </row>
    <row r="383" spans="2:26" s="946" customFormat="1" ht="19.899999999999999" customHeight="1">
      <c r="B383" s="634"/>
      <c r="C383" s="634"/>
      <c r="D383" s="634"/>
      <c r="E383" s="634"/>
      <c r="F383" s="634"/>
      <c r="G383" s="634"/>
      <c r="H383" s="634"/>
      <c r="I383" s="634"/>
      <c r="J383" s="634"/>
      <c r="K383" s="634"/>
      <c r="L383" s="634"/>
      <c r="M383" s="634"/>
      <c r="N383" s="187"/>
      <c r="O383" s="634"/>
      <c r="P383" s="634"/>
      <c r="Q383" s="634"/>
      <c r="R383" s="634"/>
      <c r="S383" s="634"/>
      <c r="T383" s="634"/>
      <c r="U383" s="634"/>
      <c r="V383" s="634"/>
      <c r="W383" s="634"/>
      <c r="X383" s="634"/>
      <c r="Y383" s="634"/>
      <c r="Z383" s="634"/>
    </row>
    <row r="384" spans="2:26" s="946" customFormat="1" ht="19.899999999999999" customHeight="1">
      <c r="B384" s="634"/>
      <c r="C384" s="634"/>
      <c r="D384" s="634"/>
      <c r="E384" s="634"/>
      <c r="F384" s="634"/>
      <c r="G384" s="634"/>
      <c r="H384" s="634"/>
      <c r="I384" s="634"/>
      <c r="J384" s="634"/>
      <c r="K384" s="634"/>
      <c r="L384" s="634"/>
      <c r="M384" s="634"/>
      <c r="N384" s="187"/>
      <c r="O384" s="634"/>
      <c r="P384" s="634"/>
      <c r="Q384" s="634"/>
      <c r="R384" s="634"/>
      <c r="S384" s="634"/>
      <c r="T384" s="634"/>
      <c r="U384" s="634"/>
      <c r="V384" s="634"/>
      <c r="W384" s="634"/>
      <c r="X384" s="634"/>
      <c r="Y384" s="634"/>
      <c r="Z384" s="634"/>
    </row>
    <row r="385" spans="2:26" s="946" customFormat="1" ht="19.899999999999999" customHeight="1">
      <c r="B385" s="634"/>
      <c r="C385" s="634"/>
      <c r="D385" s="634"/>
      <c r="E385" s="634"/>
      <c r="F385" s="634"/>
      <c r="G385" s="634"/>
      <c r="H385" s="634"/>
      <c r="I385" s="634"/>
      <c r="J385" s="634"/>
      <c r="K385" s="634"/>
      <c r="L385" s="634"/>
      <c r="M385" s="634"/>
      <c r="N385" s="187"/>
      <c r="O385" s="634"/>
      <c r="P385" s="634"/>
      <c r="Q385" s="634"/>
      <c r="R385" s="634"/>
      <c r="S385" s="634"/>
      <c r="T385" s="634"/>
      <c r="U385" s="634"/>
      <c r="V385" s="634"/>
      <c r="W385" s="634"/>
      <c r="X385" s="634"/>
      <c r="Y385" s="634"/>
      <c r="Z385" s="634"/>
    </row>
    <row r="386" spans="2:26" s="946" customFormat="1" ht="19.899999999999999" customHeight="1">
      <c r="B386" s="634"/>
      <c r="C386" s="634"/>
      <c r="D386" s="634"/>
      <c r="E386" s="634"/>
      <c r="F386" s="634"/>
      <c r="G386" s="634"/>
      <c r="H386" s="634"/>
      <c r="I386" s="634"/>
      <c r="J386" s="634"/>
      <c r="K386" s="634"/>
      <c r="L386" s="634"/>
      <c r="M386" s="634"/>
      <c r="N386" s="187"/>
      <c r="O386" s="634"/>
      <c r="P386" s="634"/>
      <c r="Q386" s="634"/>
      <c r="R386" s="634"/>
      <c r="S386" s="634"/>
      <c r="T386" s="634"/>
      <c r="U386" s="634"/>
      <c r="V386" s="634"/>
      <c r="W386" s="634"/>
      <c r="X386" s="634"/>
      <c r="Y386" s="634"/>
      <c r="Z386" s="634"/>
    </row>
    <row r="387" spans="2:26" s="946" customFormat="1" ht="19.899999999999999" customHeight="1">
      <c r="B387" s="634"/>
      <c r="C387" s="634"/>
      <c r="D387" s="634"/>
      <c r="E387" s="634"/>
      <c r="F387" s="634"/>
      <c r="G387" s="634"/>
      <c r="H387" s="634"/>
      <c r="I387" s="634"/>
      <c r="J387" s="634"/>
      <c r="K387" s="634"/>
      <c r="L387" s="634"/>
      <c r="M387" s="634"/>
      <c r="N387" s="187"/>
      <c r="O387" s="634"/>
      <c r="P387" s="634"/>
      <c r="Q387" s="634"/>
      <c r="R387" s="634"/>
      <c r="S387" s="634"/>
      <c r="T387" s="634"/>
      <c r="U387" s="634"/>
      <c r="V387" s="634"/>
      <c r="W387" s="634"/>
      <c r="X387" s="634"/>
      <c r="Y387" s="634"/>
      <c r="Z387" s="634"/>
    </row>
    <row r="388" spans="2:26" s="946" customFormat="1" ht="19.899999999999999" customHeight="1">
      <c r="B388" s="634"/>
      <c r="C388" s="634"/>
      <c r="D388" s="634"/>
      <c r="E388" s="634"/>
      <c r="F388" s="634"/>
      <c r="G388" s="634"/>
      <c r="H388" s="634"/>
      <c r="I388" s="634"/>
      <c r="J388" s="634"/>
      <c r="K388" s="634"/>
      <c r="L388" s="634"/>
      <c r="M388" s="634"/>
      <c r="N388" s="187"/>
      <c r="O388" s="634"/>
      <c r="P388" s="634"/>
      <c r="Q388" s="634"/>
      <c r="R388" s="634"/>
      <c r="S388" s="634"/>
      <c r="T388" s="634"/>
      <c r="U388" s="634"/>
      <c r="V388" s="634"/>
      <c r="W388" s="634"/>
      <c r="X388" s="634"/>
      <c r="Y388" s="634"/>
      <c r="Z388" s="634"/>
    </row>
    <row r="389" spans="2:26" s="946" customFormat="1" ht="19.899999999999999" customHeight="1">
      <c r="B389" s="634"/>
      <c r="C389" s="634"/>
      <c r="D389" s="634"/>
      <c r="E389" s="634"/>
      <c r="F389" s="634"/>
      <c r="G389" s="634"/>
      <c r="H389" s="634"/>
      <c r="I389" s="634"/>
      <c r="J389" s="634"/>
      <c r="K389" s="634"/>
      <c r="L389" s="634"/>
      <c r="M389" s="634"/>
      <c r="N389" s="187"/>
      <c r="O389" s="634"/>
      <c r="P389" s="634"/>
      <c r="Q389" s="634"/>
      <c r="R389" s="634"/>
      <c r="S389" s="634"/>
      <c r="T389" s="634"/>
      <c r="U389" s="634"/>
      <c r="V389" s="634"/>
      <c r="W389" s="634"/>
      <c r="X389" s="634"/>
      <c r="Y389" s="634"/>
      <c r="Z389" s="634"/>
    </row>
    <row r="390" spans="2:26" s="946" customFormat="1" ht="19.899999999999999" customHeight="1">
      <c r="B390" s="634"/>
      <c r="C390" s="634"/>
      <c r="D390" s="634"/>
      <c r="E390" s="634"/>
      <c r="F390" s="634"/>
      <c r="G390" s="634"/>
      <c r="H390" s="634"/>
      <c r="I390" s="634"/>
      <c r="J390" s="634"/>
      <c r="K390" s="634"/>
      <c r="L390" s="634"/>
      <c r="M390" s="634"/>
      <c r="N390" s="187"/>
      <c r="O390" s="634"/>
      <c r="P390" s="634"/>
      <c r="Q390" s="634"/>
      <c r="R390" s="634"/>
      <c r="S390" s="634"/>
      <c r="T390" s="634"/>
      <c r="U390" s="634"/>
      <c r="V390" s="634"/>
      <c r="W390" s="634"/>
      <c r="X390" s="634"/>
      <c r="Y390" s="634"/>
      <c r="Z390" s="634"/>
    </row>
    <row r="391" spans="2:26" s="946" customFormat="1" ht="19.899999999999999" customHeight="1">
      <c r="B391" s="634"/>
      <c r="C391" s="634"/>
      <c r="D391" s="634"/>
      <c r="E391" s="634"/>
      <c r="F391" s="634"/>
      <c r="G391" s="634"/>
      <c r="H391" s="634"/>
      <c r="I391" s="634"/>
      <c r="J391" s="634"/>
      <c r="K391" s="634"/>
      <c r="L391" s="634"/>
      <c r="M391" s="634"/>
      <c r="N391" s="187"/>
      <c r="O391" s="634"/>
      <c r="P391" s="634"/>
      <c r="Q391" s="634"/>
      <c r="R391" s="634"/>
      <c r="S391" s="634"/>
      <c r="T391" s="634"/>
      <c r="U391" s="634"/>
      <c r="V391" s="634"/>
      <c r="W391" s="634"/>
      <c r="X391" s="634"/>
      <c r="Y391" s="634"/>
      <c r="Z391" s="634"/>
    </row>
    <row r="392" spans="2:26" s="946" customFormat="1" ht="19.899999999999999" customHeight="1">
      <c r="B392" s="634"/>
      <c r="C392" s="634"/>
      <c r="D392" s="634"/>
      <c r="E392" s="634"/>
      <c r="F392" s="634"/>
      <c r="G392" s="634"/>
      <c r="H392" s="634"/>
      <c r="I392" s="634"/>
      <c r="J392" s="634"/>
      <c r="K392" s="634"/>
      <c r="L392" s="634"/>
      <c r="M392" s="634"/>
      <c r="N392" s="187"/>
      <c r="O392" s="634"/>
      <c r="P392" s="634"/>
      <c r="Q392" s="634"/>
      <c r="R392" s="634"/>
      <c r="S392" s="634"/>
      <c r="T392" s="634"/>
      <c r="U392" s="634"/>
      <c r="V392" s="634"/>
      <c r="W392" s="634"/>
      <c r="X392" s="634"/>
      <c r="Y392" s="634"/>
      <c r="Z392" s="634"/>
    </row>
    <row r="393" spans="2:26" s="946" customFormat="1" ht="19.899999999999999" customHeight="1">
      <c r="B393" s="634"/>
      <c r="C393" s="634"/>
      <c r="D393" s="634"/>
      <c r="E393" s="634"/>
      <c r="F393" s="634"/>
      <c r="G393" s="634"/>
      <c r="H393" s="634"/>
      <c r="I393" s="634"/>
      <c r="J393" s="634"/>
      <c r="K393" s="634"/>
      <c r="L393" s="634"/>
      <c r="M393" s="634"/>
      <c r="N393" s="187"/>
      <c r="O393" s="634"/>
      <c r="P393" s="634"/>
      <c r="Q393" s="634"/>
      <c r="R393" s="634"/>
      <c r="S393" s="634"/>
      <c r="T393" s="634"/>
      <c r="U393" s="634"/>
      <c r="V393" s="634"/>
      <c r="W393" s="634"/>
      <c r="X393" s="634"/>
      <c r="Y393" s="634"/>
      <c r="Z393" s="634"/>
    </row>
    <row r="394" spans="2:26" s="946" customFormat="1" ht="19.899999999999999" customHeight="1">
      <c r="B394" s="634"/>
      <c r="C394" s="634"/>
      <c r="D394" s="634"/>
      <c r="E394" s="634"/>
      <c r="F394" s="634"/>
      <c r="G394" s="634"/>
      <c r="H394" s="634"/>
      <c r="I394" s="634"/>
      <c r="J394" s="634"/>
      <c r="K394" s="634"/>
      <c r="L394" s="634"/>
      <c r="M394" s="634"/>
      <c r="N394" s="187"/>
      <c r="O394" s="634"/>
      <c r="P394" s="634"/>
      <c r="Q394" s="634"/>
      <c r="R394" s="634"/>
      <c r="S394" s="634"/>
      <c r="T394" s="634"/>
      <c r="U394" s="634"/>
      <c r="V394" s="634"/>
      <c r="W394" s="634"/>
      <c r="X394" s="634"/>
      <c r="Y394" s="634"/>
      <c r="Z394" s="634"/>
    </row>
    <row r="395" spans="2:26" s="946" customFormat="1" ht="19.899999999999999" customHeight="1">
      <c r="B395" s="634"/>
      <c r="C395" s="634"/>
      <c r="D395" s="634"/>
      <c r="E395" s="634"/>
      <c r="F395" s="634"/>
      <c r="G395" s="634"/>
      <c r="H395" s="634"/>
      <c r="I395" s="634"/>
      <c r="J395" s="634"/>
      <c r="K395" s="634"/>
      <c r="L395" s="634"/>
      <c r="M395" s="634"/>
      <c r="N395" s="187"/>
      <c r="O395" s="634"/>
      <c r="P395" s="634"/>
      <c r="Q395" s="634"/>
      <c r="R395" s="634"/>
      <c r="S395" s="634"/>
      <c r="T395" s="634"/>
      <c r="U395" s="634"/>
      <c r="V395" s="634"/>
      <c r="W395" s="634"/>
      <c r="X395" s="634"/>
      <c r="Y395" s="634"/>
      <c r="Z395" s="634"/>
    </row>
    <row r="396" spans="2:26" s="946" customFormat="1" ht="19.899999999999999" customHeight="1">
      <c r="B396" s="634"/>
      <c r="C396" s="634"/>
      <c r="D396" s="634"/>
      <c r="E396" s="634"/>
      <c r="F396" s="634"/>
      <c r="G396" s="634"/>
      <c r="H396" s="634"/>
      <c r="I396" s="634"/>
      <c r="J396" s="634"/>
      <c r="K396" s="634"/>
      <c r="L396" s="634"/>
      <c r="M396" s="634"/>
      <c r="N396" s="187"/>
      <c r="O396" s="634"/>
      <c r="P396" s="634"/>
      <c r="Q396" s="634"/>
      <c r="R396" s="634"/>
      <c r="S396" s="634"/>
      <c r="T396" s="634"/>
      <c r="U396" s="634"/>
      <c r="V396" s="634"/>
      <c r="W396" s="634"/>
      <c r="X396" s="634"/>
      <c r="Y396" s="634"/>
      <c r="Z396" s="634"/>
    </row>
    <row r="397" spans="2:26" s="946" customFormat="1" ht="19.899999999999999" customHeight="1">
      <c r="B397" s="634"/>
      <c r="C397" s="634"/>
      <c r="D397" s="634"/>
      <c r="E397" s="634"/>
      <c r="F397" s="634"/>
      <c r="G397" s="634"/>
      <c r="H397" s="634"/>
      <c r="I397" s="634"/>
      <c r="J397" s="634"/>
      <c r="K397" s="634"/>
      <c r="L397" s="634"/>
      <c r="M397" s="634"/>
      <c r="N397" s="187"/>
      <c r="O397" s="634"/>
      <c r="P397" s="634"/>
      <c r="Q397" s="634"/>
      <c r="R397" s="634"/>
      <c r="S397" s="634"/>
      <c r="T397" s="634"/>
      <c r="U397" s="634"/>
      <c r="V397" s="634"/>
      <c r="W397" s="634"/>
      <c r="X397" s="634"/>
      <c r="Y397" s="634"/>
      <c r="Z397" s="634"/>
    </row>
    <row r="398" spans="2:26" s="946" customFormat="1" ht="19.899999999999999" customHeight="1">
      <c r="B398" s="634"/>
      <c r="C398" s="634"/>
      <c r="D398" s="634"/>
      <c r="E398" s="634"/>
      <c r="F398" s="634"/>
      <c r="G398" s="634"/>
      <c r="H398" s="634"/>
      <c r="I398" s="634"/>
      <c r="J398" s="634"/>
      <c r="K398" s="634"/>
      <c r="L398" s="634"/>
      <c r="M398" s="634"/>
      <c r="N398" s="187"/>
      <c r="O398" s="634"/>
      <c r="P398" s="634"/>
      <c r="Q398" s="634"/>
      <c r="R398" s="634"/>
      <c r="S398" s="634"/>
      <c r="T398" s="634"/>
      <c r="U398" s="634"/>
      <c r="V398" s="634"/>
      <c r="W398" s="634"/>
      <c r="X398" s="634"/>
      <c r="Y398" s="634"/>
      <c r="Z398" s="634"/>
    </row>
    <row r="399" spans="2:26" s="946" customFormat="1" ht="19.899999999999999" customHeight="1">
      <c r="B399" s="634"/>
      <c r="C399" s="634"/>
      <c r="D399" s="634"/>
      <c r="E399" s="634"/>
      <c r="F399" s="634"/>
      <c r="G399" s="634"/>
      <c r="H399" s="634"/>
      <c r="I399" s="634"/>
      <c r="J399" s="634"/>
      <c r="K399" s="634"/>
      <c r="L399" s="634"/>
      <c r="M399" s="634"/>
      <c r="N399" s="187"/>
      <c r="O399" s="634"/>
      <c r="P399" s="634"/>
      <c r="Q399" s="634"/>
      <c r="R399" s="634"/>
      <c r="S399" s="634"/>
      <c r="T399" s="634"/>
      <c r="U399" s="634"/>
      <c r="V399" s="634"/>
      <c r="W399" s="634"/>
      <c r="X399" s="634"/>
      <c r="Y399" s="634"/>
      <c r="Z399" s="634"/>
    </row>
    <row r="400" spans="2:26" s="946" customFormat="1" ht="19.899999999999999" customHeight="1">
      <c r="B400" s="634"/>
      <c r="C400" s="634"/>
      <c r="D400" s="634"/>
      <c r="E400" s="634"/>
      <c r="F400" s="634"/>
      <c r="G400" s="634"/>
      <c r="H400" s="634"/>
      <c r="I400" s="634"/>
      <c r="J400" s="634"/>
      <c r="K400" s="634"/>
      <c r="L400" s="634"/>
      <c r="M400" s="634"/>
      <c r="N400" s="187"/>
      <c r="O400" s="634"/>
      <c r="P400" s="634"/>
      <c r="Q400" s="634"/>
      <c r="R400" s="634"/>
      <c r="S400" s="634"/>
      <c r="T400" s="634"/>
      <c r="U400" s="634"/>
      <c r="V400" s="634"/>
      <c r="W400" s="634"/>
      <c r="X400" s="634"/>
      <c r="Y400" s="634"/>
      <c r="Z400" s="634"/>
    </row>
    <row r="401" spans="2:26" s="946" customFormat="1" ht="19.899999999999999" customHeight="1">
      <c r="B401" s="634"/>
      <c r="C401" s="634"/>
      <c r="D401" s="634"/>
      <c r="E401" s="634"/>
      <c r="F401" s="634"/>
      <c r="G401" s="634"/>
      <c r="H401" s="634"/>
      <c r="I401" s="634"/>
      <c r="J401" s="634"/>
      <c r="K401" s="634"/>
      <c r="L401" s="634"/>
      <c r="M401" s="634"/>
      <c r="N401" s="187"/>
      <c r="O401" s="634"/>
      <c r="P401" s="634"/>
      <c r="Q401" s="634"/>
      <c r="R401" s="634"/>
      <c r="S401" s="634"/>
      <c r="T401" s="634"/>
      <c r="U401" s="634"/>
      <c r="V401" s="634"/>
      <c r="W401" s="634"/>
      <c r="X401" s="634"/>
      <c r="Y401" s="634"/>
      <c r="Z401" s="634"/>
    </row>
    <row r="402" spans="2:26" s="946" customFormat="1" ht="19.899999999999999" customHeight="1">
      <c r="B402" s="634"/>
      <c r="C402" s="634"/>
      <c r="D402" s="634"/>
      <c r="E402" s="634"/>
      <c r="F402" s="634"/>
      <c r="G402" s="634"/>
      <c r="H402" s="634"/>
      <c r="I402" s="634"/>
      <c r="J402" s="634"/>
      <c r="K402" s="634"/>
      <c r="L402" s="634"/>
      <c r="M402" s="634"/>
      <c r="N402" s="187"/>
      <c r="O402" s="634"/>
      <c r="P402" s="634"/>
      <c r="Q402" s="634"/>
      <c r="R402" s="634"/>
      <c r="S402" s="634"/>
      <c r="T402" s="634"/>
      <c r="U402" s="634"/>
      <c r="V402" s="634"/>
      <c r="W402" s="634"/>
      <c r="X402" s="634"/>
      <c r="Y402" s="634"/>
      <c r="Z402" s="634"/>
    </row>
    <row r="403" spans="2:26" s="946" customFormat="1" ht="19.899999999999999" customHeight="1">
      <c r="B403" s="634"/>
      <c r="C403" s="634"/>
      <c r="D403" s="634"/>
      <c r="E403" s="634"/>
      <c r="F403" s="634"/>
      <c r="G403" s="634"/>
      <c r="H403" s="634"/>
      <c r="I403" s="634"/>
      <c r="J403" s="634"/>
      <c r="K403" s="634"/>
      <c r="L403" s="634"/>
      <c r="M403" s="634"/>
      <c r="N403" s="187"/>
      <c r="O403" s="634"/>
      <c r="P403" s="634"/>
      <c r="Q403" s="634"/>
      <c r="R403" s="634"/>
      <c r="S403" s="634"/>
      <c r="T403" s="634"/>
      <c r="U403" s="634"/>
      <c r="V403" s="634"/>
      <c r="W403" s="634"/>
      <c r="X403" s="634"/>
      <c r="Y403" s="634"/>
      <c r="Z403" s="634"/>
    </row>
    <row r="404" spans="2:26" s="946" customFormat="1" ht="19.899999999999999" customHeight="1">
      <c r="B404" s="634"/>
      <c r="C404" s="634"/>
      <c r="D404" s="634"/>
      <c r="E404" s="634"/>
      <c r="F404" s="634"/>
      <c r="G404" s="634"/>
      <c r="H404" s="634"/>
      <c r="I404" s="634"/>
      <c r="J404" s="634"/>
      <c r="K404" s="634"/>
      <c r="L404" s="634"/>
      <c r="M404" s="634"/>
      <c r="N404" s="187"/>
      <c r="O404" s="634"/>
      <c r="P404" s="634"/>
      <c r="Q404" s="634"/>
      <c r="R404" s="634"/>
      <c r="S404" s="634"/>
      <c r="T404" s="634"/>
      <c r="U404" s="634"/>
      <c r="V404" s="634"/>
      <c r="W404" s="634"/>
      <c r="X404" s="634"/>
      <c r="Y404" s="634"/>
      <c r="Z404" s="634"/>
    </row>
    <row r="405" spans="2:26" s="946" customFormat="1" ht="19.899999999999999" customHeight="1">
      <c r="B405" s="634"/>
      <c r="C405" s="634"/>
      <c r="D405" s="634"/>
      <c r="E405" s="634"/>
      <c r="F405" s="634"/>
      <c r="G405" s="634"/>
      <c r="H405" s="634"/>
      <c r="I405" s="634"/>
      <c r="J405" s="634"/>
      <c r="K405" s="634"/>
      <c r="L405" s="634"/>
      <c r="M405" s="634"/>
      <c r="N405" s="187"/>
      <c r="O405" s="634"/>
      <c r="P405" s="634"/>
      <c r="Q405" s="634"/>
      <c r="R405" s="634"/>
      <c r="S405" s="634"/>
      <c r="T405" s="634"/>
      <c r="U405" s="634"/>
      <c r="V405" s="634"/>
      <c r="W405" s="634"/>
      <c r="X405" s="634"/>
      <c r="Y405" s="634"/>
      <c r="Z405" s="634"/>
    </row>
    <row r="406" spans="2:26" s="946" customFormat="1" ht="19.899999999999999" customHeight="1">
      <c r="B406" s="634"/>
      <c r="C406" s="634"/>
      <c r="D406" s="634"/>
      <c r="E406" s="634"/>
      <c r="F406" s="634"/>
      <c r="G406" s="634"/>
      <c r="H406" s="634"/>
      <c r="I406" s="634"/>
      <c r="J406" s="634"/>
      <c r="K406" s="634"/>
      <c r="L406" s="634"/>
      <c r="M406" s="634"/>
      <c r="N406" s="187"/>
      <c r="O406" s="634"/>
      <c r="P406" s="634"/>
      <c r="Q406" s="634"/>
      <c r="R406" s="634"/>
      <c r="S406" s="634"/>
      <c r="T406" s="634"/>
      <c r="U406" s="634"/>
      <c r="V406" s="634"/>
      <c r="W406" s="634"/>
      <c r="X406" s="634"/>
      <c r="Y406" s="634"/>
      <c r="Z406" s="634"/>
    </row>
    <row r="407" spans="2:26" s="946" customFormat="1" ht="19.899999999999999" customHeight="1">
      <c r="B407" s="634"/>
      <c r="C407" s="634"/>
      <c r="D407" s="634"/>
      <c r="E407" s="634"/>
      <c r="F407" s="634"/>
      <c r="G407" s="634"/>
      <c r="H407" s="634"/>
      <c r="I407" s="634"/>
      <c r="J407" s="634"/>
      <c r="K407" s="634"/>
      <c r="L407" s="634"/>
      <c r="M407" s="634"/>
      <c r="N407" s="187"/>
      <c r="O407" s="634"/>
      <c r="P407" s="634"/>
      <c r="Q407" s="634"/>
      <c r="R407" s="634"/>
      <c r="S407" s="634"/>
      <c r="T407" s="634"/>
      <c r="U407" s="634"/>
      <c r="V407" s="634"/>
      <c r="W407" s="634"/>
      <c r="X407" s="634"/>
      <c r="Y407" s="634"/>
      <c r="Z407" s="634"/>
    </row>
    <row r="408" spans="2:26" s="946" customFormat="1" ht="19.899999999999999" customHeight="1">
      <c r="B408" s="634"/>
      <c r="C408" s="634"/>
      <c r="D408" s="634"/>
      <c r="E408" s="634"/>
      <c r="F408" s="634"/>
      <c r="G408" s="634"/>
      <c r="H408" s="634"/>
      <c r="I408" s="634"/>
      <c r="J408" s="634"/>
      <c r="K408" s="634"/>
      <c r="L408" s="634"/>
      <c r="M408" s="634"/>
      <c r="N408" s="187"/>
      <c r="O408" s="634"/>
      <c r="P408" s="634"/>
      <c r="Q408" s="634"/>
      <c r="R408" s="634"/>
      <c r="S408" s="634"/>
      <c r="T408" s="634"/>
      <c r="U408" s="634"/>
      <c r="V408" s="634"/>
      <c r="W408" s="634"/>
      <c r="X408" s="634"/>
      <c r="Y408" s="634"/>
      <c r="Z408" s="634"/>
    </row>
    <row r="409" spans="2:26" s="946" customFormat="1" ht="19.899999999999999" customHeight="1">
      <c r="B409" s="634"/>
      <c r="C409" s="634"/>
      <c r="D409" s="634"/>
      <c r="E409" s="634"/>
      <c r="F409" s="634"/>
      <c r="G409" s="634"/>
      <c r="H409" s="634"/>
      <c r="I409" s="634"/>
      <c r="J409" s="634"/>
      <c r="K409" s="634"/>
      <c r="L409" s="634"/>
      <c r="M409" s="634"/>
      <c r="N409" s="187"/>
      <c r="O409" s="634"/>
      <c r="P409" s="634"/>
      <c r="Q409" s="634"/>
      <c r="R409" s="634"/>
      <c r="S409" s="634"/>
      <c r="T409" s="634"/>
      <c r="U409" s="634"/>
      <c r="V409" s="634"/>
      <c r="W409" s="634"/>
      <c r="X409" s="634"/>
      <c r="Y409" s="634"/>
      <c r="Z409" s="634"/>
    </row>
    <row r="410" spans="2:26" s="946" customFormat="1" ht="19.899999999999999" customHeight="1">
      <c r="B410" s="634"/>
      <c r="C410" s="634"/>
      <c r="D410" s="634"/>
      <c r="E410" s="634"/>
      <c r="F410" s="634"/>
      <c r="G410" s="634"/>
      <c r="H410" s="634"/>
      <c r="I410" s="634"/>
      <c r="J410" s="634"/>
      <c r="K410" s="634"/>
      <c r="L410" s="634"/>
      <c r="M410" s="634"/>
      <c r="N410" s="187"/>
      <c r="O410" s="634"/>
      <c r="P410" s="634"/>
      <c r="Q410" s="634"/>
      <c r="R410" s="634"/>
      <c r="S410" s="634"/>
      <c r="T410" s="634"/>
      <c r="U410" s="634"/>
      <c r="V410" s="634"/>
      <c r="W410" s="634"/>
      <c r="X410" s="634"/>
      <c r="Y410" s="634"/>
      <c r="Z410" s="634"/>
    </row>
    <row r="411" spans="2:26" s="946" customFormat="1" ht="19.899999999999999" customHeight="1">
      <c r="B411" s="634"/>
      <c r="C411" s="634"/>
      <c r="D411" s="634"/>
      <c r="E411" s="634"/>
      <c r="F411" s="634"/>
      <c r="G411" s="634"/>
      <c r="H411" s="634"/>
      <c r="I411" s="634"/>
      <c r="J411" s="634"/>
      <c r="K411" s="634"/>
      <c r="L411" s="634"/>
      <c r="M411" s="634"/>
      <c r="N411" s="187"/>
      <c r="O411" s="634"/>
      <c r="P411" s="634"/>
      <c r="Q411" s="634"/>
      <c r="R411" s="634"/>
      <c r="S411" s="634"/>
      <c r="T411" s="634"/>
      <c r="U411" s="634"/>
      <c r="V411" s="634"/>
      <c r="W411" s="634"/>
      <c r="X411" s="634"/>
      <c r="Y411" s="634"/>
      <c r="Z411" s="634"/>
    </row>
    <row r="412" spans="2:26" s="946" customFormat="1" ht="19.899999999999999" customHeight="1">
      <c r="B412" s="634"/>
      <c r="C412" s="634"/>
      <c r="D412" s="634"/>
      <c r="E412" s="634"/>
      <c r="F412" s="634"/>
      <c r="G412" s="634"/>
      <c r="H412" s="634"/>
      <c r="I412" s="634"/>
      <c r="J412" s="634"/>
      <c r="K412" s="634"/>
      <c r="L412" s="634"/>
      <c r="M412" s="634"/>
      <c r="N412" s="187"/>
      <c r="O412" s="634"/>
      <c r="P412" s="634"/>
      <c r="Q412" s="634"/>
      <c r="R412" s="634"/>
      <c r="S412" s="634"/>
      <c r="T412" s="634"/>
      <c r="U412" s="634"/>
      <c r="V412" s="634"/>
      <c r="W412" s="634"/>
      <c r="X412" s="634"/>
      <c r="Y412" s="634"/>
      <c r="Z412" s="634"/>
    </row>
    <row r="413" spans="2:26" s="946" customFormat="1" ht="19.899999999999999" customHeight="1">
      <c r="B413" s="634"/>
      <c r="C413" s="634"/>
      <c r="D413" s="634"/>
      <c r="E413" s="634"/>
      <c r="F413" s="634"/>
      <c r="G413" s="634"/>
      <c r="H413" s="634"/>
      <c r="I413" s="634"/>
      <c r="J413" s="634"/>
      <c r="K413" s="634"/>
      <c r="L413" s="634"/>
      <c r="M413" s="634"/>
      <c r="N413" s="187"/>
      <c r="O413" s="634"/>
      <c r="P413" s="634"/>
      <c r="Q413" s="634"/>
      <c r="R413" s="634"/>
      <c r="S413" s="634"/>
      <c r="T413" s="634"/>
      <c r="U413" s="634"/>
      <c r="V413" s="634"/>
      <c r="W413" s="634"/>
      <c r="X413" s="634"/>
      <c r="Y413" s="634"/>
      <c r="Z413" s="634"/>
    </row>
    <row r="414" spans="2:26" s="946" customFormat="1" ht="19.899999999999999" customHeight="1">
      <c r="B414" s="634"/>
      <c r="C414" s="634"/>
      <c r="D414" s="634"/>
      <c r="E414" s="634"/>
      <c r="F414" s="634"/>
      <c r="G414" s="634"/>
      <c r="H414" s="634"/>
      <c r="I414" s="634"/>
      <c r="J414" s="634"/>
      <c r="K414" s="634"/>
      <c r="L414" s="634"/>
      <c r="M414" s="634"/>
      <c r="N414" s="187"/>
      <c r="O414" s="634"/>
      <c r="P414" s="634"/>
      <c r="Q414" s="634"/>
      <c r="R414" s="634"/>
      <c r="S414" s="634"/>
      <c r="T414" s="634"/>
      <c r="U414" s="634"/>
      <c r="V414" s="634"/>
      <c r="W414" s="634"/>
      <c r="X414" s="634"/>
      <c r="Y414" s="634"/>
      <c r="Z414" s="634"/>
    </row>
    <row r="415" spans="2:26" s="946" customFormat="1" ht="19.899999999999999" customHeight="1">
      <c r="B415" s="634"/>
      <c r="C415" s="634"/>
      <c r="D415" s="634"/>
      <c r="E415" s="634"/>
      <c r="F415" s="634"/>
      <c r="G415" s="634"/>
      <c r="H415" s="634"/>
      <c r="I415" s="634"/>
      <c r="J415" s="634"/>
      <c r="K415" s="634"/>
      <c r="L415" s="634"/>
      <c r="M415" s="634"/>
      <c r="N415" s="187"/>
      <c r="O415" s="634"/>
      <c r="P415" s="634"/>
      <c r="Q415" s="634"/>
      <c r="R415" s="634"/>
      <c r="S415" s="634"/>
      <c r="T415" s="634"/>
      <c r="U415" s="634"/>
      <c r="V415" s="634"/>
      <c r="W415" s="634"/>
      <c r="X415" s="634"/>
      <c r="Y415" s="634"/>
      <c r="Z415" s="634"/>
    </row>
    <row r="416" spans="2:26" s="946" customFormat="1" ht="19.899999999999999" customHeight="1">
      <c r="B416" s="634"/>
      <c r="C416" s="634"/>
      <c r="D416" s="634"/>
      <c r="E416" s="634"/>
      <c r="F416" s="634"/>
      <c r="G416" s="634"/>
      <c r="H416" s="634"/>
      <c r="I416" s="634"/>
      <c r="J416" s="634"/>
      <c r="K416" s="634"/>
      <c r="L416" s="634"/>
      <c r="M416" s="634"/>
      <c r="N416" s="187"/>
      <c r="O416" s="634"/>
      <c r="P416" s="634"/>
      <c r="Q416" s="634"/>
      <c r="R416" s="634"/>
      <c r="S416" s="634"/>
      <c r="T416" s="634"/>
      <c r="U416" s="634"/>
      <c r="V416" s="634"/>
      <c r="W416" s="634"/>
      <c r="X416" s="634"/>
      <c r="Y416" s="634"/>
      <c r="Z416" s="634"/>
    </row>
    <row r="417" spans="2:26" s="946" customFormat="1" ht="19.899999999999999" customHeight="1">
      <c r="B417" s="634"/>
      <c r="C417" s="634"/>
      <c r="D417" s="634"/>
      <c r="E417" s="634"/>
      <c r="F417" s="634"/>
      <c r="G417" s="634"/>
      <c r="H417" s="634"/>
      <c r="I417" s="634"/>
      <c r="J417" s="634"/>
      <c r="K417" s="634"/>
      <c r="L417" s="634"/>
      <c r="M417" s="634"/>
      <c r="N417" s="187"/>
      <c r="O417" s="634"/>
      <c r="P417" s="634"/>
      <c r="Q417" s="634"/>
      <c r="R417" s="634"/>
      <c r="S417" s="634"/>
      <c r="T417" s="634"/>
      <c r="U417" s="634"/>
      <c r="V417" s="634"/>
      <c r="W417" s="634"/>
      <c r="X417" s="634"/>
      <c r="Y417" s="634"/>
      <c r="Z417" s="634"/>
    </row>
    <row r="418" spans="2:26" s="946" customFormat="1" ht="19.899999999999999" customHeight="1">
      <c r="B418" s="634"/>
      <c r="C418" s="634"/>
      <c r="D418" s="634"/>
      <c r="E418" s="634"/>
      <c r="F418" s="634"/>
      <c r="G418" s="634"/>
      <c r="H418" s="634"/>
      <c r="I418" s="634"/>
      <c r="J418" s="634"/>
      <c r="K418" s="634"/>
      <c r="L418" s="634"/>
      <c r="M418" s="634"/>
      <c r="N418" s="187"/>
      <c r="O418" s="634"/>
      <c r="P418" s="634"/>
      <c r="Q418" s="634"/>
      <c r="R418" s="634"/>
      <c r="S418" s="634"/>
      <c r="T418" s="634"/>
      <c r="U418" s="634"/>
      <c r="V418" s="634"/>
      <c r="W418" s="634"/>
      <c r="X418" s="634"/>
      <c r="Y418" s="634"/>
      <c r="Z418" s="634"/>
    </row>
    <row r="419" spans="2:26" s="946" customFormat="1" ht="19.899999999999999" customHeight="1">
      <c r="B419" s="634"/>
      <c r="C419" s="634"/>
      <c r="D419" s="634"/>
      <c r="E419" s="634"/>
      <c r="F419" s="634"/>
      <c r="G419" s="634"/>
      <c r="H419" s="634"/>
      <c r="I419" s="634"/>
      <c r="J419" s="634"/>
      <c r="K419" s="634"/>
      <c r="L419" s="634"/>
      <c r="M419" s="634"/>
      <c r="N419" s="187"/>
      <c r="O419" s="634"/>
      <c r="P419" s="634"/>
      <c r="Q419" s="634"/>
      <c r="R419" s="634"/>
      <c r="S419" s="634"/>
      <c r="T419" s="634"/>
      <c r="U419" s="634"/>
      <c r="V419" s="634"/>
      <c r="W419" s="634"/>
      <c r="X419" s="634"/>
      <c r="Y419" s="634"/>
      <c r="Z419" s="634"/>
    </row>
    <row r="420" spans="2:26" s="946" customFormat="1" ht="19.899999999999999" customHeight="1">
      <c r="B420" s="634"/>
      <c r="C420" s="634"/>
      <c r="D420" s="634"/>
      <c r="E420" s="634"/>
      <c r="F420" s="634"/>
      <c r="G420" s="634"/>
      <c r="H420" s="634"/>
      <c r="I420" s="634"/>
      <c r="J420" s="634"/>
      <c r="K420" s="634"/>
      <c r="L420" s="634"/>
      <c r="M420" s="634"/>
      <c r="N420" s="187"/>
      <c r="O420" s="634"/>
      <c r="P420" s="634"/>
      <c r="Q420" s="634"/>
      <c r="R420" s="634"/>
      <c r="S420" s="634"/>
      <c r="T420" s="634"/>
      <c r="U420" s="634"/>
      <c r="V420" s="634"/>
      <c r="W420" s="634"/>
      <c r="X420" s="634"/>
      <c r="Y420" s="634"/>
      <c r="Z420" s="634"/>
    </row>
    <row r="421" spans="2:26" s="946" customFormat="1" ht="19.899999999999999" customHeight="1">
      <c r="B421" s="634"/>
      <c r="C421" s="634"/>
      <c r="D421" s="634"/>
      <c r="E421" s="634"/>
      <c r="F421" s="634"/>
      <c r="G421" s="634"/>
      <c r="H421" s="634"/>
      <c r="I421" s="634"/>
      <c r="J421" s="634"/>
      <c r="K421" s="634"/>
      <c r="L421" s="634"/>
      <c r="M421" s="634"/>
      <c r="N421" s="187"/>
      <c r="O421" s="634"/>
      <c r="P421" s="634"/>
      <c r="Q421" s="634"/>
      <c r="R421" s="634"/>
      <c r="S421" s="634"/>
      <c r="T421" s="634"/>
      <c r="U421" s="634"/>
      <c r="V421" s="634"/>
      <c r="W421" s="634"/>
      <c r="X421" s="634"/>
      <c r="Y421" s="634"/>
      <c r="Z421" s="634"/>
    </row>
    <row r="422" spans="2:26" s="946" customFormat="1" ht="19.899999999999999" customHeight="1">
      <c r="B422" s="634"/>
      <c r="C422" s="634"/>
      <c r="D422" s="634"/>
      <c r="E422" s="634"/>
      <c r="F422" s="634"/>
      <c r="G422" s="634"/>
      <c r="H422" s="634"/>
      <c r="I422" s="634"/>
      <c r="J422" s="634"/>
      <c r="K422" s="634"/>
      <c r="L422" s="634"/>
      <c r="M422" s="634"/>
      <c r="N422" s="187"/>
      <c r="O422" s="634"/>
      <c r="P422" s="634"/>
      <c r="Q422" s="634"/>
      <c r="R422" s="634"/>
      <c r="S422" s="634"/>
      <c r="T422" s="634"/>
      <c r="U422" s="634"/>
      <c r="V422" s="634"/>
      <c r="W422" s="634"/>
      <c r="X422" s="634"/>
      <c r="Y422" s="634"/>
      <c r="Z422" s="634"/>
    </row>
    <row r="423" spans="2:26" s="946" customFormat="1" ht="19.899999999999999" customHeight="1">
      <c r="B423" s="634"/>
      <c r="C423" s="634"/>
      <c r="D423" s="634"/>
      <c r="E423" s="634"/>
      <c r="F423" s="634"/>
      <c r="G423" s="634"/>
      <c r="H423" s="634"/>
      <c r="I423" s="634"/>
      <c r="J423" s="634"/>
      <c r="K423" s="634"/>
      <c r="L423" s="634"/>
      <c r="M423" s="634"/>
      <c r="N423" s="187"/>
      <c r="O423" s="634"/>
      <c r="P423" s="634"/>
      <c r="Q423" s="634"/>
      <c r="R423" s="634"/>
      <c r="S423" s="634"/>
      <c r="T423" s="634"/>
      <c r="U423" s="634"/>
      <c r="V423" s="634"/>
      <c r="W423" s="634"/>
      <c r="X423" s="634"/>
      <c r="Y423" s="634"/>
      <c r="Z423" s="634"/>
    </row>
    <row r="424" spans="2:26" s="946" customFormat="1" ht="19.899999999999999" customHeight="1">
      <c r="B424" s="634"/>
      <c r="C424" s="634"/>
      <c r="D424" s="634"/>
      <c r="E424" s="634"/>
      <c r="F424" s="634"/>
      <c r="G424" s="634"/>
      <c r="H424" s="634"/>
      <c r="I424" s="634"/>
      <c r="J424" s="634"/>
      <c r="K424" s="634"/>
      <c r="L424" s="634"/>
      <c r="M424" s="634"/>
      <c r="N424" s="187"/>
      <c r="O424" s="634"/>
      <c r="P424" s="634"/>
      <c r="Q424" s="634"/>
      <c r="R424" s="634"/>
      <c r="S424" s="634"/>
      <c r="T424" s="634"/>
      <c r="U424" s="634"/>
      <c r="V424" s="634"/>
      <c r="W424" s="634"/>
      <c r="X424" s="634"/>
      <c r="Y424" s="634"/>
      <c r="Z424" s="634"/>
    </row>
    <row r="425" spans="2:26" s="946" customFormat="1" ht="19.899999999999999" customHeight="1">
      <c r="B425" s="634"/>
      <c r="C425" s="634"/>
      <c r="D425" s="634"/>
      <c r="E425" s="634"/>
      <c r="F425" s="634"/>
      <c r="G425" s="634"/>
      <c r="H425" s="634"/>
      <c r="I425" s="634"/>
      <c r="J425" s="634"/>
      <c r="K425" s="634"/>
      <c r="L425" s="634"/>
      <c r="M425" s="634"/>
      <c r="N425" s="187"/>
      <c r="O425" s="634"/>
      <c r="P425" s="634"/>
      <c r="Q425" s="634"/>
      <c r="R425" s="634"/>
      <c r="S425" s="634"/>
      <c r="T425" s="634"/>
      <c r="U425" s="634"/>
      <c r="V425" s="634"/>
      <c r="W425" s="634"/>
      <c r="X425" s="634"/>
      <c r="Y425" s="634"/>
      <c r="Z425" s="634"/>
    </row>
    <row r="426" spans="2:26" s="946" customFormat="1" ht="19.899999999999999" customHeight="1">
      <c r="B426" s="634"/>
      <c r="C426" s="634"/>
      <c r="D426" s="634"/>
      <c r="E426" s="634"/>
      <c r="F426" s="634"/>
      <c r="G426" s="634"/>
      <c r="H426" s="634"/>
      <c r="I426" s="634"/>
      <c r="J426" s="634"/>
      <c r="K426" s="634"/>
      <c r="L426" s="634"/>
      <c r="M426" s="634"/>
      <c r="N426" s="187"/>
      <c r="O426" s="634"/>
      <c r="P426" s="634"/>
      <c r="Q426" s="634"/>
      <c r="R426" s="634"/>
      <c r="S426" s="634"/>
      <c r="T426" s="634"/>
      <c r="U426" s="634"/>
      <c r="V426" s="634"/>
      <c r="W426" s="634"/>
      <c r="X426" s="634"/>
      <c r="Y426" s="634"/>
      <c r="Z426" s="634"/>
    </row>
    <row r="427" spans="2:26" s="946" customFormat="1" ht="19.899999999999999" customHeight="1">
      <c r="B427" s="634"/>
      <c r="C427" s="634"/>
      <c r="D427" s="634"/>
      <c r="E427" s="634"/>
      <c r="F427" s="634"/>
      <c r="G427" s="634"/>
      <c r="H427" s="634"/>
      <c r="I427" s="634"/>
      <c r="J427" s="634"/>
      <c r="K427" s="634"/>
      <c r="L427" s="634"/>
      <c r="M427" s="634"/>
      <c r="N427" s="187"/>
      <c r="O427" s="634"/>
      <c r="P427" s="634"/>
      <c r="Q427" s="634"/>
      <c r="R427" s="634"/>
      <c r="S427" s="634"/>
      <c r="T427" s="634"/>
      <c r="U427" s="634"/>
      <c r="V427" s="634"/>
      <c r="W427" s="634"/>
      <c r="X427" s="634"/>
      <c r="Y427" s="634"/>
      <c r="Z427" s="634"/>
    </row>
    <row r="428" spans="2:26" s="946" customFormat="1" ht="19.899999999999999" customHeight="1">
      <c r="B428" s="634"/>
      <c r="C428" s="634"/>
      <c r="D428" s="634"/>
      <c r="E428" s="634"/>
      <c r="F428" s="634"/>
      <c r="G428" s="634"/>
      <c r="H428" s="634"/>
      <c r="I428" s="634"/>
      <c r="J428" s="634"/>
      <c r="K428" s="634"/>
      <c r="L428" s="634"/>
      <c r="M428" s="634"/>
      <c r="N428" s="187"/>
      <c r="O428" s="634"/>
      <c r="P428" s="634"/>
      <c r="Q428" s="634"/>
      <c r="R428" s="634"/>
      <c r="S428" s="634"/>
      <c r="T428" s="634"/>
      <c r="U428" s="634"/>
      <c r="V428" s="634"/>
      <c r="W428" s="634"/>
      <c r="X428" s="634"/>
      <c r="Y428" s="634"/>
      <c r="Z428" s="634"/>
    </row>
    <row r="429" spans="2:26" s="946" customFormat="1" ht="19.899999999999999" customHeight="1">
      <c r="B429" s="634"/>
      <c r="C429" s="634"/>
      <c r="D429" s="634"/>
      <c r="E429" s="634"/>
      <c r="F429" s="634"/>
      <c r="G429" s="634"/>
      <c r="H429" s="634"/>
      <c r="I429" s="634"/>
      <c r="J429" s="634"/>
      <c r="K429" s="634"/>
      <c r="L429" s="634"/>
      <c r="M429" s="634"/>
      <c r="N429" s="187"/>
      <c r="O429" s="634"/>
      <c r="P429" s="634"/>
      <c r="Q429" s="634"/>
      <c r="R429" s="634"/>
      <c r="S429" s="634"/>
      <c r="T429" s="634"/>
      <c r="U429" s="634"/>
      <c r="V429" s="634"/>
      <c r="W429" s="634"/>
      <c r="X429" s="634"/>
      <c r="Y429" s="634"/>
      <c r="Z429" s="634"/>
    </row>
    <row r="430" spans="2:26" s="946" customFormat="1" ht="19.899999999999999" customHeight="1">
      <c r="B430" s="634"/>
      <c r="C430" s="634"/>
      <c r="D430" s="634"/>
      <c r="E430" s="634"/>
      <c r="F430" s="634"/>
      <c r="G430" s="634"/>
      <c r="H430" s="634"/>
      <c r="I430" s="634"/>
      <c r="J430" s="634"/>
      <c r="K430" s="634"/>
      <c r="L430" s="634"/>
      <c r="M430" s="634"/>
      <c r="N430" s="187"/>
      <c r="O430" s="634"/>
      <c r="P430" s="634"/>
      <c r="Q430" s="634"/>
      <c r="R430" s="634"/>
      <c r="S430" s="634"/>
      <c r="T430" s="634"/>
      <c r="U430" s="634"/>
      <c r="V430" s="634"/>
      <c r="W430" s="634"/>
      <c r="X430" s="634"/>
      <c r="Y430" s="634"/>
      <c r="Z430" s="634"/>
    </row>
    <row r="431" spans="2:26" s="946" customFormat="1" ht="19.899999999999999" customHeight="1">
      <c r="B431" s="634"/>
      <c r="C431" s="634"/>
      <c r="D431" s="634"/>
      <c r="E431" s="634"/>
      <c r="F431" s="634"/>
      <c r="G431" s="634"/>
      <c r="H431" s="634"/>
      <c r="I431" s="634"/>
      <c r="J431" s="634"/>
      <c r="K431" s="634"/>
      <c r="L431" s="634"/>
      <c r="M431" s="634"/>
      <c r="N431" s="187"/>
      <c r="O431" s="634"/>
      <c r="P431" s="634"/>
      <c r="Q431" s="634"/>
      <c r="R431" s="634"/>
      <c r="S431" s="634"/>
      <c r="T431" s="634"/>
      <c r="U431" s="634"/>
      <c r="V431" s="634"/>
      <c r="W431" s="634"/>
      <c r="X431" s="634"/>
      <c r="Y431" s="634"/>
      <c r="Z431" s="634"/>
    </row>
    <row r="432" spans="2:26" s="946" customFormat="1" ht="19.899999999999999" customHeight="1">
      <c r="B432" s="634"/>
      <c r="C432" s="634"/>
      <c r="D432" s="634"/>
      <c r="E432" s="634"/>
      <c r="F432" s="634"/>
      <c r="G432" s="634"/>
      <c r="H432" s="634"/>
      <c r="I432" s="634"/>
      <c r="J432" s="634"/>
      <c r="K432" s="634"/>
      <c r="L432" s="634"/>
      <c r="M432" s="634"/>
      <c r="N432" s="187"/>
      <c r="O432" s="634"/>
      <c r="P432" s="634"/>
      <c r="Q432" s="634"/>
      <c r="R432" s="634"/>
      <c r="S432" s="634"/>
      <c r="T432" s="634"/>
      <c r="U432" s="634"/>
      <c r="V432" s="634"/>
      <c r="W432" s="634"/>
      <c r="X432" s="634"/>
      <c r="Y432" s="634"/>
      <c r="Z432" s="634"/>
    </row>
    <row r="433" spans="2:26" s="946" customFormat="1" ht="19.899999999999999" customHeight="1">
      <c r="B433" s="634"/>
      <c r="C433" s="634"/>
      <c r="D433" s="634"/>
      <c r="E433" s="634"/>
      <c r="F433" s="634"/>
      <c r="G433" s="634"/>
      <c r="H433" s="634"/>
      <c r="I433" s="634"/>
      <c r="J433" s="634"/>
      <c r="K433" s="634"/>
      <c r="L433" s="634"/>
      <c r="M433" s="634"/>
      <c r="N433" s="187"/>
      <c r="O433" s="634"/>
      <c r="P433" s="634"/>
      <c r="Q433" s="634"/>
      <c r="R433" s="634"/>
      <c r="S433" s="634"/>
      <c r="T433" s="634"/>
      <c r="U433" s="634"/>
      <c r="V433" s="634"/>
      <c r="W433" s="634"/>
      <c r="X433" s="634"/>
      <c r="Y433" s="634"/>
      <c r="Z433" s="634"/>
    </row>
    <row r="434" spans="2:26" s="946" customFormat="1" ht="19.899999999999999" customHeight="1">
      <c r="B434" s="634"/>
      <c r="C434" s="634"/>
      <c r="D434" s="634"/>
      <c r="E434" s="634"/>
      <c r="F434" s="634"/>
      <c r="G434" s="634"/>
      <c r="H434" s="634"/>
      <c r="I434" s="634"/>
      <c r="J434" s="634"/>
      <c r="K434" s="634"/>
      <c r="L434" s="634"/>
      <c r="M434" s="634"/>
      <c r="N434" s="187"/>
      <c r="O434" s="634"/>
      <c r="P434" s="634"/>
      <c r="Q434" s="634"/>
      <c r="R434" s="634"/>
      <c r="S434" s="634"/>
      <c r="T434" s="634"/>
      <c r="U434" s="634"/>
      <c r="V434" s="634"/>
      <c r="W434" s="634"/>
      <c r="X434" s="634"/>
      <c r="Y434" s="634"/>
      <c r="Z434" s="634"/>
    </row>
    <row r="435" spans="2:26" s="946" customFormat="1" ht="19.899999999999999" customHeight="1">
      <c r="B435" s="634"/>
      <c r="C435" s="634"/>
      <c r="D435" s="634"/>
      <c r="E435" s="634"/>
      <c r="F435" s="634"/>
      <c r="G435" s="634"/>
      <c r="H435" s="634"/>
      <c r="I435" s="634"/>
      <c r="J435" s="634"/>
      <c r="K435" s="634"/>
      <c r="L435" s="634"/>
      <c r="M435" s="634"/>
      <c r="N435" s="187"/>
      <c r="O435" s="634"/>
      <c r="P435" s="634"/>
      <c r="Q435" s="634"/>
      <c r="R435" s="634"/>
      <c r="S435" s="634"/>
      <c r="T435" s="634"/>
      <c r="U435" s="634"/>
      <c r="V435" s="634"/>
      <c r="W435" s="634"/>
      <c r="X435" s="634"/>
      <c r="Y435" s="634"/>
      <c r="Z435" s="634"/>
    </row>
    <row r="436" spans="2:26" s="946" customFormat="1" ht="19.899999999999999" customHeight="1">
      <c r="B436" s="634"/>
      <c r="C436" s="634"/>
      <c r="D436" s="634"/>
      <c r="E436" s="634"/>
      <c r="F436" s="634"/>
      <c r="G436" s="634"/>
      <c r="H436" s="634"/>
      <c r="I436" s="634"/>
      <c r="J436" s="634"/>
      <c r="K436" s="634"/>
      <c r="L436" s="634"/>
      <c r="M436" s="634"/>
      <c r="N436" s="187"/>
      <c r="O436" s="634"/>
      <c r="P436" s="634"/>
      <c r="Q436" s="634"/>
      <c r="R436" s="634"/>
      <c r="S436" s="634"/>
      <c r="T436" s="634"/>
      <c r="U436" s="634"/>
      <c r="V436" s="634"/>
      <c r="W436" s="634"/>
      <c r="X436" s="634"/>
      <c r="Y436" s="634"/>
      <c r="Z436" s="634"/>
    </row>
    <row r="437" spans="2:26" s="946" customFormat="1" ht="19.899999999999999" customHeight="1">
      <c r="B437" s="634"/>
      <c r="C437" s="634"/>
      <c r="D437" s="634"/>
      <c r="E437" s="634"/>
      <c r="F437" s="634"/>
      <c r="G437" s="634"/>
      <c r="H437" s="634"/>
      <c r="I437" s="634"/>
      <c r="J437" s="634"/>
      <c r="K437" s="634"/>
      <c r="L437" s="634"/>
      <c r="M437" s="634"/>
      <c r="N437" s="187"/>
      <c r="O437" s="634"/>
      <c r="P437" s="634"/>
      <c r="Q437" s="634"/>
      <c r="R437" s="634"/>
      <c r="S437" s="634"/>
      <c r="T437" s="634"/>
      <c r="U437" s="634"/>
      <c r="V437" s="634"/>
      <c r="W437" s="634"/>
      <c r="X437" s="634"/>
      <c r="Y437" s="634"/>
      <c r="Z437" s="634"/>
    </row>
    <row r="438" spans="2:26" s="946" customFormat="1" ht="19.899999999999999" customHeight="1">
      <c r="B438" s="634"/>
      <c r="C438" s="634"/>
      <c r="D438" s="634"/>
      <c r="E438" s="634"/>
      <c r="F438" s="634"/>
      <c r="G438" s="634"/>
      <c r="H438" s="634"/>
      <c r="I438" s="634"/>
      <c r="J438" s="634"/>
      <c r="K438" s="634"/>
      <c r="L438" s="634"/>
      <c r="M438" s="634"/>
      <c r="N438" s="187"/>
      <c r="O438" s="634"/>
      <c r="P438" s="634"/>
      <c r="Q438" s="634"/>
      <c r="R438" s="634"/>
      <c r="S438" s="634"/>
      <c r="T438" s="634"/>
      <c r="U438" s="634"/>
      <c r="V438" s="634"/>
      <c r="W438" s="634"/>
      <c r="X438" s="634"/>
      <c r="Y438" s="634"/>
      <c r="Z438" s="634"/>
    </row>
    <row r="439" spans="2:26" s="946" customFormat="1" ht="19.899999999999999" customHeight="1">
      <c r="B439" s="634"/>
      <c r="C439" s="634"/>
      <c r="D439" s="634"/>
      <c r="E439" s="634"/>
      <c r="F439" s="634"/>
      <c r="G439" s="634"/>
      <c r="H439" s="634"/>
      <c r="I439" s="634"/>
      <c r="J439" s="634"/>
      <c r="K439" s="634"/>
      <c r="L439" s="634"/>
      <c r="M439" s="634"/>
      <c r="N439" s="187"/>
      <c r="O439" s="634"/>
      <c r="P439" s="634"/>
      <c r="Q439" s="634"/>
      <c r="R439" s="634"/>
      <c r="S439" s="634"/>
      <c r="T439" s="634"/>
      <c r="U439" s="634"/>
      <c r="V439" s="634"/>
      <c r="W439" s="634"/>
      <c r="X439" s="634"/>
      <c r="Y439" s="634"/>
      <c r="Z439" s="634"/>
    </row>
    <row r="440" spans="2:26" s="946" customFormat="1" ht="19.899999999999999" customHeight="1">
      <c r="B440" s="634"/>
      <c r="C440" s="634"/>
      <c r="D440" s="634"/>
      <c r="E440" s="634"/>
      <c r="F440" s="634"/>
      <c r="G440" s="634"/>
      <c r="H440" s="634"/>
      <c r="I440" s="634"/>
      <c r="J440" s="634"/>
      <c r="K440" s="634"/>
      <c r="L440" s="634"/>
      <c r="M440" s="634"/>
      <c r="N440" s="187"/>
      <c r="O440" s="634"/>
      <c r="P440" s="634"/>
      <c r="Q440" s="634"/>
      <c r="R440" s="634"/>
      <c r="S440" s="634"/>
      <c r="T440" s="634"/>
      <c r="U440" s="634"/>
      <c r="V440" s="634"/>
      <c r="W440" s="634"/>
      <c r="X440" s="634"/>
      <c r="Y440" s="634"/>
      <c r="Z440" s="634"/>
    </row>
    <row r="441" spans="2:26" s="946" customFormat="1" ht="19.899999999999999" customHeight="1">
      <c r="B441" s="634"/>
      <c r="C441" s="634"/>
      <c r="D441" s="634"/>
      <c r="E441" s="634"/>
      <c r="F441" s="634"/>
      <c r="G441" s="634"/>
      <c r="H441" s="634"/>
      <c r="I441" s="634"/>
      <c r="J441" s="634"/>
      <c r="K441" s="634"/>
      <c r="L441" s="634"/>
      <c r="M441" s="634"/>
      <c r="N441" s="187"/>
      <c r="O441" s="634"/>
      <c r="P441" s="634"/>
      <c r="Q441" s="634"/>
      <c r="R441" s="634"/>
      <c r="S441" s="634"/>
      <c r="T441" s="634"/>
      <c r="U441" s="634"/>
      <c r="V441" s="634"/>
      <c r="W441" s="634"/>
      <c r="X441" s="634"/>
      <c r="Y441" s="634"/>
      <c r="Z441" s="634"/>
    </row>
    <row r="442" spans="2:26" s="946" customFormat="1" ht="19.899999999999999" customHeight="1">
      <c r="B442" s="634"/>
      <c r="C442" s="634"/>
      <c r="D442" s="634"/>
      <c r="E442" s="634"/>
      <c r="F442" s="634"/>
      <c r="G442" s="634"/>
      <c r="H442" s="634"/>
      <c r="I442" s="634"/>
      <c r="J442" s="634"/>
      <c r="K442" s="634"/>
      <c r="L442" s="634"/>
      <c r="M442" s="634"/>
      <c r="N442" s="187"/>
      <c r="O442" s="634"/>
      <c r="P442" s="634"/>
      <c r="Q442" s="634"/>
      <c r="R442" s="634"/>
      <c r="S442" s="634"/>
      <c r="T442" s="634"/>
      <c r="U442" s="634"/>
      <c r="V442" s="634"/>
      <c r="W442" s="634"/>
      <c r="X442" s="634"/>
      <c r="Y442" s="634"/>
      <c r="Z442" s="634"/>
    </row>
    <row r="443" spans="2:26" s="946" customFormat="1" ht="19.899999999999999" customHeight="1">
      <c r="B443" s="634"/>
      <c r="C443" s="634"/>
      <c r="D443" s="634"/>
      <c r="E443" s="634"/>
      <c r="F443" s="634"/>
      <c r="G443" s="634"/>
      <c r="H443" s="634"/>
      <c r="I443" s="634"/>
      <c r="J443" s="634"/>
      <c r="K443" s="634"/>
      <c r="L443" s="634"/>
      <c r="M443" s="634"/>
      <c r="N443" s="187"/>
      <c r="O443" s="634"/>
      <c r="P443" s="634"/>
      <c r="Q443" s="634"/>
      <c r="R443" s="634"/>
      <c r="S443" s="634"/>
      <c r="T443" s="634"/>
      <c r="U443" s="634"/>
      <c r="V443" s="634"/>
      <c r="W443" s="634"/>
      <c r="X443" s="634"/>
      <c r="Y443" s="634"/>
      <c r="Z443" s="634"/>
    </row>
    <row r="444" spans="2:26" s="946" customFormat="1" ht="19.899999999999999" customHeight="1">
      <c r="B444" s="634"/>
      <c r="C444" s="634"/>
      <c r="D444" s="634"/>
      <c r="E444" s="634"/>
      <c r="F444" s="634"/>
      <c r="G444" s="634"/>
      <c r="H444" s="634"/>
      <c r="I444" s="634"/>
      <c r="J444" s="634"/>
      <c r="K444" s="634"/>
      <c r="L444" s="634"/>
      <c r="M444" s="634"/>
      <c r="N444" s="187"/>
      <c r="O444" s="634"/>
      <c r="P444" s="634"/>
      <c r="Q444" s="634"/>
      <c r="R444" s="634"/>
      <c r="S444" s="634"/>
      <c r="T444" s="634"/>
      <c r="U444" s="634"/>
      <c r="V444" s="634"/>
      <c r="W444" s="634"/>
      <c r="X444" s="634"/>
      <c r="Y444" s="634"/>
      <c r="Z444" s="634"/>
    </row>
    <row r="445" spans="2:26" s="946" customFormat="1" ht="19.899999999999999" customHeight="1">
      <c r="B445" s="634"/>
      <c r="C445" s="634"/>
      <c r="D445" s="634"/>
      <c r="E445" s="634"/>
      <c r="F445" s="634"/>
      <c r="G445" s="634"/>
      <c r="H445" s="634"/>
      <c r="I445" s="634"/>
      <c r="J445" s="634"/>
      <c r="K445" s="634"/>
      <c r="L445" s="634"/>
      <c r="M445" s="634"/>
      <c r="N445" s="187"/>
      <c r="O445" s="634"/>
      <c r="P445" s="634"/>
      <c r="Q445" s="634"/>
      <c r="R445" s="634"/>
      <c r="S445" s="634"/>
      <c r="T445" s="634"/>
      <c r="U445" s="634"/>
      <c r="V445" s="634"/>
      <c r="W445" s="634"/>
      <c r="X445" s="634"/>
      <c r="Y445" s="634"/>
      <c r="Z445" s="634"/>
    </row>
    <row r="446" spans="2:26" s="946" customFormat="1" ht="19.899999999999999" customHeight="1">
      <c r="B446" s="634"/>
      <c r="C446" s="634"/>
      <c r="D446" s="634"/>
      <c r="E446" s="634"/>
      <c r="F446" s="634"/>
      <c r="G446" s="634"/>
      <c r="H446" s="634"/>
      <c r="I446" s="634"/>
      <c r="J446" s="634"/>
      <c r="K446" s="634"/>
      <c r="L446" s="634"/>
      <c r="M446" s="634"/>
      <c r="N446" s="187"/>
      <c r="O446" s="634"/>
      <c r="P446" s="634"/>
      <c r="Q446" s="634"/>
      <c r="R446" s="634"/>
      <c r="S446" s="634"/>
      <c r="T446" s="634"/>
      <c r="U446" s="634"/>
      <c r="V446" s="634"/>
      <c r="W446" s="634"/>
      <c r="X446" s="634"/>
      <c r="Y446" s="634"/>
      <c r="Z446" s="634"/>
    </row>
    <row r="447" spans="2:26" s="946" customFormat="1" ht="19.899999999999999" customHeight="1">
      <c r="B447" s="634"/>
      <c r="C447" s="634"/>
      <c r="D447" s="634"/>
      <c r="E447" s="634"/>
      <c r="F447" s="634"/>
      <c r="G447" s="634"/>
      <c r="H447" s="634"/>
      <c r="I447" s="634"/>
      <c r="J447" s="634"/>
      <c r="K447" s="634"/>
      <c r="L447" s="634"/>
      <c r="M447" s="634"/>
      <c r="N447" s="187"/>
      <c r="O447" s="634"/>
      <c r="P447" s="634"/>
      <c r="Q447" s="634"/>
      <c r="R447" s="634"/>
      <c r="S447" s="634"/>
      <c r="T447" s="634"/>
      <c r="U447" s="634"/>
      <c r="V447" s="634"/>
      <c r="W447" s="634"/>
      <c r="X447" s="634"/>
      <c r="Y447" s="634"/>
      <c r="Z447" s="634"/>
    </row>
    <row r="448" spans="2:26" s="946" customFormat="1" ht="19.899999999999999" customHeight="1">
      <c r="B448" s="634"/>
      <c r="C448" s="634"/>
      <c r="D448" s="634"/>
      <c r="E448" s="634"/>
      <c r="F448" s="634"/>
      <c r="G448" s="634"/>
      <c r="H448" s="634"/>
      <c r="I448" s="634"/>
      <c r="J448" s="634"/>
      <c r="K448" s="634"/>
      <c r="L448" s="634"/>
      <c r="M448" s="634"/>
      <c r="N448" s="187"/>
      <c r="O448" s="634"/>
      <c r="P448" s="634"/>
      <c r="Q448" s="634"/>
      <c r="R448" s="634"/>
      <c r="S448" s="634"/>
      <c r="T448" s="634"/>
      <c r="U448" s="634"/>
      <c r="V448" s="634"/>
      <c r="W448" s="634"/>
      <c r="X448" s="634"/>
      <c r="Y448" s="634"/>
      <c r="Z448" s="634"/>
    </row>
    <row r="449" spans="2:26" s="946" customFormat="1" ht="19.899999999999999" customHeight="1">
      <c r="B449" s="634"/>
      <c r="C449" s="634"/>
      <c r="D449" s="634"/>
      <c r="E449" s="634"/>
      <c r="F449" s="634"/>
      <c r="G449" s="634"/>
      <c r="H449" s="634"/>
      <c r="I449" s="634"/>
      <c r="J449" s="634"/>
      <c r="K449" s="634"/>
      <c r="L449" s="634"/>
      <c r="M449" s="634"/>
      <c r="N449" s="187"/>
      <c r="O449" s="634"/>
      <c r="P449" s="634"/>
      <c r="Q449" s="634"/>
      <c r="R449" s="634"/>
      <c r="S449" s="634"/>
      <c r="T449" s="634"/>
      <c r="U449" s="634"/>
      <c r="V449" s="634"/>
      <c r="W449" s="634"/>
      <c r="X449" s="634"/>
      <c r="Y449" s="634"/>
      <c r="Z449" s="634"/>
    </row>
    <row r="450" spans="2:26" s="946" customFormat="1" ht="19.899999999999999" customHeight="1">
      <c r="B450" s="634"/>
      <c r="C450" s="634"/>
      <c r="D450" s="634"/>
      <c r="E450" s="634"/>
      <c r="F450" s="634"/>
      <c r="G450" s="634"/>
      <c r="H450" s="634"/>
      <c r="I450" s="634"/>
      <c r="J450" s="634"/>
      <c r="K450" s="634"/>
      <c r="L450" s="634"/>
      <c r="M450" s="634"/>
      <c r="N450" s="187"/>
      <c r="O450" s="634"/>
      <c r="P450" s="634"/>
      <c r="Q450" s="634"/>
      <c r="R450" s="634"/>
      <c r="S450" s="634"/>
      <c r="T450" s="634"/>
      <c r="U450" s="634"/>
      <c r="V450" s="634"/>
      <c r="W450" s="634"/>
      <c r="X450" s="634"/>
      <c r="Y450" s="634"/>
      <c r="Z450" s="634"/>
    </row>
    <row r="451" spans="2:26" s="946" customFormat="1" ht="19.899999999999999" customHeight="1">
      <c r="B451" s="634"/>
      <c r="C451" s="634"/>
      <c r="D451" s="634"/>
      <c r="E451" s="634"/>
      <c r="F451" s="634"/>
      <c r="G451" s="634"/>
      <c r="H451" s="634"/>
      <c r="I451" s="634"/>
      <c r="J451" s="634"/>
      <c r="K451" s="634"/>
      <c r="L451" s="634"/>
      <c r="M451" s="634"/>
      <c r="N451" s="187"/>
      <c r="O451" s="634"/>
      <c r="P451" s="634"/>
      <c r="Q451" s="634"/>
      <c r="R451" s="634"/>
      <c r="S451" s="634"/>
      <c r="T451" s="634"/>
      <c r="U451" s="634"/>
      <c r="V451" s="634"/>
      <c r="W451" s="634"/>
      <c r="X451" s="634"/>
      <c r="Y451" s="634"/>
      <c r="Z451" s="634"/>
    </row>
    <row r="452" spans="2:26" s="946" customFormat="1" ht="19.899999999999999" customHeight="1">
      <c r="B452" s="634"/>
      <c r="C452" s="634"/>
      <c r="D452" s="634"/>
      <c r="E452" s="634"/>
      <c r="F452" s="634"/>
      <c r="G452" s="634"/>
      <c r="H452" s="634"/>
      <c r="I452" s="634"/>
      <c r="J452" s="634"/>
      <c r="K452" s="634"/>
      <c r="L452" s="634"/>
      <c r="M452" s="634"/>
      <c r="N452" s="187"/>
      <c r="O452" s="634"/>
      <c r="P452" s="634"/>
      <c r="Q452" s="634"/>
      <c r="R452" s="634"/>
      <c r="S452" s="634"/>
      <c r="T452" s="634"/>
      <c r="U452" s="634"/>
      <c r="V452" s="634"/>
      <c r="W452" s="634"/>
      <c r="X452" s="634"/>
      <c r="Y452" s="634"/>
      <c r="Z452" s="634"/>
    </row>
    <row r="453" spans="2:26" s="946" customFormat="1" ht="19.899999999999999" customHeight="1">
      <c r="B453" s="634"/>
      <c r="C453" s="634"/>
      <c r="D453" s="634"/>
      <c r="E453" s="634"/>
      <c r="F453" s="634"/>
      <c r="G453" s="634"/>
      <c r="H453" s="634"/>
      <c r="I453" s="634"/>
      <c r="J453" s="634"/>
      <c r="K453" s="634"/>
      <c r="L453" s="634"/>
      <c r="M453" s="634"/>
      <c r="N453" s="187"/>
      <c r="O453" s="634"/>
      <c r="P453" s="634"/>
      <c r="Q453" s="634"/>
      <c r="R453" s="634"/>
      <c r="S453" s="634"/>
      <c r="T453" s="634"/>
      <c r="U453" s="634"/>
      <c r="V453" s="634"/>
      <c r="W453" s="634"/>
      <c r="X453" s="634"/>
      <c r="Y453" s="634"/>
      <c r="Z453" s="634"/>
    </row>
    <row r="454" spans="2:26" s="946" customFormat="1" ht="19.899999999999999" customHeight="1">
      <c r="B454" s="634"/>
      <c r="C454" s="634"/>
      <c r="D454" s="634"/>
      <c r="E454" s="634"/>
      <c r="F454" s="634"/>
      <c r="G454" s="634"/>
      <c r="H454" s="634"/>
      <c r="I454" s="634"/>
      <c r="J454" s="634"/>
      <c r="K454" s="634"/>
      <c r="L454" s="634"/>
      <c r="M454" s="634"/>
      <c r="N454" s="187"/>
      <c r="O454" s="634"/>
      <c r="P454" s="634"/>
      <c r="Q454" s="634"/>
      <c r="R454" s="634"/>
      <c r="S454" s="634"/>
      <c r="T454" s="634"/>
      <c r="U454" s="634"/>
      <c r="V454" s="634"/>
      <c r="W454" s="634"/>
      <c r="X454" s="634"/>
      <c r="Y454" s="634"/>
      <c r="Z454" s="634"/>
    </row>
    <row r="455" spans="2:26" s="946" customFormat="1" ht="19.899999999999999" customHeight="1">
      <c r="B455" s="634"/>
      <c r="C455" s="634"/>
      <c r="D455" s="634"/>
      <c r="E455" s="634"/>
      <c r="F455" s="634"/>
      <c r="G455" s="634"/>
      <c r="H455" s="634"/>
      <c r="I455" s="634"/>
      <c r="J455" s="634"/>
      <c r="K455" s="634"/>
      <c r="L455" s="634"/>
      <c r="M455" s="634"/>
      <c r="N455" s="187"/>
      <c r="O455" s="634"/>
      <c r="P455" s="634"/>
      <c r="Q455" s="634"/>
      <c r="R455" s="634"/>
      <c r="S455" s="634"/>
      <c r="T455" s="634"/>
      <c r="U455" s="634"/>
      <c r="V455" s="634"/>
      <c r="W455" s="634"/>
      <c r="X455" s="634"/>
      <c r="Y455" s="634"/>
      <c r="Z455" s="634"/>
    </row>
    <row r="456" spans="2:26" s="946" customFormat="1" ht="19.899999999999999" customHeight="1">
      <c r="B456" s="634"/>
      <c r="C456" s="634"/>
      <c r="D456" s="634"/>
      <c r="E456" s="634"/>
      <c r="F456" s="634"/>
      <c r="G456" s="634"/>
      <c r="H456" s="634"/>
      <c r="I456" s="634"/>
      <c r="J456" s="634"/>
      <c r="K456" s="634"/>
      <c r="L456" s="634"/>
      <c r="M456" s="634"/>
      <c r="N456" s="187"/>
      <c r="O456" s="634"/>
      <c r="P456" s="634"/>
      <c r="Q456" s="634"/>
      <c r="R456" s="634"/>
      <c r="S456" s="634"/>
      <c r="T456" s="634"/>
      <c r="U456" s="634"/>
      <c r="V456" s="634"/>
      <c r="W456" s="634"/>
      <c r="X456" s="634"/>
      <c r="Y456" s="634"/>
      <c r="Z456" s="634"/>
    </row>
    <row r="457" spans="2:26" s="946" customFormat="1" ht="19.899999999999999" customHeight="1">
      <c r="B457" s="634"/>
      <c r="C457" s="634"/>
      <c r="D457" s="634"/>
      <c r="E457" s="634"/>
      <c r="F457" s="634"/>
      <c r="G457" s="634"/>
      <c r="H457" s="634"/>
      <c r="I457" s="634"/>
      <c r="J457" s="634"/>
      <c r="K457" s="634"/>
      <c r="L457" s="634"/>
      <c r="M457" s="634"/>
      <c r="N457" s="187"/>
      <c r="O457" s="634"/>
      <c r="P457" s="634"/>
      <c r="Q457" s="634"/>
      <c r="R457" s="634"/>
      <c r="S457" s="634"/>
      <c r="T457" s="634"/>
      <c r="U457" s="634"/>
      <c r="V457" s="634"/>
      <c r="W457" s="634"/>
      <c r="X457" s="634"/>
      <c r="Y457" s="634"/>
      <c r="Z457" s="634"/>
    </row>
    <row r="458" spans="2:26" s="946" customFormat="1" ht="19.899999999999999" customHeight="1">
      <c r="B458" s="634"/>
      <c r="C458" s="634"/>
      <c r="D458" s="634"/>
      <c r="E458" s="634"/>
      <c r="F458" s="634"/>
      <c r="G458" s="634"/>
      <c r="H458" s="634"/>
      <c r="I458" s="634"/>
      <c r="J458" s="634"/>
      <c r="K458" s="634"/>
      <c r="L458" s="634"/>
      <c r="M458" s="634"/>
      <c r="N458" s="187"/>
      <c r="O458" s="634"/>
      <c r="P458" s="634"/>
      <c r="Q458" s="634"/>
      <c r="R458" s="634"/>
      <c r="S458" s="634"/>
      <c r="T458" s="634"/>
      <c r="U458" s="634"/>
      <c r="V458" s="634"/>
      <c r="W458" s="634"/>
      <c r="X458" s="634"/>
      <c r="Y458" s="634"/>
      <c r="Z458" s="634"/>
    </row>
    <row r="459" spans="2:26" s="946" customFormat="1" ht="19.899999999999999" customHeight="1">
      <c r="B459" s="634"/>
      <c r="C459" s="634"/>
      <c r="D459" s="634"/>
      <c r="E459" s="634"/>
      <c r="F459" s="634"/>
      <c r="G459" s="634"/>
      <c r="H459" s="634"/>
      <c r="I459" s="634"/>
      <c r="J459" s="634"/>
      <c r="K459" s="634"/>
      <c r="L459" s="634"/>
      <c r="M459" s="634"/>
      <c r="N459" s="187"/>
      <c r="O459" s="634"/>
      <c r="P459" s="634"/>
      <c r="Q459" s="634"/>
      <c r="R459" s="634"/>
      <c r="S459" s="634"/>
      <c r="T459" s="634"/>
      <c r="U459" s="634"/>
      <c r="V459" s="634"/>
      <c r="W459" s="634"/>
      <c r="X459" s="634"/>
      <c r="Y459" s="634"/>
      <c r="Z459" s="634"/>
    </row>
    <row r="460" spans="2:26" s="946" customFormat="1" ht="19.899999999999999" customHeight="1">
      <c r="B460" s="634"/>
      <c r="C460" s="634"/>
      <c r="D460" s="634"/>
      <c r="E460" s="634"/>
      <c r="F460" s="634"/>
      <c r="G460" s="634"/>
      <c r="H460" s="634"/>
      <c r="I460" s="634"/>
      <c r="J460" s="634"/>
      <c r="K460" s="634"/>
      <c r="L460" s="634"/>
      <c r="M460" s="634"/>
      <c r="N460" s="187"/>
      <c r="O460" s="634"/>
      <c r="P460" s="634"/>
      <c r="Q460" s="634"/>
      <c r="R460" s="634"/>
      <c r="S460" s="634"/>
      <c r="T460" s="634"/>
      <c r="U460" s="634"/>
      <c r="V460" s="634"/>
      <c r="W460" s="634"/>
      <c r="X460" s="634"/>
      <c r="Y460" s="634"/>
      <c r="Z460" s="634"/>
    </row>
    <row r="461" spans="2:26" s="946" customFormat="1" ht="19.899999999999999" customHeight="1">
      <c r="B461" s="634"/>
      <c r="C461" s="634"/>
      <c r="D461" s="634"/>
      <c r="E461" s="634"/>
      <c r="F461" s="634"/>
      <c r="G461" s="634"/>
      <c r="H461" s="634"/>
      <c r="I461" s="634"/>
      <c r="J461" s="634"/>
      <c r="K461" s="634"/>
      <c r="L461" s="634"/>
      <c r="M461" s="634"/>
      <c r="N461" s="187"/>
      <c r="O461" s="634"/>
      <c r="P461" s="634"/>
      <c r="Q461" s="634"/>
      <c r="R461" s="634"/>
      <c r="S461" s="634"/>
      <c r="T461" s="634"/>
      <c r="U461" s="634"/>
      <c r="V461" s="634"/>
      <c r="W461" s="634"/>
      <c r="X461" s="634"/>
      <c r="Y461" s="634"/>
      <c r="Z461" s="634"/>
    </row>
    <row r="462" spans="2:26" s="946" customFormat="1" ht="19.899999999999999" customHeight="1">
      <c r="B462" s="634"/>
      <c r="C462" s="634"/>
      <c r="D462" s="634"/>
      <c r="E462" s="634"/>
      <c r="F462" s="634"/>
      <c r="G462" s="634"/>
      <c r="H462" s="634"/>
      <c r="I462" s="634"/>
      <c r="J462" s="634"/>
      <c r="K462" s="634"/>
      <c r="L462" s="634"/>
      <c r="M462" s="634"/>
      <c r="N462" s="187"/>
      <c r="O462" s="634"/>
      <c r="P462" s="634"/>
      <c r="Q462" s="634"/>
      <c r="R462" s="634"/>
      <c r="S462" s="634"/>
      <c r="T462" s="634"/>
      <c r="U462" s="634"/>
      <c r="V462" s="634"/>
      <c r="W462" s="634"/>
      <c r="X462" s="634"/>
      <c r="Y462" s="634"/>
      <c r="Z462" s="634"/>
    </row>
    <row r="463" spans="2:26" s="946" customFormat="1" ht="19.899999999999999" customHeight="1">
      <c r="B463" s="634"/>
      <c r="C463" s="634"/>
      <c r="D463" s="634"/>
      <c r="E463" s="634"/>
      <c r="F463" s="634"/>
      <c r="G463" s="634"/>
      <c r="H463" s="634"/>
      <c r="I463" s="634"/>
      <c r="J463" s="634"/>
      <c r="K463" s="634"/>
      <c r="L463" s="634"/>
      <c r="M463" s="634"/>
      <c r="N463" s="187"/>
      <c r="O463" s="634"/>
      <c r="P463" s="634"/>
      <c r="Q463" s="634"/>
      <c r="R463" s="634"/>
      <c r="S463" s="634"/>
      <c r="T463" s="634"/>
      <c r="U463" s="634"/>
      <c r="V463" s="634"/>
      <c r="W463" s="634"/>
      <c r="X463" s="634"/>
      <c r="Y463" s="634"/>
      <c r="Z463" s="634"/>
    </row>
    <row r="464" spans="2:26" s="946" customFormat="1" ht="19.899999999999999" customHeight="1">
      <c r="B464" s="634"/>
      <c r="C464" s="634"/>
      <c r="D464" s="634"/>
      <c r="E464" s="634"/>
      <c r="F464" s="634"/>
      <c r="G464" s="634"/>
      <c r="H464" s="634"/>
      <c r="I464" s="634"/>
      <c r="J464" s="634"/>
      <c r="K464" s="634"/>
      <c r="L464" s="634"/>
      <c r="M464" s="634"/>
      <c r="N464" s="187"/>
      <c r="O464" s="634"/>
      <c r="P464" s="634"/>
      <c r="Q464" s="634"/>
      <c r="R464" s="634"/>
      <c r="S464" s="634"/>
      <c r="T464" s="634"/>
      <c r="U464" s="634"/>
      <c r="V464" s="634"/>
      <c r="W464" s="634"/>
      <c r="X464" s="634"/>
      <c r="Y464" s="634"/>
      <c r="Z464" s="634"/>
    </row>
    <row r="465" spans="2:26" s="946" customFormat="1" ht="19.899999999999999" customHeight="1">
      <c r="B465" s="634"/>
      <c r="C465" s="634"/>
      <c r="D465" s="634"/>
      <c r="E465" s="634"/>
      <c r="F465" s="634"/>
      <c r="G465" s="634"/>
      <c r="H465" s="634"/>
      <c r="I465" s="634"/>
      <c r="J465" s="634"/>
      <c r="K465" s="634"/>
      <c r="L465" s="634"/>
      <c r="M465" s="634"/>
      <c r="N465" s="187"/>
      <c r="O465" s="634"/>
      <c r="P465" s="634"/>
      <c r="Q465" s="634"/>
      <c r="R465" s="634"/>
      <c r="S465" s="634"/>
      <c r="T465" s="634"/>
      <c r="U465" s="634"/>
      <c r="V465" s="634"/>
      <c r="W465" s="634"/>
      <c r="X465" s="634"/>
      <c r="Y465" s="634"/>
      <c r="Z465" s="634"/>
    </row>
    <row r="466" spans="2:26" s="946" customFormat="1" ht="19.899999999999999" customHeight="1">
      <c r="B466" s="634"/>
      <c r="C466" s="634"/>
      <c r="D466" s="634"/>
      <c r="E466" s="634"/>
      <c r="F466" s="634"/>
      <c r="G466" s="634"/>
      <c r="H466" s="634"/>
      <c r="I466" s="634"/>
      <c r="J466" s="634"/>
      <c r="K466" s="634"/>
      <c r="L466" s="634"/>
      <c r="M466" s="634"/>
      <c r="N466" s="187"/>
      <c r="O466" s="634"/>
      <c r="P466" s="634"/>
      <c r="Q466" s="634"/>
      <c r="R466" s="634"/>
      <c r="S466" s="634"/>
      <c r="T466" s="634"/>
      <c r="U466" s="634"/>
      <c r="V466" s="634"/>
      <c r="W466" s="634"/>
      <c r="X466" s="634"/>
      <c r="Y466" s="634"/>
      <c r="Z466" s="634"/>
    </row>
    <row r="467" spans="2:26" s="946" customFormat="1" ht="19.899999999999999" customHeight="1">
      <c r="B467" s="634"/>
      <c r="C467" s="634"/>
      <c r="D467" s="634"/>
      <c r="E467" s="634"/>
      <c r="F467" s="634"/>
      <c r="G467" s="634"/>
      <c r="H467" s="634"/>
      <c r="I467" s="634"/>
      <c r="J467" s="634"/>
      <c r="K467" s="634"/>
      <c r="L467" s="634"/>
      <c r="M467" s="634"/>
      <c r="N467" s="187"/>
      <c r="O467" s="634"/>
      <c r="P467" s="634"/>
      <c r="Q467" s="634"/>
      <c r="R467" s="634"/>
      <c r="S467" s="634"/>
      <c r="T467" s="634"/>
      <c r="U467" s="634"/>
      <c r="V467" s="634"/>
      <c r="W467" s="634"/>
      <c r="X467" s="634"/>
      <c r="Y467" s="634"/>
      <c r="Z467" s="634"/>
    </row>
    <row r="468" spans="2:26" s="946" customFormat="1" ht="19.899999999999999" customHeight="1">
      <c r="B468" s="634"/>
      <c r="C468" s="634"/>
      <c r="D468" s="634"/>
      <c r="E468" s="634"/>
      <c r="F468" s="634"/>
      <c r="G468" s="634"/>
      <c r="H468" s="634"/>
      <c r="I468" s="634"/>
      <c r="J468" s="634"/>
      <c r="K468" s="634"/>
      <c r="L468" s="634"/>
      <c r="M468" s="634"/>
      <c r="N468" s="187"/>
      <c r="O468" s="634"/>
      <c r="P468" s="634"/>
      <c r="Q468" s="634"/>
      <c r="R468" s="634"/>
      <c r="S468" s="634"/>
      <c r="T468" s="634"/>
      <c r="U468" s="634"/>
      <c r="V468" s="634"/>
      <c r="W468" s="634"/>
      <c r="X468" s="634"/>
      <c r="Y468" s="634"/>
      <c r="Z468" s="634"/>
    </row>
    <row r="469" spans="2:26" s="946" customFormat="1" ht="19.899999999999999" customHeight="1">
      <c r="B469" s="634"/>
      <c r="C469" s="634"/>
      <c r="D469" s="634"/>
      <c r="E469" s="634"/>
      <c r="F469" s="634"/>
      <c r="G469" s="634"/>
      <c r="H469" s="634"/>
      <c r="I469" s="634"/>
      <c r="J469" s="634"/>
      <c r="K469" s="634"/>
      <c r="L469" s="634"/>
      <c r="M469" s="634"/>
      <c r="N469" s="187"/>
      <c r="O469" s="634"/>
      <c r="P469" s="634"/>
      <c r="Q469" s="634"/>
      <c r="R469" s="634"/>
      <c r="S469" s="634"/>
      <c r="T469" s="634"/>
      <c r="U469" s="634"/>
      <c r="V469" s="634"/>
      <c r="W469" s="634"/>
      <c r="X469" s="634"/>
      <c r="Y469" s="634"/>
      <c r="Z469" s="634"/>
    </row>
    <row r="470" spans="2:26" s="946" customFormat="1" ht="19.899999999999999" customHeight="1">
      <c r="B470" s="634"/>
      <c r="C470" s="634"/>
      <c r="D470" s="634"/>
      <c r="E470" s="634"/>
      <c r="F470" s="634"/>
      <c r="G470" s="634"/>
      <c r="H470" s="634"/>
      <c r="I470" s="634"/>
      <c r="J470" s="634"/>
      <c r="K470" s="634"/>
      <c r="L470" s="634"/>
      <c r="M470" s="634"/>
      <c r="N470" s="187"/>
      <c r="O470" s="634"/>
      <c r="P470" s="634"/>
      <c r="Q470" s="634"/>
      <c r="R470" s="634"/>
      <c r="S470" s="634"/>
      <c r="T470" s="634"/>
      <c r="U470" s="634"/>
      <c r="V470" s="634"/>
      <c r="W470" s="634"/>
      <c r="X470" s="634"/>
      <c r="Y470" s="634"/>
      <c r="Z470" s="634"/>
    </row>
    <row r="471" spans="2:26" s="946" customFormat="1" ht="19.899999999999999" customHeight="1">
      <c r="B471" s="634"/>
      <c r="C471" s="634"/>
      <c r="D471" s="634"/>
      <c r="E471" s="634"/>
      <c r="F471" s="634"/>
      <c r="G471" s="634"/>
      <c r="H471" s="634"/>
      <c r="I471" s="634"/>
      <c r="J471" s="634"/>
      <c r="K471" s="634"/>
      <c r="L471" s="634"/>
      <c r="M471" s="634"/>
      <c r="N471" s="187"/>
      <c r="O471" s="634"/>
      <c r="P471" s="634"/>
      <c r="Q471" s="634"/>
      <c r="R471" s="634"/>
      <c r="S471" s="634"/>
      <c r="T471" s="634"/>
      <c r="U471" s="634"/>
      <c r="V471" s="634"/>
      <c r="W471" s="634"/>
      <c r="X471" s="634"/>
      <c r="Y471" s="634"/>
      <c r="Z471" s="634"/>
    </row>
    <row r="472" spans="2:26" s="946" customFormat="1" ht="19.899999999999999" customHeight="1">
      <c r="B472" s="634"/>
      <c r="C472" s="634"/>
      <c r="D472" s="634"/>
      <c r="E472" s="634"/>
      <c r="F472" s="634"/>
      <c r="G472" s="634"/>
      <c r="H472" s="634"/>
      <c r="I472" s="634"/>
      <c r="J472" s="634"/>
      <c r="K472" s="634"/>
      <c r="L472" s="634"/>
      <c r="M472" s="634"/>
      <c r="N472" s="187"/>
      <c r="O472" s="634"/>
      <c r="P472" s="634"/>
      <c r="Q472" s="634"/>
      <c r="R472" s="634"/>
      <c r="S472" s="634"/>
      <c r="T472" s="634"/>
      <c r="U472" s="634"/>
      <c r="V472" s="634"/>
      <c r="W472" s="634"/>
      <c r="X472" s="634"/>
      <c r="Y472" s="634"/>
      <c r="Z472" s="634"/>
    </row>
    <row r="473" spans="2:26" s="946" customFormat="1" ht="19.899999999999999" customHeight="1">
      <c r="B473" s="634"/>
      <c r="C473" s="634"/>
      <c r="D473" s="634"/>
      <c r="E473" s="634"/>
      <c r="F473" s="634"/>
      <c r="G473" s="634"/>
      <c r="H473" s="634"/>
      <c r="I473" s="634"/>
      <c r="J473" s="634"/>
      <c r="K473" s="634"/>
      <c r="L473" s="634"/>
      <c r="M473" s="634"/>
      <c r="N473" s="187"/>
      <c r="O473" s="634"/>
      <c r="P473" s="634"/>
      <c r="Q473" s="634"/>
      <c r="R473" s="634"/>
      <c r="S473" s="634"/>
      <c r="T473" s="634"/>
      <c r="U473" s="634"/>
      <c r="V473" s="634"/>
      <c r="W473" s="634"/>
      <c r="X473" s="634"/>
      <c r="Y473" s="634"/>
      <c r="Z473" s="634"/>
    </row>
    <row r="474" spans="2:26" s="946" customFormat="1" ht="19.899999999999999" customHeight="1">
      <c r="B474" s="634"/>
      <c r="C474" s="634"/>
      <c r="D474" s="634"/>
      <c r="E474" s="634"/>
      <c r="F474" s="634"/>
      <c r="G474" s="634"/>
      <c r="H474" s="634"/>
      <c r="I474" s="634"/>
      <c r="J474" s="634"/>
      <c r="K474" s="634"/>
      <c r="L474" s="634"/>
      <c r="M474" s="634"/>
      <c r="N474" s="187"/>
      <c r="O474" s="634"/>
      <c r="P474" s="634"/>
      <c r="Q474" s="634"/>
      <c r="R474" s="634"/>
      <c r="S474" s="634"/>
      <c r="T474" s="634"/>
      <c r="U474" s="634"/>
      <c r="V474" s="634"/>
      <c r="W474" s="634"/>
      <c r="X474" s="634"/>
      <c r="Y474" s="634"/>
      <c r="Z474" s="634"/>
    </row>
    <row r="475" spans="2:26" s="946" customFormat="1" ht="19.899999999999999" customHeight="1">
      <c r="B475" s="634"/>
      <c r="C475" s="634"/>
      <c r="D475" s="634"/>
      <c r="E475" s="634"/>
      <c r="F475" s="634"/>
      <c r="G475" s="634"/>
      <c r="H475" s="634"/>
      <c r="I475" s="634"/>
      <c r="J475" s="634"/>
      <c r="K475" s="634"/>
      <c r="L475" s="634"/>
      <c r="M475" s="634"/>
      <c r="N475" s="187"/>
      <c r="O475" s="634"/>
      <c r="P475" s="634"/>
      <c r="Q475" s="634"/>
      <c r="R475" s="634"/>
      <c r="S475" s="634"/>
      <c r="T475" s="634"/>
      <c r="U475" s="634"/>
      <c r="V475" s="634"/>
      <c r="W475" s="634"/>
      <c r="X475" s="634"/>
      <c r="Y475" s="634"/>
      <c r="Z475" s="634"/>
    </row>
    <row r="476" spans="2:26" s="946" customFormat="1" ht="19.899999999999999" customHeight="1">
      <c r="B476" s="634"/>
      <c r="C476" s="634"/>
      <c r="D476" s="634"/>
      <c r="E476" s="634"/>
      <c r="F476" s="634"/>
      <c r="G476" s="634"/>
      <c r="H476" s="634"/>
      <c r="I476" s="634"/>
      <c r="J476" s="634"/>
      <c r="K476" s="634"/>
      <c r="L476" s="634"/>
      <c r="M476" s="634"/>
      <c r="N476" s="187"/>
      <c r="O476" s="634"/>
      <c r="P476" s="634"/>
      <c r="Q476" s="634"/>
      <c r="R476" s="634"/>
      <c r="S476" s="634"/>
      <c r="T476" s="634"/>
      <c r="U476" s="634"/>
      <c r="V476" s="634"/>
      <c r="W476" s="634"/>
      <c r="X476" s="634"/>
      <c r="Y476" s="634"/>
      <c r="Z476" s="634"/>
    </row>
    <row r="477" spans="2:26" s="946" customFormat="1" ht="19.899999999999999" customHeight="1">
      <c r="B477" s="634"/>
      <c r="C477" s="634"/>
      <c r="D477" s="634"/>
      <c r="E477" s="634"/>
      <c r="F477" s="634"/>
      <c r="G477" s="634"/>
      <c r="H477" s="634"/>
      <c r="I477" s="634"/>
      <c r="J477" s="634"/>
      <c r="K477" s="634"/>
      <c r="L477" s="634"/>
      <c r="M477" s="634"/>
      <c r="N477" s="187"/>
      <c r="O477" s="634"/>
      <c r="P477" s="634"/>
      <c r="Q477" s="634"/>
      <c r="R477" s="634"/>
      <c r="S477" s="634"/>
      <c r="T477" s="634"/>
      <c r="U477" s="634"/>
      <c r="V477" s="634"/>
      <c r="W477" s="634"/>
      <c r="X477" s="634"/>
      <c r="Y477" s="634"/>
      <c r="Z477" s="634"/>
    </row>
    <row r="478" spans="2:26" s="946" customFormat="1" ht="19.899999999999999" customHeight="1">
      <c r="B478" s="634"/>
      <c r="C478" s="634"/>
      <c r="D478" s="634"/>
      <c r="E478" s="634"/>
      <c r="F478" s="634"/>
      <c r="G478" s="634"/>
      <c r="H478" s="634"/>
      <c r="I478" s="634"/>
      <c r="J478" s="634"/>
      <c r="K478" s="634"/>
      <c r="L478" s="634"/>
      <c r="M478" s="634"/>
      <c r="N478" s="187"/>
      <c r="O478" s="634"/>
      <c r="P478" s="634"/>
      <c r="Q478" s="634"/>
      <c r="R478" s="634"/>
      <c r="S478" s="634"/>
      <c r="T478" s="634"/>
      <c r="U478" s="634"/>
      <c r="V478" s="634"/>
      <c r="W478" s="634"/>
      <c r="X478" s="634"/>
      <c r="Y478" s="634"/>
      <c r="Z478" s="634"/>
    </row>
    <row r="479" spans="2:26" s="946" customFormat="1" ht="19.899999999999999" customHeight="1">
      <c r="B479" s="634"/>
      <c r="C479" s="634"/>
      <c r="D479" s="634"/>
      <c r="E479" s="634"/>
      <c r="F479" s="634"/>
      <c r="G479" s="634"/>
      <c r="H479" s="634"/>
      <c r="I479" s="634"/>
      <c r="J479" s="634"/>
      <c r="K479" s="634"/>
      <c r="L479" s="634"/>
      <c r="M479" s="634"/>
      <c r="N479" s="187"/>
      <c r="O479" s="634"/>
      <c r="P479" s="634"/>
      <c r="Q479" s="634"/>
      <c r="R479" s="634"/>
      <c r="S479" s="634"/>
      <c r="T479" s="634"/>
      <c r="U479" s="634"/>
      <c r="V479" s="634"/>
      <c r="W479" s="634"/>
      <c r="X479" s="634"/>
      <c r="Y479" s="634"/>
      <c r="Z479" s="634"/>
    </row>
    <row r="480" spans="2:26" s="946" customFormat="1" ht="19.899999999999999" customHeight="1">
      <c r="B480" s="634"/>
      <c r="C480" s="634"/>
      <c r="D480" s="634"/>
      <c r="E480" s="634"/>
      <c r="F480" s="634"/>
      <c r="G480" s="634"/>
      <c r="H480" s="634"/>
      <c r="I480" s="634"/>
      <c r="J480" s="634"/>
      <c r="K480" s="634"/>
      <c r="L480" s="634"/>
      <c r="M480" s="634"/>
      <c r="N480" s="187"/>
      <c r="O480" s="634"/>
      <c r="P480" s="634"/>
      <c r="Q480" s="634"/>
      <c r="R480" s="634"/>
      <c r="S480" s="634"/>
      <c r="T480" s="634"/>
      <c r="U480" s="634"/>
      <c r="V480" s="634"/>
      <c r="W480" s="634"/>
      <c r="X480" s="634"/>
      <c r="Y480" s="634"/>
      <c r="Z480" s="634"/>
    </row>
    <row r="481" spans="2:26" s="946" customFormat="1" ht="19.899999999999999" customHeight="1">
      <c r="B481" s="634"/>
      <c r="C481" s="634"/>
      <c r="D481" s="634"/>
      <c r="E481" s="634"/>
      <c r="F481" s="634"/>
      <c r="G481" s="634"/>
      <c r="H481" s="634"/>
      <c r="I481" s="634"/>
      <c r="J481" s="634"/>
      <c r="K481" s="634"/>
      <c r="L481" s="634"/>
      <c r="M481" s="634"/>
      <c r="N481" s="187"/>
      <c r="O481" s="634"/>
      <c r="P481" s="634"/>
      <c r="Q481" s="634"/>
      <c r="R481" s="634"/>
      <c r="S481" s="634"/>
      <c r="T481" s="634"/>
      <c r="U481" s="634"/>
      <c r="V481" s="634"/>
      <c r="W481" s="634"/>
      <c r="X481" s="634"/>
      <c r="Y481" s="634"/>
      <c r="Z481" s="634"/>
    </row>
    <row r="482" spans="2:26" s="946" customFormat="1" ht="19.899999999999999" customHeight="1">
      <c r="B482" s="634"/>
      <c r="C482" s="634"/>
      <c r="D482" s="634"/>
      <c r="E482" s="634"/>
      <c r="F482" s="634"/>
      <c r="G482" s="634"/>
      <c r="H482" s="634"/>
      <c r="I482" s="634"/>
      <c r="J482" s="634"/>
      <c r="K482" s="634"/>
      <c r="L482" s="634"/>
      <c r="M482" s="634"/>
      <c r="N482" s="187"/>
      <c r="O482" s="634"/>
      <c r="P482" s="634"/>
      <c r="Q482" s="634"/>
      <c r="R482" s="634"/>
      <c r="S482" s="634"/>
      <c r="T482" s="634"/>
      <c r="U482" s="634"/>
      <c r="V482" s="634"/>
      <c r="W482" s="634"/>
      <c r="X482" s="634"/>
      <c r="Y482" s="634"/>
      <c r="Z482" s="634"/>
    </row>
    <row r="483" spans="2:26" s="946" customFormat="1" ht="19.899999999999999" customHeight="1">
      <c r="B483" s="634"/>
      <c r="C483" s="634"/>
      <c r="D483" s="634"/>
      <c r="E483" s="634"/>
      <c r="F483" s="634"/>
      <c r="G483" s="634"/>
      <c r="H483" s="634"/>
      <c r="I483" s="634"/>
      <c r="J483" s="634"/>
      <c r="K483" s="634"/>
      <c r="L483" s="634"/>
      <c r="M483" s="634"/>
      <c r="N483" s="187"/>
      <c r="O483" s="634"/>
      <c r="P483" s="634"/>
      <c r="Q483" s="634"/>
      <c r="R483" s="634"/>
      <c r="S483" s="634"/>
      <c r="T483" s="634"/>
      <c r="U483" s="634"/>
      <c r="V483" s="634"/>
      <c r="W483" s="634"/>
      <c r="X483" s="634"/>
      <c r="Y483" s="634"/>
      <c r="Z483" s="634"/>
    </row>
    <row r="484" spans="2:26" s="946" customFormat="1" ht="19.899999999999999" customHeight="1">
      <c r="B484" s="634"/>
      <c r="C484" s="634"/>
      <c r="D484" s="634"/>
      <c r="E484" s="634"/>
      <c r="F484" s="634"/>
      <c r="G484" s="634"/>
      <c r="H484" s="634"/>
      <c r="I484" s="634"/>
      <c r="J484" s="634"/>
      <c r="K484" s="634"/>
      <c r="L484" s="634"/>
      <c r="M484" s="634"/>
      <c r="N484" s="187"/>
      <c r="O484" s="634"/>
      <c r="P484" s="634"/>
      <c r="Q484" s="634"/>
      <c r="R484" s="634"/>
      <c r="S484" s="634"/>
      <c r="T484" s="634"/>
      <c r="U484" s="634"/>
      <c r="V484" s="634"/>
      <c r="W484" s="634"/>
      <c r="X484" s="634"/>
      <c r="Y484" s="634"/>
      <c r="Z484" s="634"/>
    </row>
    <row r="485" spans="2:26" s="946" customFormat="1" ht="19.899999999999999" customHeight="1">
      <c r="B485" s="634"/>
      <c r="C485" s="634"/>
      <c r="D485" s="634"/>
      <c r="E485" s="634"/>
      <c r="F485" s="634"/>
      <c r="G485" s="634"/>
      <c r="H485" s="634"/>
      <c r="I485" s="634"/>
      <c r="J485" s="634"/>
      <c r="K485" s="634"/>
      <c r="L485" s="634"/>
      <c r="M485" s="634"/>
      <c r="N485" s="187"/>
      <c r="O485" s="634"/>
      <c r="P485" s="634"/>
      <c r="Q485" s="634"/>
      <c r="R485" s="634"/>
      <c r="S485" s="634"/>
      <c r="T485" s="634"/>
      <c r="U485" s="634"/>
      <c r="V485" s="634"/>
      <c r="W485" s="634"/>
      <c r="X485" s="634"/>
      <c r="Y485" s="634"/>
      <c r="Z485" s="634"/>
    </row>
    <row r="486" spans="2:26" s="946" customFormat="1" ht="19.899999999999999" customHeight="1">
      <c r="B486" s="634"/>
      <c r="C486" s="634"/>
      <c r="D486" s="634"/>
      <c r="E486" s="634"/>
      <c r="F486" s="634"/>
      <c r="G486" s="634"/>
      <c r="H486" s="634"/>
      <c r="I486" s="634"/>
      <c r="J486" s="634"/>
      <c r="K486" s="634"/>
      <c r="L486" s="634"/>
      <c r="M486" s="634"/>
      <c r="N486" s="187"/>
      <c r="O486" s="634"/>
      <c r="P486" s="634"/>
      <c r="Q486" s="634"/>
      <c r="R486" s="634"/>
      <c r="S486" s="634"/>
      <c r="T486" s="634"/>
      <c r="U486" s="634"/>
      <c r="V486" s="634"/>
      <c r="W486" s="634"/>
      <c r="X486" s="634"/>
      <c r="Y486" s="634"/>
      <c r="Z486" s="634"/>
    </row>
    <row r="487" spans="2:26" s="946" customFormat="1" ht="19.899999999999999" customHeight="1">
      <c r="B487" s="634"/>
      <c r="C487" s="634"/>
      <c r="D487" s="634"/>
      <c r="E487" s="634"/>
      <c r="F487" s="634"/>
      <c r="G487" s="634"/>
      <c r="H487" s="634"/>
      <c r="I487" s="634"/>
      <c r="J487" s="634"/>
      <c r="K487" s="634"/>
      <c r="L487" s="634"/>
      <c r="M487" s="634"/>
      <c r="N487" s="187"/>
      <c r="O487" s="634"/>
      <c r="P487" s="634"/>
      <c r="Q487" s="634"/>
      <c r="R487" s="634"/>
      <c r="S487" s="634"/>
      <c r="T487" s="634"/>
      <c r="U487" s="634"/>
      <c r="V487" s="634"/>
      <c r="W487" s="634"/>
      <c r="X487" s="634"/>
      <c r="Y487" s="634"/>
      <c r="Z487" s="634"/>
    </row>
    <row r="488" spans="2:26" s="946" customFormat="1" ht="19.899999999999999" customHeight="1">
      <c r="B488" s="634"/>
      <c r="C488" s="634"/>
      <c r="D488" s="634"/>
      <c r="E488" s="634"/>
      <c r="F488" s="634"/>
      <c r="G488" s="634"/>
      <c r="H488" s="634"/>
      <c r="I488" s="634"/>
      <c r="J488" s="634"/>
      <c r="K488" s="634"/>
      <c r="L488" s="634"/>
      <c r="M488" s="634"/>
      <c r="N488" s="187"/>
      <c r="O488" s="634"/>
      <c r="P488" s="634"/>
      <c r="Q488" s="634"/>
      <c r="R488" s="634"/>
      <c r="S488" s="634"/>
      <c r="T488" s="634"/>
      <c r="U488" s="634"/>
      <c r="V488" s="634"/>
      <c r="W488" s="634"/>
      <c r="X488" s="634"/>
      <c r="Y488" s="634"/>
      <c r="Z488" s="634"/>
    </row>
    <row r="489" spans="2:26" s="946" customFormat="1" ht="19.899999999999999" customHeight="1">
      <c r="B489" s="634"/>
      <c r="C489" s="634"/>
      <c r="D489" s="634"/>
      <c r="E489" s="634"/>
      <c r="F489" s="634"/>
      <c r="G489" s="634"/>
      <c r="H489" s="634"/>
      <c r="I489" s="634"/>
      <c r="J489" s="634"/>
      <c r="K489" s="634"/>
      <c r="L489" s="634"/>
      <c r="M489" s="634"/>
      <c r="N489" s="187"/>
      <c r="O489" s="634"/>
      <c r="P489" s="634"/>
      <c r="Q489" s="634"/>
      <c r="R489" s="634"/>
      <c r="S489" s="634"/>
      <c r="T489" s="634"/>
      <c r="U489" s="634"/>
      <c r="V489" s="634"/>
      <c r="W489" s="634"/>
      <c r="X489" s="634"/>
      <c r="Y489" s="634"/>
      <c r="Z489" s="634"/>
    </row>
    <row r="490" spans="2:26" s="946" customFormat="1" ht="19.899999999999999" customHeight="1">
      <c r="B490" s="634"/>
      <c r="C490" s="634"/>
      <c r="D490" s="634"/>
      <c r="E490" s="634"/>
      <c r="F490" s="634"/>
      <c r="G490" s="634"/>
      <c r="H490" s="634"/>
      <c r="I490" s="634"/>
      <c r="J490" s="634"/>
      <c r="K490" s="634"/>
      <c r="L490" s="634"/>
      <c r="M490" s="634"/>
      <c r="N490" s="187"/>
      <c r="O490" s="634"/>
      <c r="P490" s="634"/>
      <c r="Q490" s="634"/>
      <c r="R490" s="634"/>
      <c r="S490" s="634"/>
      <c r="T490" s="634"/>
      <c r="U490" s="634"/>
      <c r="V490" s="634"/>
      <c r="W490" s="634"/>
      <c r="X490" s="634"/>
      <c r="Y490" s="634"/>
      <c r="Z490" s="634"/>
    </row>
    <row r="491" spans="2:26" s="946" customFormat="1" ht="19.899999999999999" customHeight="1">
      <c r="B491" s="634"/>
      <c r="C491" s="634"/>
      <c r="D491" s="634"/>
      <c r="E491" s="634"/>
      <c r="F491" s="634"/>
      <c r="G491" s="634"/>
      <c r="H491" s="634"/>
      <c r="I491" s="634"/>
      <c r="J491" s="634"/>
      <c r="K491" s="634"/>
      <c r="L491" s="634"/>
      <c r="M491" s="634"/>
      <c r="N491" s="187"/>
      <c r="O491" s="634"/>
      <c r="P491" s="634"/>
      <c r="Q491" s="634"/>
      <c r="R491" s="634"/>
      <c r="S491" s="634"/>
      <c r="T491" s="634"/>
      <c r="U491" s="634"/>
      <c r="V491" s="634"/>
      <c r="W491" s="634"/>
      <c r="X491" s="634"/>
      <c r="Y491" s="634"/>
      <c r="Z491" s="634"/>
    </row>
    <row r="492" spans="2:26" s="946" customFormat="1" ht="19.899999999999999" customHeight="1">
      <c r="B492" s="634"/>
      <c r="C492" s="634"/>
      <c r="D492" s="634"/>
      <c r="E492" s="634"/>
      <c r="F492" s="634"/>
      <c r="G492" s="634"/>
      <c r="H492" s="634"/>
      <c r="I492" s="634"/>
      <c r="J492" s="634"/>
      <c r="K492" s="634"/>
      <c r="L492" s="634"/>
      <c r="M492" s="634"/>
      <c r="N492" s="187"/>
      <c r="O492" s="634"/>
      <c r="P492" s="634"/>
      <c r="Q492" s="634"/>
      <c r="R492" s="634"/>
      <c r="S492" s="634"/>
      <c r="T492" s="634"/>
      <c r="U492" s="634"/>
      <c r="V492" s="634"/>
      <c r="W492" s="634"/>
      <c r="X492" s="634"/>
      <c r="Y492" s="634"/>
      <c r="Z492" s="634"/>
    </row>
    <row r="493" spans="2:26" s="946" customFormat="1" ht="19.899999999999999" customHeight="1">
      <c r="B493" s="634"/>
      <c r="C493" s="634"/>
      <c r="D493" s="634"/>
      <c r="E493" s="634"/>
      <c r="F493" s="634"/>
      <c r="G493" s="634"/>
      <c r="H493" s="634"/>
      <c r="I493" s="634"/>
      <c r="J493" s="634"/>
      <c r="K493" s="634"/>
      <c r="L493" s="634"/>
      <c r="M493" s="634"/>
      <c r="N493" s="187"/>
      <c r="O493" s="634"/>
      <c r="P493" s="634"/>
      <c r="Q493" s="634"/>
      <c r="R493" s="634"/>
      <c r="S493" s="634"/>
      <c r="T493" s="634"/>
      <c r="U493" s="634"/>
      <c r="V493" s="634"/>
      <c r="W493" s="634"/>
      <c r="X493" s="634"/>
      <c r="Y493" s="634"/>
      <c r="Z493" s="634"/>
    </row>
    <row r="494" spans="2:26" s="946" customFormat="1" ht="19.899999999999999" customHeight="1">
      <c r="B494" s="634"/>
      <c r="C494" s="634"/>
      <c r="D494" s="634"/>
      <c r="E494" s="634"/>
      <c r="F494" s="634"/>
      <c r="G494" s="634"/>
      <c r="H494" s="634"/>
      <c r="I494" s="634"/>
      <c r="J494" s="634"/>
      <c r="K494" s="634"/>
      <c r="L494" s="634"/>
      <c r="M494" s="634"/>
      <c r="N494" s="187"/>
      <c r="O494" s="634"/>
      <c r="P494" s="634"/>
      <c r="Q494" s="634"/>
      <c r="R494" s="634"/>
      <c r="S494" s="634"/>
      <c r="T494" s="634"/>
      <c r="U494" s="634"/>
      <c r="V494" s="634"/>
      <c r="W494" s="634"/>
      <c r="X494" s="634"/>
      <c r="Y494" s="634"/>
      <c r="Z494" s="634"/>
    </row>
    <row r="495" spans="2:26" s="946" customFormat="1" ht="19.899999999999999" customHeight="1">
      <c r="B495" s="634"/>
      <c r="C495" s="634"/>
      <c r="D495" s="634"/>
      <c r="E495" s="634"/>
      <c r="F495" s="634"/>
      <c r="G495" s="634"/>
      <c r="H495" s="634"/>
      <c r="I495" s="634"/>
      <c r="J495" s="634"/>
      <c r="K495" s="634"/>
      <c r="L495" s="634"/>
      <c r="M495" s="634"/>
      <c r="N495" s="187"/>
      <c r="O495" s="634"/>
      <c r="P495" s="634"/>
      <c r="Q495" s="634"/>
      <c r="R495" s="634"/>
      <c r="S495" s="634"/>
      <c r="T495" s="634"/>
      <c r="U495" s="634"/>
      <c r="V495" s="634"/>
      <c r="W495" s="634"/>
      <c r="X495" s="634"/>
      <c r="Y495" s="634"/>
      <c r="Z495" s="634"/>
    </row>
    <row r="496" spans="2:26" s="946" customFormat="1" ht="19.899999999999999" customHeight="1">
      <c r="B496" s="634"/>
      <c r="C496" s="634"/>
      <c r="D496" s="634"/>
      <c r="E496" s="634"/>
      <c r="F496" s="634"/>
      <c r="G496" s="634"/>
      <c r="H496" s="634"/>
      <c r="I496" s="634"/>
      <c r="J496" s="634"/>
      <c r="K496" s="634"/>
      <c r="L496" s="634"/>
      <c r="M496" s="634"/>
      <c r="N496" s="187"/>
      <c r="O496" s="634"/>
      <c r="P496" s="634"/>
      <c r="Q496" s="634"/>
      <c r="R496" s="634"/>
      <c r="S496" s="634"/>
      <c r="T496" s="634"/>
      <c r="U496" s="634"/>
      <c r="V496" s="634"/>
      <c r="W496" s="634"/>
      <c r="X496" s="634"/>
      <c r="Y496" s="634"/>
      <c r="Z496" s="634"/>
    </row>
    <row r="497" spans="2:26" s="946" customFormat="1" ht="19.899999999999999" customHeight="1">
      <c r="B497" s="634"/>
      <c r="C497" s="634"/>
      <c r="D497" s="634"/>
      <c r="E497" s="634"/>
      <c r="F497" s="634"/>
      <c r="G497" s="634"/>
      <c r="H497" s="634"/>
      <c r="I497" s="634"/>
      <c r="J497" s="634"/>
      <c r="K497" s="634"/>
      <c r="L497" s="634"/>
      <c r="M497" s="634"/>
      <c r="N497" s="187"/>
      <c r="O497" s="634"/>
      <c r="P497" s="634"/>
      <c r="Q497" s="634"/>
      <c r="R497" s="634"/>
      <c r="S497" s="634"/>
      <c r="T497" s="634"/>
      <c r="U497" s="634"/>
      <c r="V497" s="634"/>
      <c r="W497" s="634"/>
      <c r="X497" s="634"/>
      <c r="Y497" s="634"/>
      <c r="Z497" s="634"/>
    </row>
    <row r="498" spans="2:26" s="946" customFormat="1" ht="19.899999999999999" customHeight="1">
      <c r="B498" s="634"/>
      <c r="C498" s="634"/>
      <c r="D498" s="634"/>
      <c r="E498" s="634"/>
      <c r="F498" s="634"/>
      <c r="G498" s="634"/>
      <c r="H498" s="634"/>
      <c r="I498" s="634"/>
      <c r="J498" s="634"/>
      <c r="K498" s="634"/>
      <c r="L498" s="634"/>
      <c r="M498" s="634"/>
      <c r="N498" s="187"/>
      <c r="O498" s="634"/>
      <c r="P498" s="634"/>
      <c r="Q498" s="634"/>
      <c r="R498" s="634"/>
      <c r="S498" s="634"/>
      <c r="T498" s="634"/>
      <c r="U498" s="634"/>
      <c r="V498" s="634"/>
      <c r="W498" s="634"/>
      <c r="X498" s="634"/>
      <c r="Y498" s="634"/>
      <c r="Z498" s="634"/>
    </row>
    <row r="499" spans="2:26" s="946" customFormat="1" ht="19.899999999999999" customHeight="1">
      <c r="B499" s="634"/>
      <c r="C499" s="634"/>
      <c r="D499" s="634"/>
      <c r="E499" s="634"/>
      <c r="F499" s="634"/>
      <c r="G499" s="634"/>
      <c r="H499" s="634"/>
      <c r="I499" s="634"/>
      <c r="J499" s="634"/>
      <c r="K499" s="634"/>
      <c r="L499" s="634"/>
      <c r="M499" s="634"/>
      <c r="N499" s="187"/>
      <c r="O499" s="634"/>
      <c r="P499" s="634"/>
      <c r="Q499" s="634"/>
      <c r="R499" s="634"/>
      <c r="S499" s="634"/>
      <c r="T499" s="634"/>
      <c r="U499" s="634"/>
      <c r="V499" s="634"/>
      <c r="W499" s="634"/>
      <c r="X499" s="634"/>
      <c r="Y499" s="634"/>
      <c r="Z499" s="634"/>
    </row>
    <row r="500" spans="2:26" s="946" customFormat="1" ht="19.899999999999999" customHeight="1">
      <c r="B500" s="634"/>
      <c r="C500" s="634"/>
      <c r="D500" s="634"/>
      <c r="E500" s="634"/>
      <c r="F500" s="634"/>
      <c r="G500" s="634"/>
      <c r="H500" s="634"/>
      <c r="I500" s="634"/>
      <c r="J500" s="634"/>
      <c r="K500" s="634"/>
      <c r="L500" s="634"/>
      <c r="M500" s="634"/>
      <c r="N500" s="187"/>
      <c r="O500" s="634"/>
      <c r="P500" s="634"/>
      <c r="Q500" s="634"/>
      <c r="R500" s="634"/>
      <c r="S500" s="634"/>
      <c r="T500" s="634"/>
      <c r="U500" s="634"/>
      <c r="V500" s="634"/>
      <c r="W500" s="634"/>
      <c r="X500" s="634"/>
      <c r="Y500" s="634"/>
      <c r="Z500" s="634"/>
    </row>
    <row r="501" spans="2:26" s="946" customFormat="1" ht="19.899999999999999" customHeight="1">
      <c r="B501" s="634"/>
      <c r="C501" s="634"/>
      <c r="D501" s="634"/>
      <c r="E501" s="634"/>
      <c r="F501" s="634"/>
      <c r="G501" s="634"/>
      <c r="H501" s="634"/>
      <c r="I501" s="634"/>
      <c r="J501" s="634"/>
      <c r="K501" s="634"/>
      <c r="L501" s="634"/>
      <c r="M501" s="634"/>
      <c r="N501" s="187"/>
      <c r="O501" s="634"/>
      <c r="P501" s="634"/>
      <c r="Q501" s="634"/>
      <c r="R501" s="634"/>
      <c r="S501" s="634"/>
      <c r="T501" s="634"/>
      <c r="U501" s="634"/>
      <c r="V501" s="634"/>
      <c r="W501" s="634"/>
      <c r="X501" s="634"/>
      <c r="Y501" s="634"/>
      <c r="Z501" s="634"/>
    </row>
    <row r="502" spans="2:26" s="946" customFormat="1" ht="19.899999999999999" customHeight="1">
      <c r="B502" s="634"/>
      <c r="C502" s="634"/>
      <c r="D502" s="634"/>
      <c r="E502" s="634"/>
      <c r="F502" s="634"/>
      <c r="G502" s="634"/>
      <c r="H502" s="634"/>
      <c r="I502" s="634"/>
      <c r="J502" s="634"/>
      <c r="K502" s="634"/>
      <c r="L502" s="634"/>
      <c r="M502" s="634"/>
      <c r="N502" s="187"/>
      <c r="O502" s="634"/>
      <c r="P502" s="634"/>
      <c r="Q502" s="634"/>
      <c r="R502" s="634"/>
      <c r="S502" s="634"/>
      <c r="T502" s="634"/>
      <c r="U502" s="634"/>
      <c r="V502" s="634"/>
      <c r="W502" s="634"/>
      <c r="X502" s="634"/>
      <c r="Y502" s="634"/>
      <c r="Z502" s="634"/>
    </row>
    <row r="503" spans="2:26" s="946" customFormat="1" ht="19.899999999999999" customHeight="1">
      <c r="B503" s="634"/>
      <c r="C503" s="634"/>
      <c r="D503" s="634"/>
      <c r="E503" s="634"/>
      <c r="F503" s="634"/>
      <c r="G503" s="634"/>
      <c r="H503" s="634"/>
      <c r="I503" s="634"/>
      <c r="J503" s="634"/>
      <c r="K503" s="634"/>
      <c r="L503" s="634"/>
      <c r="M503" s="634"/>
      <c r="N503" s="187"/>
      <c r="O503" s="634"/>
      <c r="P503" s="634"/>
      <c r="Q503" s="634"/>
      <c r="R503" s="634"/>
      <c r="S503" s="634"/>
      <c r="T503" s="634"/>
      <c r="U503" s="634"/>
      <c r="V503" s="634"/>
      <c r="W503" s="634"/>
      <c r="X503" s="634"/>
      <c r="Y503" s="634"/>
      <c r="Z503" s="634"/>
    </row>
    <row r="504" spans="2:26" s="946" customFormat="1" ht="19.899999999999999" customHeight="1">
      <c r="B504" s="634"/>
      <c r="C504" s="634"/>
      <c r="D504" s="634"/>
      <c r="E504" s="634"/>
      <c r="F504" s="634"/>
      <c r="G504" s="634"/>
      <c r="H504" s="634"/>
      <c r="I504" s="634"/>
      <c r="J504" s="634"/>
      <c r="K504" s="634"/>
      <c r="L504" s="634"/>
      <c r="M504" s="634"/>
      <c r="N504" s="187"/>
      <c r="O504" s="634"/>
      <c r="P504" s="634"/>
      <c r="Q504" s="634"/>
      <c r="R504" s="634"/>
      <c r="S504" s="634"/>
      <c r="T504" s="634"/>
      <c r="U504" s="634"/>
      <c r="V504" s="634"/>
      <c r="W504" s="634"/>
      <c r="X504" s="634"/>
      <c r="Y504" s="634"/>
      <c r="Z504" s="634"/>
    </row>
    <row r="505" spans="2:26" s="946" customFormat="1" ht="19.899999999999999" customHeight="1">
      <c r="B505" s="634"/>
      <c r="C505" s="634"/>
      <c r="D505" s="634"/>
      <c r="E505" s="634"/>
      <c r="F505" s="634"/>
      <c r="G505" s="634"/>
      <c r="H505" s="634"/>
      <c r="I505" s="634"/>
      <c r="J505" s="634"/>
      <c r="K505" s="634"/>
      <c r="L505" s="634"/>
      <c r="M505" s="634"/>
      <c r="N505" s="187"/>
      <c r="O505" s="634"/>
      <c r="P505" s="634"/>
      <c r="Q505" s="634"/>
      <c r="R505" s="634"/>
      <c r="S505" s="634"/>
      <c r="T505" s="634"/>
      <c r="U505" s="634"/>
      <c r="V505" s="634"/>
      <c r="W505" s="634"/>
      <c r="X505" s="634"/>
      <c r="Y505" s="634"/>
      <c r="Z505" s="634"/>
    </row>
    <row r="506" spans="2:26" s="946" customFormat="1" ht="19.899999999999999" customHeight="1">
      <c r="B506" s="634"/>
      <c r="C506" s="634"/>
      <c r="D506" s="634"/>
      <c r="E506" s="634"/>
      <c r="F506" s="634"/>
      <c r="G506" s="634"/>
      <c r="H506" s="634"/>
      <c r="I506" s="634"/>
      <c r="J506" s="634"/>
      <c r="K506" s="634"/>
      <c r="L506" s="634"/>
      <c r="M506" s="634"/>
      <c r="N506" s="187"/>
      <c r="O506" s="634"/>
      <c r="P506" s="634"/>
      <c r="Q506" s="634"/>
      <c r="R506" s="634"/>
      <c r="S506" s="634"/>
      <c r="T506" s="634"/>
      <c r="U506" s="634"/>
      <c r="V506" s="634"/>
      <c r="W506" s="634"/>
      <c r="X506" s="634"/>
      <c r="Y506" s="634"/>
      <c r="Z506" s="634"/>
    </row>
    <row r="507" spans="2:26" s="946" customFormat="1" ht="19.899999999999999" customHeight="1">
      <c r="B507" s="634"/>
      <c r="C507" s="634"/>
      <c r="D507" s="634"/>
      <c r="E507" s="634"/>
      <c r="F507" s="634"/>
      <c r="G507" s="634"/>
      <c r="H507" s="634"/>
      <c r="I507" s="634"/>
      <c r="J507" s="634"/>
      <c r="K507" s="634"/>
      <c r="L507" s="634"/>
      <c r="M507" s="634"/>
      <c r="N507" s="187"/>
      <c r="O507" s="634"/>
      <c r="P507" s="634"/>
      <c r="Q507" s="634"/>
      <c r="R507" s="634"/>
      <c r="S507" s="634"/>
      <c r="T507" s="634"/>
      <c r="U507" s="634"/>
      <c r="V507" s="634"/>
      <c r="W507" s="634"/>
      <c r="X507" s="634"/>
      <c r="Y507" s="634"/>
      <c r="Z507" s="634"/>
    </row>
    <row r="508" spans="2:26" s="946" customFormat="1" ht="19.899999999999999" customHeight="1">
      <c r="B508" s="634"/>
      <c r="C508" s="634"/>
      <c r="D508" s="634"/>
      <c r="E508" s="634"/>
      <c r="F508" s="634"/>
      <c r="G508" s="634"/>
      <c r="H508" s="634"/>
      <c r="I508" s="634"/>
      <c r="J508" s="634"/>
      <c r="K508" s="634"/>
      <c r="L508" s="634"/>
      <c r="M508" s="634"/>
      <c r="N508" s="187"/>
      <c r="O508" s="634"/>
      <c r="P508" s="634"/>
      <c r="Q508" s="634"/>
      <c r="R508" s="634"/>
      <c r="S508" s="634"/>
      <c r="T508" s="634"/>
      <c r="U508" s="634"/>
      <c r="V508" s="634"/>
      <c r="W508" s="634"/>
      <c r="X508" s="634"/>
      <c r="Y508" s="634"/>
      <c r="Z508" s="634"/>
    </row>
    <row r="509" spans="2:26" s="946" customFormat="1" ht="19.899999999999999" customHeight="1">
      <c r="B509" s="634"/>
      <c r="C509" s="634"/>
      <c r="D509" s="634"/>
      <c r="E509" s="634"/>
      <c r="F509" s="634"/>
      <c r="G509" s="634"/>
      <c r="H509" s="634"/>
      <c r="I509" s="634"/>
      <c r="J509" s="634"/>
      <c r="K509" s="634"/>
      <c r="L509" s="634"/>
      <c r="M509" s="634"/>
      <c r="N509" s="187"/>
      <c r="O509" s="634"/>
      <c r="P509" s="634"/>
      <c r="Q509" s="634"/>
      <c r="R509" s="634"/>
      <c r="S509" s="634"/>
      <c r="T509" s="634"/>
      <c r="U509" s="634"/>
      <c r="V509" s="634"/>
      <c r="W509" s="634"/>
      <c r="X509" s="634"/>
      <c r="Y509" s="634"/>
      <c r="Z509" s="634"/>
    </row>
    <row r="510" spans="2:26" s="946" customFormat="1" ht="19.899999999999999" customHeight="1">
      <c r="B510" s="634"/>
      <c r="C510" s="634"/>
      <c r="D510" s="634"/>
      <c r="E510" s="634"/>
      <c r="F510" s="634"/>
      <c r="G510" s="634"/>
      <c r="H510" s="634"/>
      <c r="I510" s="634"/>
      <c r="J510" s="634"/>
      <c r="K510" s="634"/>
      <c r="L510" s="634"/>
      <c r="M510" s="634"/>
      <c r="N510" s="187"/>
      <c r="O510" s="634"/>
      <c r="P510" s="634"/>
      <c r="Q510" s="634"/>
      <c r="R510" s="634"/>
      <c r="S510" s="634"/>
      <c r="T510" s="634"/>
      <c r="U510" s="634"/>
      <c r="V510" s="634"/>
      <c r="W510" s="634"/>
      <c r="X510" s="634"/>
      <c r="Y510" s="634"/>
      <c r="Z510" s="634"/>
    </row>
    <row r="511" spans="2:26" s="946" customFormat="1" ht="19.899999999999999" customHeight="1">
      <c r="B511" s="634"/>
      <c r="C511" s="634"/>
      <c r="D511" s="634"/>
      <c r="E511" s="634"/>
      <c r="F511" s="634"/>
      <c r="G511" s="634"/>
      <c r="H511" s="634"/>
      <c r="I511" s="634"/>
      <c r="J511" s="634"/>
      <c r="K511" s="634"/>
      <c r="L511" s="634"/>
      <c r="M511" s="634"/>
      <c r="N511" s="187"/>
      <c r="O511" s="634"/>
      <c r="P511" s="634"/>
      <c r="Q511" s="634"/>
      <c r="R511" s="634"/>
      <c r="S511" s="634"/>
      <c r="T511" s="634"/>
      <c r="U511" s="634"/>
      <c r="V511" s="634"/>
      <c r="W511" s="634"/>
      <c r="X511" s="634"/>
      <c r="Y511" s="634"/>
      <c r="Z511" s="634"/>
    </row>
    <row r="512" spans="2:26" s="946" customFormat="1" ht="19.899999999999999" customHeight="1">
      <c r="B512" s="634"/>
      <c r="C512" s="634"/>
      <c r="D512" s="634"/>
      <c r="E512" s="634"/>
      <c r="F512" s="634"/>
      <c r="G512" s="634"/>
      <c r="H512" s="634"/>
      <c r="I512" s="634"/>
      <c r="J512" s="634"/>
      <c r="K512" s="634"/>
      <c r="L512" s="634"/>
      <c r="M512" s="634"/>
      <c r="N512" s="187"/>
      <c r="O512" s="634"/>
      <c r="P512" s="634"/>
      <c r="Q512" s="634"/>
      <c r="R512" s="634"/>
      <c r="S512" s="634"/>
      <c r="T512" s="634"/>
      <c r="U512" s="634"/>
      <c r="V512" s="634"/>
      <c r="W512" s="634"/>
      <c r="X512" s="634"/>
      <c r="Y512" s="634"/>
      <c r="Z512" s="634"/>
    </row>
    <row r="513" spans="2:26" s="946" customFormat="1" ht="19.899999999999999" customHeight="1">
      <c r="B513" s="634"/>
      <c r="C513" s="634"/>
      <c r="D513" s="634"/>
      <c r="E513" s="634"/>
      <c r="F513" s="634"/>
      <c r="G513" s="634"/>
      <c r="H513" s="634"/>
      <c r="I513" s="634"/>
      <c r="J513" s="634"/>
      <c r="K513" s="634"/>
      <c r="L513" s="634"/>
      <c r="M513" s="634"/>
      <c r="N513" s="187"/>
      <c r="O513" s="634"/>
      <c r="P513" s="634"/>
      <c r="Q513" s="634"/>
      <c r="R513" s="634"/>
      <c r="S513" s="634"/>
      <c r="T513" s="634"/>
      <c r="U513" s="634"/>
      <c r="V513" s="634"/>
      <c r="W513" s="634"/>
      <c r="X513" s="634"/>
      <c r="Y513" s="634"/>
      <c r="Z513" s="634"/>
    </row>
    <row r="514" spans="2:26" s="946" customFormat="1" ht="19.899999999999999" customHeight="1">
      <c r="B514" s="634"/>
      <c r="C514" s="634"/>
      <c r="D514" s="634"/>
      <c r="E514" s="634"/>
      <c r="F514" s="634"/>
      <c r="G514" s="634"/>
      <c r="H514" s="634"/>
      <c r="I514" s="634"/>
      <c r="J514" s="634"/>
      <c r="K514" s="634"/>
      <c r="L514" s="634"/>
      <c r="M514" s="634"/>
      <c r="N514" s="187"/>
      <c r="O514" s="634"/>
      <c r="P514" s="634"/>
      <c r="Q514" s="634"/>
      <c r="R514" s="634"/>
      <c r="S514" s="634"/>
      <c r="T514" s="634"/>
      <c r="U514" s="634"/>
      <c r="V514" s="634"/>
      <c r="W514" s="634"/>
      <c r="X514" s="634"/>
      <c r="Y514" s="634"/>
      <c r="Z514" s="634"/>
    </row>
    <row r="515" spans="2:26" s="946" customFormat="1" ht="19.899999999999999" customHeight="1">
      <c r="B515" s="634"/>
      <c r="C515" s="634"/>
      <c r="D515" s="634"/>
      <c r="E515" s="634"/>
      <c r="F515" s="634"/>
      <c r="G515" s="634"/>
      <c r="H515" s="634"/>
      <c r="I515" s="634"/>
      <c r="J515" s="634"/>
      <c r="K515" s="634"/>
      <c r="L515" s="634"/>
      <c r="M515" s="634"/>
      <c r="N515" s="187"/>
      <c r="O515" s="634"/>
      <c r="P515" s="634"/>
      <c r="Q515" s="634"/>
      <c r="R515" s="634"/>
      <c r="S515" s="634"/>
      <c r="T515" s="634"/>
      <c r="U515" s="634"/>
      <c r="V515" s="634"/>
      <c r="W515" s="634"/>
      <c r="X515" s="634"/>
      <c r="Y515" s="634"/>
      <c r="Z515" s="634"/>
    </row>
    <row r="516" spans="2:26" s="946" customFormat="1" ht="19.899999999999999" customHeight="1">
      <c r="B516" s="634"/>
      <c r="C516" s="634"/>
      <c r="D516" s="634"/>
      <c r="E516" s="634"/>
      <c r="F516" s="634"/>
      <c r="G516" s="634"/>
      <c r="H516" s="634"/>
      <c r="I516" s="634"/>
      <c r="J516" s="634"/>
      <c r="K516" s="634"/>
      <c r="L516" s="634"/>
      <c r="M516" s="634"/>
      <c r="N516" s="187"/>
      <c r="O516" s="634"/>
      <c r="P516" s="634"/>
      <c r="Q516" s="634"/>
      <c r="R516" s="634"/>
      <c r="S516" s="634"/>
      <c r="T516" s="634"/>
      <c r="U516" s="634"/>
      <c r="V516" s="634"/>
      <c r="W516" s="634"/>
      <c r="X516" s="634"/>
      <c r="Y516" s="634"/>
      <c r="Z516" s="634"/>
    </row>
    <row r="517" spans="2:26" s="946" customFormat="1" ht="19.899999999999999" customHeight="1">
      <c r="B517" s="634"/>
      <c r="C517" s="634"/>
      <c r="D517" s="634"/>
      <c r="E517" s="634"/>
      <c r="F517" s="634"/>
      <c r="G517" s="634"/>
      <c r="H517" s="634"/>
      <c r="I517" s="634"/>
      <c r="J517" s="634"/>
      <c r="K517" s="634"/>
      <c r="L517" s="634"/>
      <c r="M517" s="634"/>
      <c r="N517" s="187"/>
      <c r="O517" s="634"/>
      <c r="P517" s="634"/>
      <c r="Q517" s="634"/>
      <c r="R517" s="634"/>
      <c r="S517" s="634"/>
      <c r="T517" s="634"/>
      <c r="U517" s="634"/>
      <c r="V517" s="634"/>
      <c r="W517" s="634"/>
      <c r="X517" s="634"/>
      <c r="Y517" s="634"/>
      <c r="Z517" s="634"/>
    </row>
    <row r="518" spans="2:26" s="946" customFormat="1" ht="19.899999999999999" customHeight="1">
      <c r="B518" s="634"/>
      <c r="C518" s="634"/>
      <c r="D518" s="634"/>
      <c r="E518" s="634"/>
      <c r="F518" s="634"/>
      <c r="G518" s="634"/>
      <c r="H518" s="634"/>
      <c r="I518" s="634"/>
      <c r="J518" s="634"/>
      <c r="K518" s="634"/>
      <c r="L518" s="634"/>
      <c r="M518" s="634"/>
      <c r="N518" s="187"/>
      <c r="O518" s="634"/>
      <c r="P518" s="634"/>
      <c r="Q518" s="634"/>
      <c r="R518" s="634"/>
      <c r="S518" s="634"/>
      <c r="T518" s="634"/>
      <c r="U518" s="634"/>
      <c r="V518" s="634"/>
      <c r="W518" s="634"/>
      <c r="X518" s="634"/>
      <c r="Y518" s="634"/>
      <c r="Z518" s="634"/>
    </row>
    <row r="519" spans="2:26" s="946" customFormat="1" ht="19.899999999999999" customHeight="1">
      <c r="B519" s="634"/>
      <c r="C519" s="634"/>
      <c r="D519" s="634"/>
      <c r="E519" s="634"/>
      <c r="F519" s="634"/>
      <c r="G519" s="634"/>
      <c r="H519" s="634"/>
      <c r="I519" s="634"/>
      <c r="J519" s="634"/>
      <c r="K519" s="634"/>
      <c r="L519" s="634"/>
      <c r="M519" s="634"/>
      <c r="N519" s="187"/>
      <c r="O519" s="634"/>
      <c r="P519" s="634"/>
      <c r="Q519" s="634"/>
      <c r="R519" s="634"/>
      <c r="S519" s="634"/>
      <c r="T519" s="634"/>
      <c r="U519" s="634"/>
      <c r="V519" s="634"/>
      <c r="W519" s="634"/>
      <c r="X519" s="634"/>
      <c r="Y519" s="634"/>
      <c r="Z519" s="634"/>
    </row>
    <row r="520" spans="2:26" s="946" customFormat="1" ht="19.899999999999999" customHeight="1">
      <c r="B520" s="634"/>
      <c r="C520" s="634"/>
      <c r="D520" s="634"/>
      <c r="E520" s="634"/>
      <c r="F520" s="634"/>
      <c r="G520" s="634"/>
      <c r="H520" s="634"/>
      <c r="I520" s="634"/>
      <c r="J520" s="634"/>
      <c r="K520" s="634"/>
      <c r="L520" s="634"/>
      <c r="M520" s="634"/>
      <c r="N520" s="187"/>
      <c r="O520" s="634"/>
      <c r="P520" s="634"/>
      <c r="Q520" s="634"/>
      <c r="R520" s="634"/>
      <c r="S520" s="634"/>
      <c r="T520" s="634"/>
      <c r="U520" s="634"/>
      <c r="V520" s="634"/>
      <c r="W520" s="634"/>
      <c r="X520" s="634"/>
      <c r="Y520" s="634"/>
      <c r="Z520" s="634"/>
    </row>
    <row r="521" spans="2:26" s="946" customFormat="1" ht="19.899999999999999" customHeight="1">
      <c r="B521" s="634"/>
      <c r="C521" s="634"/>
      <c r="D521" s="634"/>
      <c r="E521" s="634"/>
      <c r="F521" s="634"/>
      <c r="G521" s="634"/>
      <c r="H521" s="634"/>
      <c r="I521" s="634"/>
      <c r="J521" s="634"/>
      <c r="K521" s="634"/>
      <c r="L521" s="634"/>
      <c r="M521" s="634"/>
      <c r="N521" s="187"/>
      <c r="O521" s="634"/>
      <c r="P521" s="634"/>
      <c r="Q521" s="634"/>
      <c r="R521" s="634"/>
      <c r="S521" s="634"/>
      <c r="T521" s="634"/>
      <c r="U521" s="634"/>
      <c r="V521" s="634"/>
      <c r="W521" s="634"/>
      <c r="X521" s="634"/>
      <c r="Y521" s="634"/>
      <c r="Z521" s="634"/>
    </row>
    <row r="522" spans="2:26" s="946" customFormat="1" ht="19.899999999999999" customHeight="1">
      <c r="B522" s="634"/>
      <c r="C522" s="634"/>
      <c r="D522" s="634"/>
      <c r="E522" s="634"/>
      <c r="F522" s="634"/>
      <c r="G522" s="634"/>
      <c r="H522" s="634"/>
      <c r="I522" s="634"/>
      <c r="J522" s="634"/>
      <c r="K522" s="634"/>
      <c r="L522" s="634"/>
      <c r="M522" s="634"/>
      <c r="N522" s="187"/>
      <c r="O522" s="634"/>
      <c r="P522" s="634"/>
      <c r="Q522" s="634"/>
      <c r="R522" s="634"/>
      <c r="S522" s="634"/>
      <c r="T522" s="634"/>
      <c r="U522" s="634"/>
      <c r="V522" s="634"/>
      <c r="W522" s="634"/>
      <c r="X522" s="634"/>
      <c r="Y522" s="634"/>
      <c r="Z522" s="634"/>
    </row>
    <row r="523" spans="2:26" s="946" customFormat="1" ht="19.899999999999999" customHeight="1">
      <c r="B523" s="634"/>
      <c r="C523" s="634"/>
      <c r="D523" s="634"/>
      <c r="E523" s="634"/>
      <c r="F523" s="634"/>
      <c r="G523" s="634"/>
      <c r="H523" s="634"/>
      <c r="I523" s="634"/>
      <c r="J523" s="634"/>
      <c r="K523" s="634"/>
      <c r="L523" s="634"/>
      <c r="M523" s="634"/>
      <c r="N523" s="187"/>
      <c r="O523" s="634"/>
      <c r="P523" s="634"/>
      <c r="Q523" s="634"/>
      <c r="R523" s="634"/>
      <c r="S523" s="634"/>
      <c r="T523" s="634"/>
      <c r="U523" s="634"/>
      <c r="V523" s="634"/>
      <c r="W523" s="634"/>
      <c r="X523" s="634"/>
      <c r="Y523" s="634"/>
      <c r="Z523" s="634"/>
    </row>
    <row r="524" spans="2:26" s="946" customFormat="1" ht="19.899999999999999" customHeight="1">
      <c r="B524" s="634"/>
      <c r="C524" s="634"/>
      <c r="D524" s="634"/>
      <c r="E524" s="634"/>
      <c r="F524" s="634"/>
      <c r="G524" s="634"/>
      <c r="H524" s="634"/>
      <c r="I524" s="634"/>
      <c r="J524" s="634"/>
      <c r="K524" s="634"/>
      <c r="L524" s="634"/>
      <c r="M524" s="634"/>
      <c r="N524" s="187"/>
      <c r="O524" s="634"/>
      <c r="P524" s="634"/>
      <c r="Q524" s="634"/>
      <c r="R524" s="634"/>
      <c r="S524" s="634"/>
      <c r="T524" s="634"/>
      <c r="U524" s="634"/>
      <c r="V524" s="634"/>
      <c r="W524" s="634"/>
      <c r="X524" s="634"/>
      <c r="Y524" s="634"/>
      <c r="Z524" s="634"/>
    </row>
    <row r="525" spans="2:26" s="946" customFormat="1" ht="19.899999999999999" customHeight="1">
      <c r="B525" s="634"/>
      <c r="C525" s="634"/>
      <c r="D525" s="634"/>
      <c r="E525" s="634"/>
      <c r="F525" s="634"/>
      <c r="G525" s="634"/>
      <c r="H525" s="634"/>
      <c r="I525" s="634"/>
      <c r="J525" s="634"/>
      <c r="K525" s="634"/>
      <c r="L525" s="634"/>
      <c r="M525" s="634"/>
      <c r="N525" s="187"/>
      <c r="O525" s="634"/>
      <c r="P525" s="634"/>
      <c r="Q525" s="634"/>
      <c r="R525" s="634"/>
      <c r="S525" s="634"/>
      <c r="T525" s="634"/>
      <c r="U525" s="634"/>
      <c r="V525" s="634"/>
      <c r="W525" s="634"/>
      <c r="X525" s="634"/>
      <c r="Y525" s="634"/>
      <c r="Z525" s="634"/>
    </row>
    <row r="526" spans="2:26" s="946" customFormat="1" ht="19.899999999999999" customHeight="1">
      <c r="B526" s="634"/>
      <c r="C526" s="634"/>
      <c r="D526" s="634"/>
      <c r="E526" s="634"/>
      <c r="F526" s="634"/>
      <c r="G526" s="634"/>
      <c r="H526" s="634"/>
      <c r="I526" s="634"/>
      <c r="J526" s="634"/>
      <c r="K526" s="634"/>
      <c r="L526" s="634"/>
      <c r="M526" s="634"/>
      <c r="N526" s="187"/>
      <c r="O526" s="634"/>
      <c r="P526" s="634"/>
      <c r="Q526" s="634"/>
      <c r="R526" s="634"/>
      <c r="S526" s="634"/>
      <c r="T526" s="634"/>
      <c r="U526" s="634"/>
      <c r="V526" s="634"/>
      <c r="W526" s="634"/>
      <c r="X526" s="634"/>
      <c r="Y526" s="634"/>
      <c r="Z526" s="634"/>
    </row>
    <row r="527" spans="2:26" s="946" customFormat="1" ht="19.899999999999999" customHeight="1">
      <c r="B527" s="634"/>
      <c r="C527" s="634"/>
      <c r="D527" s="634"/>
      <c r="E527" s="634"/>
      <c r="F527" s="634"/>
      <c r="G527" s="634"/>
      <c r="H527" s="634"/>
      <c r="I527" s="634"/>
      <c r="J527" s="634"/>
      <c r="K527" s="634"/>
      <c r="L527" s="634"/>
      <c r="M527" s="634"/>
      <c r="N527" s="187"/>
      <c r="O527" s="634"/>
      <c r="P527" s="634"/>
      <c r="Q527" s="634"/>
      <c r="R527" s="634"/>
      <c r="S527" s="634"/>
      <c r="T527" s="634"/>
      <c r="U527" s="634"/>
      <c r="V527" s="634"/>
      <c r="W527" s="634"/>
      <c r="X527" s="634"/>
      <c r="Y527" s="634"/>
      <c r="Z527" s="634"/>
    </row>
    <row r="528" spans="2:26" s="946" customFormat="1" ht="19.899999999999999" customHeight="1">
      <c r="B528" s="634"/>
      <c r="C528" s="634"/>
      <c r="D528" s="634"/>
      <c r="E528" s="634"/>
      <c r="F528" s="634"/>
      <c r="G528" s="634"/>
      <c r="H528" s="634"/>
      <c r="I528" s="634"/>
      <c r="J528" s="634"/>
      <c r="K528" s="634"/>
      <c r="L528" s="634"/>
      <c r="M528" s="634"/>
      <c r="N528" s="187"/>
      <c r="O528" s="634"/>
      <c r="P528" s="634"/>
      <c r="Q528" s="634"/>
      <c r="R528" s="634"/>
      <c r="S528" s="634"/>
      <c r="T528" s="634"/>
      <c r="U528" s="634"/>
      <c r="V528" s="634"/>
      <c r="W528" s="634"/>
      <c r="X528" s="634"/>
      <c r="Y528" s="634"/>
      <c r="Z528" s="634"/>
    </row>
    <row r="529" spans="2:26" s="946" customFormat="1" ht="19.899999999999999" customHeight="1">
      <c r="B529" s="634"/>
      <c r="C529" s="634"/>
      <c r="D529" s="634"/>
      <c r="E529" s="634"/>
      <c r="F529" s="634"/>
      <c r="G529" s="634"/>
      <c r="H529" s="634"/>
      <c r="I529" s="634"/>
      <c r="J529" s="634"/>
      <c r="K529" s="634"/>
      <c r="L529" s="634"/>
      <c r="M529" s="634"/>
      <c r="N529" s="187"/>
      <c r="O529" s="634"/>
      <c r="P529" s="634"/>
      <c r="Q529" s="634"/>
      <c r="R529" s="634"/>
      <c r="S529" s="634"/>
      <c r="T529" s="634"/>
      <c r="U529" s="634"/>
      <c r="V529" s="634"/>
      <c r="W529" s="634"/>
      <c r="X529" s="634"/>
      <c r="Y529" s="634"/>
      <c r="Z529" s="634"/>
    </row>
    <row r="530" spans="2:26" s="946" customFormat="1" ht="19.899999999999999" customHeight="1">
      <c r="B530" s="634"/>
      <c r="C530" s="634"/>
      <c r="D530" s="634"/>
      <c r="E530" s="634"/>
      <c r="F530" s="634"/>
      <c r="G530" s="634"/>
      <c r="H530" s="634"/>
      <c r="I530" s="634"/>
      <c r="J530" s="634"/>
      <c r="K530" s="634"/>
      <c r="L530" s="634"/>
      <c r="M530" s="634"/>
      <c r="N530" s="187"/>
      <c r="O530" s="634"/>
      <c r="P530" s="634"/>
      <c r="Q530" s="634"/>
      <c r="R530" s="634"/>
      <c r="S530" s="634"/>
      <c r="T530" s="634"/>
      <c r="U530" s="634"/>
      <c r="V530" s="634"/>
      <c r="W530" s="634"/>
      <c r="X530" s="634"/>
      <c r="Y530" s="634"/>
      <c r="Z530" s="634"/>
    </row>
    <row r="531" spans="2:26" s="946" customFormat="1" ht="19.899999999999999" customHeight="1">
      <c r="B531" s="634"/>
      <c r="C531" s="634"/>
      <c r="D531" s="634"/>
      <c r="E531" s="634"/>
      <c r="F531" s="634"/>
      <c r="G531" s="634"/>
      <c r="H531" s="634"/>
      <c r="I531" s="634"/>
      <c r="J531" s="634"/>
      <c r="K531" s="634"/>
      <c r="L531" s="634"/>
      <c r="M531" s="634"/>
      <c r="N531" s="187"/>
      <c r="O531" s="634"/>
      <c r="P531" s="634"/>
      <c r="Q531" s="634"/>
      <c r="R531" s="634"/>
      <c r="S531" s="634"/>
      <c r="T531" s="634"/>
      <c r="U531" s="634"/>
      <c r="V531" s="634"/>
      <c r="W531" s="634"/>
      <c r="X531" s="634"/>
      <c r="Y531" s="634"/>
      <c r="Z531" s="634"/>
    </row>
    <row r="532" spans="2:26" s="946" customFormat="1" ht="19.899999999999999" customHeight="1">
      <c r="B532" s="634"/>
      <c r="C532" s="634"/>
      <c r="D532" s="634"/>
      <c r="E532" s="634"/>
      <c r="F532" s="634"/>
      <c r="G532" s="634"/>
      <c r="H532" s="634"/>
      <c r="I532" s="634"/>
      <c r="J532" s="634"/>
      <c r="K532" s="634"/>
      <c r="L532" s="634"/>
      <c r="M532" s="634"/>
      <c r="N532" s="187"/>
      <c r="O532" s="634"/>
      <c r="P532" s="634"/>
      <c r="Q532" s="634"/>
      <c r="R532" s="634"/>
      <c r="S532" s="634"/>
      <c r="T532" s="634"/>
      <c r="U532" s="634"/>
      <c r="V532" s="634"/>
      <c r="W532" s="634"/>
      <c r="X532" s="634"/>
      <c r="Y532" s="634"/>
      <c r="Z532" s="634"/>
    </row>
    <row r="533" spans="2:26" s="946" customFormat="1" ht="19.899999999999999" customHeight="1">
      <c r="B533" s="634"/>
      <c r="C533" s="634"/>
      <c r="D533" s="634"/>
      <c r="E533" s="634"/>
      <c r="F533" s="634"/>
      <c r="G533" s="634"/>
      <c r="H533" s="634"/>
      <c r="I533" s="634"/>
      <c r="J533" s="634"/>
      <c r="K533" s="634"/>
      <c r="L533" s="634"/>
      <c r="M533" s="634"/>
      <c r="N533" s="187"/>
      <c r="O533" s="634"/>
      <c r="P533" s="634"/>
      <c r="Q533" s="634"/>
      <c r="R533" s="634"/>
      <c r="S533" s="634"/>
      <c r="T533" s="634"/>
      <c r="U533" s="634"/>
      <c r="V533" s="634"/>
      <c r="W533" s="634"/>
      <c r="X533" s="634"/>
      <c r="Y533" s="634"/>
      <c r="Z533" s="634"/>
    </row>
    <row r="534" spans="2:26" s="946" customFormat="1" ht="19.899999999999999" customHeight="1">
      <c r="B534" s="634"/>
      <c r="C534" s="634"/>
      <c r="D534" s="634"/>
      <c r="E534" s="634"/>
      <c r="F534" s="634"/>
      <c r="G534" s="634"/>
      <c r="H534" s="634"/>
      <c r="I534" s="634"/>
      <c r="J534" s="634"/>
      <c r="K534" s="634"/>
      <c r="L534" s="634"/>
      <c r="M534" s="634"/>
      <c r="N534" s="187"/>
      <c r="O534" s="634"/>
      <c r="P534" s="634"/>
      <c r="Q534" s="634"/>
      <c r="R534" s="634"/>
      <c r="S534" s="634"/>
      <c r="T534" s="634"/>
      <c r="U534" s="634"/>
      <c r="V534" s="634"/>
      <c r="W534" s="634"/>
      <c r="X534" s="634"/>
      <c r="Y534" s="634"/>
      <c r="Z534" s="634"/>
    </row>
    <row r="535" spans="2:26" s="946" customFormat="1" ht="19.899999999999999" customHeight="1">
      <c r="B535" s="634"/>
      <c r="C535" s="634"/>
      <c r="D535" s="634"/>
      <c r="E535" s="634"/>
      <c r="F535" s="634"/>
      <c r="G535" s="634"/>
      <c r="H535" s="634"/>
      <c r="I535" s="634"/>
      <c r="J535" s="634"/>
      <c r="K535" s="634"/>
      <c r="L535" s="634"/>
      <c r="M535" s="634"/>
      <c r="N535" s="187"/>
      <c r="O535" s="634"/>
      <c r="P535" s="634"/>
      <c r="Q535" s="634"/>
      <c r="R535" s="634"/>
      <c r="S535" s="634"/>
      <c r="T535" s="634"/>
      <c r="U535" s="634"/>
      <c r="V535" s="634"/>
      <c r="W535" s="634"/>
      <c r="X535" s="634"/>
      <c r="Y535" s="634"/>
      <c r="Z535" s="634"/>
    </row>
    <row r="536" spans="2:26" s="946" customFormat="1" ht="19.899999999999999" customHeight="1">
      <c r="B536" s="634"/>
      <c r="C536" s="634"/>
      <c r="D536" s="634"/>
      <c r="E536" s="634"/>
      <c r="F536" s="634"/>
      <c r="G536" s="634"/>
      <c r="H536" s="634"/>
      <c r="I536" s="634"/>
      <c r="J536" s="634"/>
      <c r="K536" s="634"/>
      <c r="L536" s="634"/>
      <c r="M536" s="634"/>
      <c r="N536" s="187"/>
      <c r="O536" s="634"/>
      <c r="P536" s="634"/>
      <c r="Q536" s="634"/>
      <c r="R536" s="634"/>
      <c r="S536" s="634"/>
      <c r="T536" s="634"/>
      <c r="U536" s="634"/>
      <c r="V536" s="634"/>
      <c r="W536" s="634"/>
      <c r="X536" s="634"/>
      <c r="Y536" s="634"/>
      <c r="Z536" s="634"/>
    </row>
    <row r="537" spans="2:26" s="946" customFormat="1" ht="19.899999999999999" customHeight="1">
      <c r="B537" s="634"/>
      <c r="C537" s="634"/>
      <c r="D537" s="634"/>
      <c r="E537" s="634"/>
      <c r="F537" s="634"/>
      <c r="G537" s="634"/>
      <c r="H537" s="634"/>
      <c r="I537" s="634"/>
      <c r="J537" s="634"/>
      <c r="K537" s="634"/>
      <c r="L537" s="634"/>
      <c r="M537" s="634"/>
      <c r="N537" s="187"/>
      <c r="O537" s="634"/>
      <c r="P537" s="634"/>
      <c r="Q537" s="634"/>
      <c r="R537" s="634"/>
      <c r="S537" s="634"/>
      <c r="T537" s="634"/>
      <c r="U537" s="634"/>
      <c r="V537" s="634"/>
      <c r="W537" s="634"/>
      <c r="X537" s="634"/>
      <c r="Y537" s="634"/>
      <c r="Z537" s="634"/>
    </row>
    <row r="538" spans="2:26" s="946" customFormat="1" ht="19.899999999999999" customHeight="1">
      <c r="B538" s="634"/>
      <c r="C538" s="634"/>
      <c r="D538" s="634"/>
      <c r="E538" s="634"/>
      <c r="F538" s="634"/>
      <c r="G538" s="634"/>
      <c r="H538" s="634"/>
      <c r="I538" s="634"/>
      <c r="J538" s="634"/>
      <c r="K538" s="634"/>
      <c r="L538" s="634"/>
      <c r="M538" s="634"/>
      <c r="N538" s="187"/>
      <c r="O538" s="634"/>
      <c r="P538" s="634"/>
      <c r="Q538" s="634"/>
      <c r="R538" s="634"/>
      <c r="S538" s="634"/>
      <c r="T538" s="634"/>
      <c r="U538" s="634"/>
      <c r="V538" s="634"/>
      <c r="W538" s="634"/>
      <c r="X538" s="634"/>
      <c r="Y538" s="634"/>
      <c r="Z538" s="634"/>
    </row>
    <row r="539" spans="2:26" s="946" customFormat="1" ht="19.899999999999999" customHeight="1">
      <c r="B539" s="634"/>
      <c r="C539" s="634"/>
      <c r="D539" s="634"/>
      <c r="E539" s="634"/>
      <c r="F539" s="634"/>
      <c r="G539" s="634"/>
      <c r="H539" s="634"/>
      <c r="I539" s="634"/>
      <c r="J539" s="634"/>
      <c r="K539" s="634"/>
      <c r="L539" s="634"/>
      <c r="M539" s="634"/>
      <c r="N539" s="187"/>
      <c r="O539" s="634"/>
      <c r="P539" s="634"/>
      <c r="Q539" s="634"/>
      <c r="R539" s="634"/>
      <c r="S539" s="634"/>
      <c r="T539" s="634"/>
      <c r="U539" s="634"/>
      <c r="V539" s="634"/>
      <c r="W539" s="634"/>
      <c r="X539" s="634"/>
      <c r="Y539" s="634"/>
      <c r="Z539" s="634"/>
    </row>
    <row r="540" spans="2:26" s="946" customFormat="1" ht="19.899999999999999" customHeight="1">
      <c r="B540" s="634"/>
      <c r="C540" s="634"/>
      <c r="D540" s="634"/>
      <c r="E540" s="634"/>
      <c r="F540" s="634"/>
      <c r="G540" s="634"/>
      <c r="H540" s="634"/>
      <c r="I540" s="634"/>
      <c r="J540" s="634"/>
      <c r="K540" s="634"/>
      <c r="L540" s="634"/>
      <c r="M540" s="634"/>
      <c r="N540" s="187"/>
      <c r="O540" s="634"/>
      <c r="P540" s="634"/>
      <c r="Q540" s="634"/>
      <c r="R540" s="634"/>
      <c r="S540" s="634"/>
      <c r="T540" s="634"/>
      <c r="U540" s="634"/>
      <c r="V540" s="634"/>
      <c r="W540" s="634"/>
      <c r="X540" s="634"/>
      <c r="Y540" s="634"/>
      <c r="Z540" s="634"/>
    </row>
    <row r="541" spans="2:26" s="946" customFormat="1" ht="19.899999999999999" customHeight="1">
      <c r="B541" s="634"/>
      <c r="C541" s="634"/>
      <c r="D541" s="634"/>
      <c r="E541" s="634"/>
      <c r="F541" s="634"/>
      <c r="G541" s="634"/>
      <c r="H541" s="634"/>
      <c r="I541" s="634"/>
      <c r="J541" s="634"/>
      <c r="K541" s="634"/>
      <c r="L541" s="634"/>
      <c r="M541" s="634"/>
      <c r="N541" s="187"/>
      <c r="O541" s="634"/>
      <c r="P541" s="634"/>
      <c r="Q541" s="634"/>
      <c r="R541" s="634"/>
      <c r="S541" s="634"/>
      <c r="T541" s="634"/>
      <c r="U541" s="634"/>
      <c r="V541" s="634"/>
      <c r="W541" s="634"/>
      <c r="X541" s="634"/>
      <c r="Y541" s="634"/>
      <c r="Z541" s="634"/>
    </row>
    <row r="542" spans="2:26" s="946" customFormat="1" ht="19.899999999999999" customHeight="1">
      <c r="B542" s="634"/>
      <c r="C542" s="634"/>
      <c r="D542" s="634"/>
      <c r="E542" s="634"/>
      <c r="F542" s="634"/>
      <c r="G542" s="634"/>
      <c r="H542" s="634"/>
      <c r="I542" s="634"/>
      <c r="J542" s="634"/>
      <c r="K542" s="634"/>
      <c r="L542" s="634"/>
      <c r="M542" s="634"/>
      <c r="N542" s="187"/>
      <c r="O542" s="634"/>
      <c r="P542" s="634"/>
      <c r="Q542" s="634"/>
      <c r="R542" s="634"/>
      <c r="S542" s="634"/>
      <c r="T542" s="634"/>
      <c r="U542" s="634"/>
      <c r="V542" s="634"/>
      <c r="W542" s="634"/>
      <c r="X542" s="634"/>
      <c r="Y542" s="634"/>
      <c r="Z542" s="634"/>
    </row>
    <row r="543" spans="2:26" s="946" customFormat="1" ht="19.899999999999999" customHeight="1">
      <c r="B543" s="634"/>
      <c r="C543" s="634"/>
      <c r="D543" s="634"/>
      <c r="E543" s="634"/>
      <c r="F543" s="634"/>
      <c r="G543" s="634"/>
      <c r="H543" s="634"/>
      <c r="I543" s="634"/>
      <c r="J543" s="634"/>
      <c r="K543" s="634"/>
      <c r="L543" s="634"/>
      <c r="M543" s="634"/>
      <c r="N543" s="187"/>
      <c r="O543" s="634"/>
      <c r="P543" s="634"/>
      <c r="Q543" s="634"/>
      <c r="R543" s="634"/>
      <c r="S543" s="634"/>
      <c r="T543" s="634"/>
      <c r="U543" s="634"/>
      <c r="V543" s="634"/>
      <c r="W543" s="634"/>
      <c r="X543" s="634"/>
      <c r="Y543" s="634"/>
      <c r="Z543" s="634"/>
    </row>
    <row r="544" spans="2:26" s="946" customFormat="1" ht="19.899999999999999" customHeight="1">
      <c r="B544" s="634"/>
      <c r="C544" s="634"/>
      <c r="D544" s="634"/>
      <c r="E544" s="634"/>
      <c r="F544" s="634"/>
      <c r="G544" s="634"/>
      <c r="H544" s="634"/>
      <c r="I544" s="634"/>
      <c r="J544" s="634"/>
      <c r="K544" s="634"/>
      <c r="L544" s="634"/>
      <c r="M544" s="634"/>
      <c r="N544" s="187"/>
      <c r="O544" s="634"/>
      <c r="P544" s="634"/>
      <c r="Q544" s="634"/>
      <c r="R544" s="634"/>
      <c r="S544" s="634"/>
      <c r="T544" s="634"/>
      <c r="U544" s="634"/>
      <c r="V544" s="634"/>
      <c r="W544" s="634"/>
      <c r="X544" s="634"/>
      <c r="Y544" s="634"/>
      <c r="Z544" s="634"/>
    </row>
    <row r="545" spans="2:26" s="946" customFormat="1" ht="19.899999999999999" customHeight="1">
      <c r="B545" s="634"/>
      <c r="C545" s="634"/>
      <c r="D545" s="634"/>
      <c r="E545" s="634"/>
      <c r="F545" s="634"/>
      <c r="G545" s="634"/>
      <c r="H545" s="634"/>
      <c r="I545" s="634"/>
      <c r="J545" s="634"/>
      <c r="K545" s="634"/>
      <c r="L545" s="634"/>
      <c r="M545" s="634"/>
      <c r="N545" s="187"/>
      <c r="O545" s="634"/>
      <c r="P545" s="634"/>
      <c r="Q545" s="634"/>
      <c r="R545" s="634"/>
      <c r="S545" s="634"/>
      <c r="T545" s="634"/>
      <c r="U545" s="634"/>
      <c r="V545" s="634"/>
      <c r="W545" s="634"/>
      <c r="X545" s="634"/>
      <c r="Y545" s="634"/>
      <c r="Z545" s="634"/>
    </row>
    <row r="546" spans="2:26" s="946" customFormat="1" ht="19.899999999999999" customHeight="1">
      <c r="B546" s="634"/>
      <c r="C546" s="634"/>
      <c r="D546" s="634"/>
      <c r="E546" s="634"/>
      <c r="F546" s="634"/>
      <c r="G546" s="634"/>
      <c r="H546" s="634"/>
      <c r="I546" s="634"/>
      <c r="J546" s="634"/>
      <c r="K546" s="634"/>
      <c r="L546" s="634"/>
      <c r="M546" s="634"/>
      <c r="N546" s="187"/>
      <c r="O546" s="634"/>
      <c r="P546" s="634"/>
      <c r="Q546" s="634"/>
      <c r="R546" s="634"/>
      <c r="S546" s="634"/>
      <c r="T546" s="634"/>
      <c r="U546" s="634"/>
      <c r="V546" s="634"/>
      <c r="W546" s="634"/>
      <c r="X546" s="634"/>
      <c r="Y546" s="634"/>
      <c r="Z546" s="634"/>
    </row>
    <row r="547" spans="2:26" s="946" customFormat="1" ht="19.899999999999999" customHeight="1">
      <c r="B547" s="634"/>
      <c r="C547" s="634"/>
      <c r="D547" s="634"/>
      <c r="E547" s="634"/>
      <c r="F547" s="634"/>
      <c r="G547" s="634"/>
      <c r="H547" s="634"/>
      <c r="I547" s="634"/>
      <c r="J547" s="634"/>
      <c r="K547" s="634"/>
      <c r="L547" s="634"/>
      <c r="M547" s="634"/>
      <c r="N547" s="187"/>
      <c r="O547" s="634"/>
      <c r="P547" s="634"/>
      <c r="Q547" s="634"/>
      <c r="R547" s="634"/>
      <c r="S547" s="634"/>
      <c r="T547" s="634"/>
      <c r="U547" s="634"/>
      <c r="V547" s="634"/>
      <c r="W547" s="634"/>
      <c r="X547" s="634"/>
      <c r="Y547" s="634"/>
      <c r="Z547" s="634"/>
    </row>
    <row r="548" spans="2:26" s="946" customFormat="1" ht="19.899999999999999" customHeight="1">
      <c r="B548" s="634"/>
      <c r="C548" s="634"/>
      <c r="D548" s="634"/>
      <c r="E548" s="634"/>
      <c r="F548" s="634"/>
      <c r="G548" s="634"/>
      <c r="H548" s="634"/>
      <c r="I548" s="634"/>
      <c r="J548" s="634"/>
      <c r="K548" s="634"/>
      <c r="L548" s="634"/>
      <c r="M548" s="634"/>
      <c r="N548" s="187"/>
      <c r="O548" s="634"/>
      <c r="P548" s="634"/>
      <c r="Q548" s="634"/>
      <c r="R548" s="634"/>
      <c r="S548" s="634"/>
      <c r="T548" s="634"/>
      <c r="U548" s="634"/>
      <c r="V548" s="634"/>
      <c r="W548" s="634"/>
      <c r="X548" s="634"/>
      <c r="Y548" s="634"/>
      <c r="Z548" s="634"/>
    </row>
    <row r="549" spans="2:26" s="946" customFormat="1" ht="19.899999999999999" customHeight="1">
      <c r="B549" s="634"/>
      <c r="C549" s="634"/>
      <c r="D549" s="634"/>
      <c r="E549" s="634"/>
      <c r="F549" s="634"/>
      <c r="G549" s="634"/>
      <c r="H549" s="634"/>
      <c r="I549" s="634"/>
      <c r="J549" s="634"/>
      <c r="K549" s="634"/>
      <c r="L549" s="634"/>
      <c r="M549" s="634"/>
      <c r="N549" s="187"/>
      <c r="O549" s="634"/>
      <c r="P549" s="634"/>
      <c r="Q549" s="634"/>
      <c r="R549" s="634"/>
      <c r="S549" s="634"/>
      <c r="T549" s="634"/>
      <c r="U549" s="634"/>
      <c r="V549" s="634"/>
      <c r="W549" s="634"/>
      <c r="X549" s="634"/>
      <c r="Y549" s="634"/>
      <c r="Z549" s="634"/>
    </row>
    <row r="550" spans="2:26" s="946" customFormat="1" ht="19.899999999999999" customHeight="1">
      <c r="B550" s="634"/>
      <c r="C550" s="634"/>
      <c r="D550" s="634"/>
      <c r="E550" s="634"/>
      <c r="F550" s="634"/>
      <c r="G550" s="634"/>
      <c r="H550" s="634"/>
      <c r="I550" s="634"/>
      <c r="J550" s="634"/>
      <c r="K550" s="634"/>
      <c r="L550" s="634"/>
      <c r="M550" s="634"/>
      <c r="N550" s="187"/>
      <c r="O550" s="634"/>
      <c r="P550" s="634"/>
      <c r="Q550" s="634"/>
      <c r="R550" s="634"/>
      <c r="S550" s="634"/>
      <c r="T550" s="634"/>
      <c r="U550" s="634"/>
      <c r="V550" s="634"/>
      <c r="W550" s="634"/>
      <c r="X550" s="634"/>
      <c r="Y550" s="634"/>
      <c r="Z550" s="634"/>
    </row>
    <row r="551" spans="2:26" s="946" customFormat="1" ht="19.899999999999999" customHeight="1">
      <c r="B551" s="634"/>
      <c r="C551" s="634"/>
      <c r="D551" s="634"/>
      <c r="E551" s="634"/>
      <c r="F551" s="634"/>
      <c r="G551" s="634"/>
      <c r="H551" s="634"/>
      <c r="I551" s="634"/>
      <c r="J551" s="634"/>
      <c r="K551" s="634"/>
      <c r="L551" s="634"/>
      <c r="M551" s="634"/>
      <c r="N551" s="187"/>
      <c r="O551" s="634"/>
      <c r="P551" s="634"/>
      <c r="Q551" s="634"/>
      <c r="R551" s="634"/>
      <c r="S551" s="634"/>
      <c r="T551" s="634"/>
      <c r="U551" s="634"/>
      <c r="V551" s="634"/>
      <c r="W551" s="634"/>
      <c r="X551" s="634"/>
      <c r="Y551" s="634"/>
      <c r="Z551" s="634"/>
    </row>
    <row r="552" spans="2:26" s="946" customFormat="1" ht="19.899999999999999" customHeight="1">
      <c r="B552" s="634"/>
      <c r="C552" s="634"/>
      <c r="D552" s="634"/>
      <c r="E552" s="634"/>
      <c r="F552" s="634"/>
      <c r="G552" s="634"/>
      <c r="H552" s="634"/>
      <c r="I552" s="634"/>
      <c r="J552" s="634"/>
      <c r="K552" s="634"/>
      <c r="L552" s="634"/>
      <c r="M552" s="634"/>
      <c r="N552" s="187"/>
      <c r="O552" s="634"/>
      <c r="P552" s="634"/>
      <c r="Q552" s="634"/>
      <c r="R552" s="634"/>
      <c r="S552" s="634"/>
      <c r="T552" s="634"/>
      <c r="U552" s="634"/>
      <c r="V552" s="634"/>
      <c r="W552" s="634"/>
      <c r="X552" s="634"/>
      <c r="Y552" s="634"/>
      <c r="Z552" s="634"/>
    </row>
    <row r="553" spans="2:26" s="946" customFormat="1" ht="19.899999999999999" customHeight="1">
      <c r="B553" s="634"/>
      <c r="C553" s="634"/>
      <c r="D553" s="634"/>
      <c r="E553" s="634"/>
      <c r="F553" s="634"/>
      <c r="G553" s="634"/>
      <c r="H553" s="634"/>
      <c r="I553" s="634"/>
      <c r="J553" s="634"/>
      <c r="K553" s="634"/>
      <c r="L553" s="634"/>
      <c r="M553" s="634"/>
      <c r="N553" s="187"/>
      <c r="O553" s="634"/>
      <c r="P553" s="634"/>
      <c r="Q553" s="634"/>
      <c r="R553" s="634"/>
      <c r="S553" s="634"/>
      <c r="T553" s="634"/>
      <c r="U553" s="634"/>
      <c r="V553" s="634"/>
      <c r="W553" s="634"/>
      <c r="X553" s="634"/>
      <c r="Y553" s="634"/>
      <c r="Z553" s="634"/>
    </row>
    <row r="554" spans="2:26" s="946" customFormat="1" ht="19.899999999999999" customHeight="1">
      <c r="B554" s="634"/>
      <c r="C554" s="634"/>
      <c r="D554" s="634"/>
      <c r="E554" s="634"/>
      <c r="F554" s="634"/>
      <c r="G554" s="634"/>
      <c r="H554" s="634"/>
      <c r="I554" s="634"/>
      <c r="J554" s="634"/>
      <c r="K554" s="634"/>
      <c r="L554" s="634"/>
      <c r="M554" s="634"/>
      <c r="N554" s="187"/>
      <c r="O554" s="634"/>
      <c r="P554" s="634"/>
      <c r="Q554" s="634"/>
      <c r="R554" s="634"/>
      <c r="S554" s="634"/>
      <c r="T554" s="634"/>
      <c r="U554" s="634"/>
      <c r="V554" s="634"/>
      <c r="W554" s="634"/>
      <c r="X554" s="634"/>
      <c r="Y554" s="634"/>
      <c r="Z554" s="634"/>
    </row>
    <row r="555" spans="2:26" s="946" customFormat="1" ht="19.899999999999999" customHeight="1">
      <c r="B555" s="634"/>
      <c r="C555" s="634"/>
      <c r="D555" s="634"/>
      <c r="E555" s="634"/>
      <c r="F555" s="634"/>
      <c r="G555" s="634"/>
      <c r="H555" s="634"/>
      <c r="I555" s="634"/>
      <c r="J555" s="634"/>
      <c r="K555" s="634"/>
      <c r="L555" s="634"/>
      <c r="M555" s="634"/>
      <c r="N555" s="187"/>
      <c r="O555" s="634"/>
      <c r="P555" s="634"/>
      <c r="Q555" s="634"/>
      <c r="R555" s="634"/>
      <c r="S555" s="634"/>
      <c r="T555" s="634"/>
      <c r="U555" s="634"/>
      <c r="V555" s="634"/>
      <c r="W555" s="634"/>
      <c r="X555" s="634"/>
      <c r="Y555" s="634"/>
      <c r="Z555" s="634"/>
    </row>
    <row r="556" spans="2:26" s="946" customFormat="1" ht="19.899999999999999" customHeight="1">
      <c r="B556" s="634"/>
      <c r="C556" s="634"/>
      <c r="D556" s="634"/>
      <c r="E556" s="634"/>
      <c r="F556" s="634"/>
      <c r="G556" s="634"/>
      <c r="H556" s="634"/>
      <c r="I556" s="634"/>
      <c r="J556" s="634"/>
      <c r="K556" s="634"/>
      <c r="L556" s="634"/>
      <c r="M556" s="634"/>
      <c r="N556" s="187"/>
      <c r="O556" s="634"/>
      <c r="P556" s="634"/>
      <c r="Q556" s="634"/>
      <c r="R556" s="634"/>
      <c r="S556" s="634"/>
      <c r="T556" s="634"/>
      <c r="U556" s="634"/>
      <c r="V556" s="634"/>
      <c r="W556" s="634"/>
      <c r="X556" s="634"/>
      <c r="Y556" s="634"/>
      <c r="Z556" s="634"/>
    </row>
    <row r="557" spans="2:26" s="946" customFormat="1" ht="19.899999999999999" customHeight="1">
      <c r="B557" s="634"/>
      <c r="C557" s="634"/>
      <c r="D557" s="634"/>
      <c r="E557" s="634"/>
      <c r="F557" s="634"/>
      <c r="G557" s="634"/>
      <c r="H557" s="634"/>
      <c r="I557" s="634"/>
      <c r="J557" s="634"/>
      <c r="K557" s="634"/>
      <c r="L557" s="634"/>
      <c r="M557" s="634"/>
      <c r="N557" s="187"/>
      <c r="O557" s="634"/>
      <c r="P557" s="634"/>
      <c r="Q557" s="634"/>
      <c r="R557" s="634"/>
      <c r="S557" s="634"/>
      <c r="T557" s="634"/>
      <c r="U557" s="634"/>
      <c r="V557" s="634"/>
      <c r="W557" s="634"/>
      <c r="X557" s="634"/>
      <c r="Y557" s="634"/>
      <c r="Z557" s="634"/>
    </row>
    <row r="558" spans="2:26" s="946" customFormat="1" ht="19.899999999999999" customHeight="1">
      <c r="B558" s="634"/>
      <c r="C558" s="634"/>
      <c r="D558" s="634"/>
      <c r="E558" s="634"/>
      <c r="F558" s="634"/>
      <c r="G558" s="634"/>
      <c r="H558" s="634"/>
      <c r="I558" s="634"/>
      <c r="J558" s="634"/>
      <c r="K558" s="634"/>
      <c r="L558" s="634"/>
      <c r="M558" s="634"/>
      <c r="N558" s="187"/>
      <c r="O558" s="634"/>
      <c r="P558" s="634"/>
      <c r="Q558" s="634"/>
      <c r="R558" s="634"/>
      <c r="S558" s="634"/>
      <c r="T558" s="634"/>
      <c r="U558" s="634"/>
      <c r="V558" s="634"/>
      <c r="W558" s="634"/>
      <c r="X558" s="634"/>
      <c r="Y558" s="634"/>
      <c r="Z558" s="634"/>
    </row>
    <row r="559" spans="2:26" s="946" customFormat="1" ht="19.899999999999999" customHeight="1">
      <c r="B559" s="634"/>
      <c r="C559" s="634"/>
      <c r="D559" s="634"/>
      <c r="E559" s="634"/>
      <c r="F559" s="634"/>
      <c r="G559" s="634"/>
      <c r="H559" s="634"/>
      <c r="I559" s="634"/>
      <c r="J559" s="634"/>
      <c r="K559" s="634"/>
      <c r="L559" s="634"/>
      <c r="M559" s="634"/>
      <c r="N559" s="187"/>
      <c r="O559" s="634"/>
      <c r="P559" s="634"/>
      <c r="Q559" s="634"/>
      <c r="R559" s="634"/>
      <c r="S559" s="634"/>
      <c r="T559" s="634"/>
      <c r="U559" s="634"/>
      <c r="V559" s="634"/>
      <c r="W559" s="634"/>
      <c r="X559" s="634"/>
      <c r="Y559" s="634"/>
      <c r="Z559" s="634"/>
    </row>
    <row r="560" spans="2:26" s="946" customFormat="1" ht="19.899999999999999" customHeight="1">
      <c r="B560" s="634"/>
      <c r="C560" s="634"/>
      <c r="D560" s="634"/>
      <c r="E560" s="634"/>
      <c r="F560" s="634"/>
      <c r="G560" s="634"/>
      <c r="H560" s="634"/>
      <c r="I560" s="634"/>
      <c r="J560" s="634"/>
      <c r="K560" s="634"/>
      <c r="L560" s="634"/>
      <c r="M560" s="634"/>
      <c r="N560" s="187"/>
      <c r="O560" s="634"/>
      <c r="P560" s="634"/>
      <c r="Q560" s="634"/>
      <c r="R560" s="634"/>
      <c r="S560" s="634"/>
      <c r="T560" s="634"/>
      <c r="U560" s="634"/>
      <c r="V560" s="634"/>
      <c r="W560" s="634"/>
      <c r="X560" s="634"/>
      <c r="Y560" s="634"/>
      <c r="Z560" s="634"/>
    </row>
    <row r="561" spans="2:26" s="946" customFormat="1" ht="19.899999999999999" customHeight="1">
      <c r="B561" s="634"/>
      <c r="C561" s="634"/>
      <c r="D561" s="634"/>
      <c r="E561" s="634"/>
      <c r="F561" s="634"/>
      <c r="G561" s="634"/>
      <c r="H561" s="634"/>
      <c r="I561" s="634"/>
      <c r="J561" s="634"/>
      <c r="K561" s="634"/>
      <c r="L561" s="634"/>
      <c r="M561" s="634"/>
      <c r="N561" s="187"/>
      <c r="O561" s="634"/>
      <c r="P561" s="634"/>
      <c r="Q561" s="634"/>
      <c r="R561" s="634"/>
      <c r="S561" s="634"/>
      <c r="T561" s="634"/>
      <c r="U561" s="634"/>
      <c r="V561" s="634"/>
      <c r="W561" s="634"/>
      <c r="X561" s="634"/>
      <c r="Y561" s="634"/>
      <c r="Z561" s="634"/>
    </row>
    <row r="562" spans="2:26" s="946" customFormat="1" ht="19.899999999999999" customHeight="1">
      <c r="B562" s="634"/>
      <c r="C562" s="634"/>
      <c r="D562" s="634"/>
      <c r="E562" s="634"/>
      <c r="F562" s="634"/>
      <c r="G562" s="634"/>
      <c r="H562" s="634"/>
      <c r="I562" s="634"/>
      <c r="J562" s="634"/>
      <c r="K562" s="634"/>
      <c r="L562" s="634"/>
      <c r="M562" s="634"/>
      <c r="N562" s="187"/>
      <c r="O562" s="634"/>
      <c r="P562" s="634"/>
      <c r="Q562" s="634"/>
      <c r="R562" s="634"/>
      <c r="S562" s="634"/>
      <c r="T562" s="634"/>
      <c r="U562" s="634"/>
      <c r="V562" s="634"/>
      <c r="W562" s="634"/>
      <c r="X562" s="634"/>
      <c r="Y562" s="634"/>
      <c r="Z562" s="634"/>
    </row>
    <row r="563" spans="2:26" s="946" customFormat="1" ht="19.899999999999999" customHeight="1">
      <c r="B563" s="634"/>
      <c r="C563" s="634"/>
      <c r="D563" s="634"/>
      <c r="E563" s="634"/>
      <c r="F563" s="634"/>
      <c r="G563" s="634"/>
      <c r="H563" s="634"/>
      <c r="I563" s="634"/>
      <c r="J563" s="634"/>
      <c r="K563" s="634"/>
      <c r="L563" s="634"/>
      <c r="M563" s="634"/>
      <c r="N563" s="187"/>
      <c r="O563" s="634"/>
      <c r="P563" s="634"/>
      <c r="Q563" s="634"/>
      <c r="R563" s="634"/>
      <c r="S563" s="634"/>
      <c r="T563" s="634"/>
      <c r="U563" s="634"/>
      <c r="V563" s="634"/>
      <c r="W563" s="634"/>
      <c r="X563" s="634"/>
      <c r="Y563" s="634"/>
      <c r="Z563" s="634"/>
    </row>
    <row r="564" spans="2:26" s="946" customFormat="1" ht="19.899999999999999" customHeight="1">
      <c r="B564" s="634"/>
      <c r="C564" s="634"/>
      <c r="D564" s="634"/>
      <c r="E564" s="634"/>
      <c r="F564" s="634"/>
      <c r="G564" s="634"/>
      <c r="H564" s="634"/>
      <c r="I564" s="634"/>
      <c r="J564" s="634"/>
      <c r="K564" s="634"/>
      <c r="L564" s="634"/>
      <c r="M564" s="634"/>
      <c r="N564" s="187"/>
      <c r="O564" s="634"/>
      <c r="P564" s="634"/>
      <c r="Q564" s="634"/>
      <c r="R564" s="634"/>
      <c r="S564" s="634"/>
      <c r="T564" s="634"/>
      <c r="U564" s="634"/>
      <c r="V564" s="634"/>
      <c r="W564" s="634"/>
      <c r="X564" s="634"/>
      <c r="Y564" s="634"/>
      <c r="Z564" s="634"/>
    </row>
    <row r="565" spans="2:26" s="946" customFormat="1" ht="19.899999999999999" customHeight="1">
      <c r="B565" s="634"/>
      <c r="C565" s="634"/>
      <c r="D565" s="634"/>
      <c r="E565" s="634"/>
      <c r="F565" s="634"/>
      <c r="G565" s="634"/>
      <c r="H565" s="634"/>
      <c r="I565" s="634"/>
      <c r="J565" s="634"/>
      <c r="K565" s="634"/>
      <c r="L565" s="634"/>
      <c r="M565" s="634"/>
      <c r="N565" s="187"/>
      <c r="O565" s="634"/>
      <c r="P565" s="634"/>
      <c r="Q565" s="634"/>
      <c r="R565" s="634"/>
      <c r="S565" s="634"/>
      <c r="T565" s="634"/>
      <c r="U565" s="634"/>
      <c r="V565" s="634"/>
      <c r="W565" s="634"/>
      <c r="X565" s="634"/>
      <c r="Y565" s="634"/>
      <c r="Z565" s="634"/>
    </row>
    <row r="566" spans="2:26" s="946" customFormat="1" ht="19.899999999999999" customHeight="1">
      <c r="B566" s="634"/>
      <c r="C566" s="634"/>
      <c r="D566" s="634"/>
      <c r="E566" s="634"/>
      <c r="F566" s="634"/>
      <c r="G566" s="634"/>
      <c r="H566" s="634"/>
      <c r="I566" s="634"/>
      <c r="J566" s="634"/>
      <c r="K566" s="634"/>
      <c r="L566" s="634"/>
      <c r="M566" s="634"/>
      <c r="N566" s="187"/>
      <c r="O566" s="634"/>
      <c r="P566" s="634"/>
      <c r="Q566" s="634"/>
      <c r="R566" s="634"/>
      <c r="S566" s="634"/>
      <c r="T566" s="634"/>
      <c r="U566" s="634"/>
      <c r="V566" s="634"/>
      <c r="W566" s="634"/>
      <c r="X566" s="634"/>
      <c r="Y566" s="634"/>
      <c r="Z566" s="634"/>
    </row>
    <row r="567" spans="2:26" s="946" customFormat="1" ht="19.899999999999999" customHeight="1">
      <c r="B567" s="634"/>
      <c r="C567" s="634"/>
      <c r="D567" s="634"/>
      <c r="E567" s="634"/>
      <c r="F567" s="634"/>
      <c r="G567" s="634"/>
      <c r="H567" s="634"/>
      <c r="I567" s="634"/>
      <c r="J567" s="634"/>
      <c r="K567" s="634"/>
      <c r="L567" s="634"/>
      <c r="M567" s="634"/>
      <c r="N567" s="187"/>
      <c r="O567" s="634"/>
      <c r="P567" s="634"/>
      <c r="Q567" s="634"/>
      <c r="R567" s="634"/>
      <c r="S567" s="634"/>
      <c r="T567" s="634"/>
      <c r="U567" s="634"/>
      <c r="V567" s="634"/>
      <c r="W567" s="634"/>
      <c r="X567" s="634"/>
      <c r="Y567" s="634"/>
      <c r="Z567" s="634"/>
    </row>
    <row r="568" spans="2:26" s="946" customFormat="1" ht="19.899999999999999" customHeight="1">
      <c r="B568" s="634"/>
      <c r="C568" s="634"/>
      <c r="D568" s="634"/>
      <c r="E568" s="634"/>
      <c r="F568" s="634"/>
      <c r="G568" s="634"/>
      <c r="H568" s="634"/>
      <c r="I568" s="634"/>
      <c r="J568" s="634"/>
      <c r="K568" s="634"/>
      <c r="L568" s="634"/>
      <c r="M568" s="634"/>
      <c r="N568" s="187"/>
      <c r="O568" s="634"/>
      <c r="P568" s="634"/>
      <c r="Q568" s="634"/>
      <c r="R568" s="634"/>
      <c r="S568" s="634"/>
      <c r="T568" s="634"/>
      <c r="U568" s="634"/>
      <c r="V568" s="634"/>
      <c r="W568" s="634"/>
      <c r="X568" s="634"/>
      <c r="Y568" s="634"/>
      <c r="Z568" s="634"/>
    </row>
    <row r="569" spans="2:26" s="946" customFormat="1" ht="19.899999999999999" customHeight="1">
      <c r="B569" s="634"/>
      <c r="C569" s="634"/>
      <c r="D569" s="634"/>
      <c r="E569" s="634"/>
      <c r="F569" s="634"/>
      <c r="G569" s="634"/>
      <c r="H569" s="634"/>
      <c r="I569" s="634"/>
      <c r="J569" s="634"/>
      <c r="K569" s="634"/>
      <c r="L569" s="634"/>
      <c r="M569" s="634"/>
      <c r="N569" s="187"/>
      <c r="O569" s="634"/>
      <c r="P569" s="634"/>
      <c r="Q569" s="634"/>
      <c r="R569" s="634"/>
      <c r="S569" s="634"/>
      <c r="T569" s="634"/>
      <c r="U569" s="634"/>
      <c r="V569" s="634"/>
      <c r="W569" s="634"/>
      <c r="X569" s="634"/>
      <c r="Y569" s="634"/>
      <c r="Z569" s="634"/>
    </row>
    <row r="570" spans="2:26" s="946" customFormat="1" ht="19.899999999999999" customHeight="1">
      <c r="B570" s="634"/>
      <c r="C570" s="634"/>
      <c r="D570" s="634"/>
      <c r="E570" s="634"/>
      <c r="F570" s="634"/>
      <c r="G570" s="634"/>
      <c r="H570" s="634"/>
      <c r="I570" s="634"/>
      <c r="J570" s="634"/>
      <c r="K570" s="634"/>
      <c r="L570" s="634"/>
      <c r="M570" s="634"/>
      <c r="N570" s="187"/>
      <c r="O570" s="634"/>
      <c r="P570" s="634"/>
      <c r="Q570" s="634"/>
      <c r="R570" s="634"/>
      <c r="S570" s="634"/>
      <c r="T570" s="634"/>
      <c r="U570" s="634"/>
      <c r="V570" s="634"/>
      <c r="W570" s="634"/>
      <c r="X570" s="634"/>
      <c r="Y570" s="634"/>
      <c r="Z570" s="634"/>
    </row>
    <row r="571" spans="2:26" s="946" customFormat="1" ht="19.899999999999999" customHeight="1">
      <c r="B571" s="634"/>
      <c r="C571" s="634"/>
      <c r="D571" s="634"/>
      <c r="E571" s="634"/>
      <c r="F571" s="634"/>
      <c r="G571" s="634"/>
      <c r="H571" s="634"/>
      <c r="I571" s="634"/>
      <c r="J571" s="634"/>
      <c r="K571" s="634"/>
      <c r="L571" s="634"/>
      <c r="M571" s="634"/>
      <c r="N571" s="187"/>
      <c r="O571" s="634"/>
      <c r="P571" s="634"/>
      <c r="Q571" s="634"/>
      <c r="R571" s="634"/>
      <c r="S571" s="634"/>
      <c r="T571" s="634"/>
      <c r="U571" s="634"/>
      <c r="V571" s="634"/>
      <c r="W571" s="634"/>
      <c r="X571" s="634"/>
      <c r="Y571" s="634"/>
      <c r="Z571" s="634"/>
    </row>
    <row r="572" spans="2:26" s="946" customFormat="1" ht="19.899999999999999" customHeight="1">
      <c r="B572" s="634"/>
      <c r="C572" s="634"/>
      <c r="D572" s="634"/>
      <c r="E572" s="634"/>
      <c r="F572" s="634"/>
      <c r="G572" s="634"/>
      <c r="H572" s="634"/>
      <c r="I572" s="634"/>
      <c r="J572" s="634"/>
      <c r="K572" s="634"/>
      <c r="L572" s="634"/>
      <c r="M572" s="634"/>
      <c r="N572" s="187"/>
      <c r="O572" s="634"/>
      <c r="P572" s="634"/>
      <c r="Q572" s="634"/>
      <c r="R572" s="634"/>
      <c r="S572" s="634"/>
      <c r="T572" s="634"/>
      <c r="U572" s="634"/>
      <c r="V572" s="634"/>
      <c r="W572" s="634"/>
      <c r="X572" s="634"/>
      <c r="Y572" s="634"/>
      <c r="Z572" s="634"/>
    </row>
    <row r="573" spans="2:26" s="946" customFormat="1" ht="19.899999999999999" customHeight="1">
      <c r="B573" s="634"/>
      <c r="C573" s="634"/>
      <c r="D573" s="634"/>
      <c r="E573" s="634"/>
      <c r="F573" s="634"/>
      <c r="G573" s="634"/>
      <c r="H573" s="634"/>
      <c r="I573" s="634"/>
      <c r="J573" s="634"/>
      <c r="K573" s="634"/>
      <c r="L573" s="634"/>
      <c r="M573" s="634"/>
      <c r="N573" s="187"/>
      <c r="O573" s="634"/>
      <c r="P573" s="634"/>
      <c r="Q573" s="634"/>
      <c r="R573" s="634"/>
      <c r="S573" s="634"/>
      <c r="T573" s="634"/>
      <c r="U573" s="634"/>
      <c r="V573" s="634"/>
      <c r="W573" s="634"/>
      <c r="X573" s="634"/>
      <c r="Y573" s="634"/>
      <c r="Z573" s="634"/>
    </row>
    <row r="574" spans="2:26" s="946" customFormat="1" ht="19.899999999999999" customHeight="1">
      <c r="B574" s="634"/>
      <c r="C574" s="634"/>
      <c r="D574" s="634"/>
      <c r="E574" s="634"/>
      <c r="F574" s="634"/>
      <c r="G574" s="634"/>
      <c r="H574" s="634"/>
      <c r="I574" s="634"/>
      <c r="J574" s="634"/>
      <c r="K574" s="634"/>
      <c r="L574" s="634"/>
      <c r="M574" s="634"/>
      <c r="N574" s="187"/>
      <c r="O574" s="634"/>
      <c r="P574" s="634"/>
      <c r="Q574" s="634"/>
      <c r="R574" s="634"/>
      <c r="S574" s="634"/>
      <c r="T574" s="634"/>
      <c r="U574" s="634"/>
      <c r="V574" s="634"/>
      <c r="W574" s="634"/>
      <c r="X574" s="634"/>
      <c r="Y574" s="634"/>
      <c r="Z574" s="634"/>
    </row>
    <row r="575" spans="2:26" s="946" customFormat="1" ht="19.899999999999999" customHeight="1">
      <c r="B575" s="634"/>
      <c r="C575" s="634"/>
      <c r="D575" s="634"/>
      <c r="E575" s="634"/>
      <c r="F575" s="634"/>
      <c r="G575" s="634"/>
      <c r="H575" s="634"/>
      <c r="I575" s="634"/>
      <c r="J575" s="634"/>
      <c r="K575" s="634"/>
      <c r="L575" s="634"/>
      <c r="M575" s="634"/>
      <c r="N575" s="187"/>
      <c r="O575" s="634"/>
      <c r="P575" s="634"/>
      <c r="Q575" s="634"/>
      <c r="R575" s="634"/>
      <c r="S575" s="634"/>
      <c r="T575" s="634"/>
      <c r="U575" s="634"/>
      <c r="V575" s="634"/>
      <c r="W575" s="634"/>
      <c r="X575" s="634"/>
      <c r="Y575" s="634"/>
      <c r="Z575" s="634"/>
    </row>
    <row r="576" spans="2:26" s="946" customFormat="1" ht="19.899999999999999" customHeight="1">
      <c r="B576" s="634"/>
      <c r="C576" s="634"/>
      <c r="D576" s="634"/>
      <c r="E576" s="634"/>
      <c r="F576" s="634"/>
      <c r="G576" s="634"/>
      <c r="H576" s="634"/>
      <c r="I576" s="634"/>
      <c r="J576" s="634"/>
      <c r="K576" s="634"/>
      <c r="L576" s="634"/>
      <c r="M576" s="634"/>
      <c r="N576" s="187"/>
      <c r="O576" s="634"/>
      <c r="P576" s="634"/>
      <c r="Q576" s="634"/>
      <c r="R576" s="634"/>
      <c r="S576" s="634"/>
      <c r="T576" s="634"/>
      <c r="U576" s="634"/>
      <c r="V576" s="634"/>
      <c r="W576" s="634"/>
      <c r="X576" s="634"/>
      <c r="Y576" s="634"/>
      <c r="Z576" s="634"/>
    </row>
    <row r="577" spans="2:26" s="946" customFormat="1" ht="19.899999999999999" customHeight="1">
      <c r="B577" s="634"/>
      <c r="C577" s="634"/>
      <c r="D577" s="634"/>
      <c r="E577" s="634"/>
      <c r="F577" s="634"/>
      <c r="G577" s="634"/>
      <c r="H577" s="634"/>
      <c r="I577" s="634"/>
      <c r="J577" s="634"/>
      <c r="K577" s="634"/>
      <c r="L577" s="634"/>
      <c r="M577" s="634"/>
      <c r="N577" s="187"/>
      <c r="O577" s="634"/>
      <c r="P577" s="634"/>
      <c r="Q577" s="634"/>
      <c r="R577" s="634"/>
      <c r="S577" s="634"/>
      <c r="T577" s="634"/>
      <c r="U577" s="634"/>
      <c r="V577" s="634"/>
      <c r="W577" s="634"/>
      <c r="X577" s="634"/>
      <c r="Y577" s="634"/>
      <c r="Z577" s="634"/>
    </row>
    <row r="578" spans="2:26" s="946" customFormat="1" ht="19.899999999999999" customHeight="1">
      <c r="B578" s="634"/>
      <c r="C578" s="634"/>
      <c r="D578" s="634"/>
      <c r="E578" s="634"/>
      <c r="F578" s="634"/>
      <c r="G578" s="634"/>
      <c r="H578" s="634"/>
      <c r="I578" s="634"/>
      <c r="J578" s="634"/>
      <c r="K578" s="634"/>
      <c r="L578" s="634"/>
      <c r="M578" s="634"/>
      <c r="N578" s="187"/>
      <c r="O578" s="634"/>
      <c r="P578" s="634"/>
      <c r="Q578" s="634"/>
      <c r="R578" s="634"/>
      <c r="S578" s="634"/>
      <c r="T578" s="634"/>
      <c r="U578" s="634"/>
      <c r="V578" s="634"/>
      <c r="W578" s="634"/>
      <c r="X578" s="634"/>
      <c r="Y578" s="634"/>
      <c r="Z578" s="634"/>
    </row>
    <row r="579" spans="2:26" s="946" customFormat="1" ht="19.899999999999999" customHeight="1">
      <c r="B579" s="634"/>
      <c r="C579" s="634"/>
      <c r="D579" s="634"/>
      <c r="E579" s="634"/>
      <c r="F579" s="634"/>
      <c r="G579" s="634"/>
      <c r="H579" s="634"/>
      <c r="I579" s="634"/>
      <c r="J579" s="634"/>
      <c r="K579" s="634"/>
      <c r="L579" s="634"/>
      <c r="M579" s="634"/>
      <c r="N579" s="187"/>
      <c r="O579" s="634"/>
      <c r="P579" s="634"/>
      <c r="Q579" s="634"/>
      <c r="R579" s="634"/>
      <c r="S579" s="634"/>
      <c r="T579" s="634"/>
      <c r="U579" s="634"/>
      <c r="V579" s="634"/>
      <c r="W579" s="634"/>
      <c r="X579" s="634"/>
      <c r="Y579" s="634"/>
      <c r="Z579" s="634"/>
    </row>
    <row r="580" spans="2:26" s="946" customFormat="1" ht="19.899999999999999" customHeight="1">
      <c r="B580" s="634"/>
      <c r="C580" s="634"/>
      <c r="D580" s="634"/>
      <c r="E580" s="634"/>
      <c r="F580" s="634"/>
      <c r="G580" s="634"/>
      <c r="H580" s="634"/>
      <c r="I580" s="634"/>
      <c r="J580" s="634"/>
      <c r="K580" s="634"/>
      <c r="L580" s="634"/>
      <c r="M580" s="634"/>
      <c r="N580" s="187"/>
      <c r="O580" s="634"/>
      <c r="P580" s="634"/>
      <c r="Q580" s="634"/>
      <c r="R580" s="634"/>
      <c r="S580" s="634"/>
      <c r="T580" s="634"/>
      <c r="U580" s="634"/>
      <c r="V580" s="634"/>
      <c r="W580" s="634"/>
      <c r="X580" s="634"/>
      <c r="Y580" s="634"/>
      <c r="Z580" s="634"/>
    </row>
    <row r="581" spans="2:26" s="946" customFormat="1" ht="19.899999999999999" customHeight="1">
      <c r="B581" s="634"/>
      <c r="C581" s="634"/>
      <c r="D581" s="634"/>
      <c r="E581" s="634"/>
      <c r="F581" s="634"/>
      <c r="G581" s="634"/>
      <c r="H581" s="634"/>
      <c r="I581" s="634"/>
      <c r="J581" s="634"/>
      <c r="K581" s="634"/>
      <c r="L581" s="634"/>
      <c r="M581" s="634"/>
      <c r="N581" s="187"/>
      <c r="O581" s="634"/>
      <c r="P581" s="634"/>
      <c r="Q581" s="634"/>
      <c r="R581" s="634"/>
      <c r="S581" s="634"/>
      <c r="T581" s="634"/>
      <c r="U581" s="634"/>
      <c r="V581" s="634"/>
      <c r="W581" s="634"/>
      <c r="X581" s="634"/>
      <c r="Y581" s="634"/>
      <c r="Z581" s="634"/>
    </row>
    <row r="582" spans="2:26" s="946" customFormat="1" ht="19.899999999999999" customHeight="1">
      <c r="B582" s="634"/>
      <c r="C582" s="634"/>
      <c r="D582" s="634"/>
      <c r="E582" s="634"/>
      <c r="F582" s="634"/>
      <c r="G582" s="634"/>
      <c r="H582" s="634"/>
      <c r="I582" s="634"/>
      <c r="J582" s="634"/>
      <c r="K582" s="634"/>
      <c r="L582" s="634"/>
      <c r="M582" s="634"/>
      <c r="N582" s="187"/>
      <c r="O582" s="634"/>
      <c r="P582" s="634"/>
      <c r="Q582" s="634"/>
      <c r="R582" s="634"/>
      <c r="S582" s="634"/>
      <c r="T582" s="634"/>
      <c r="U582" s="634"/>
      <c r="V582" s="634"/>
      <c r="W582" s="634"/>
      <c r="X582" s="634"/>
      <c r="Y582" s="634"/>
      <c r="Z582" s="634"/>
    </row>
    <row r="583" spans="2:26" s="946" customFormat="1" ht="19.899999999999999" customHeight="1">
      <c r="B583" s="634"/>
      <c r="C583" s="634"/>
      <c r="D583" s="634"/>
      <c r="E583" s="634"/>
      <c r="F583" s="634"/>
      <c r="G583" s="634"/>
      <c r="H583" s="634"/>
      <c r="I583" s="634"/>
      <c r="J583" s="634"/>
      <c r="K583" s="634"/>
      <c r="L583" s="634"/>
      <c r="M583" s="634"/>
      <c r="N583" s="187"/>
      <c r="O583" s="634"/>
      <c r="P583" s="634"/>
      <c r="Q583" s="634"/>
      <c r="R583" s="634"/>
      <c r="S583" s="634"/>
      <c r="T583" s="634"/>
      <c r="U583" s="634"/>
      <c r="V583" s="634"/>
      <c r="W583" s="634"/>
      <c r="X583" s="634"/>
      <c r="Y583" s="634"/>
      <c r="Z583" s="634"/>
    </row>
    <row r="584" spans="2:26" s="946" customFormat="1" ht="19.899999999999999" customHeight="1">
      <c r="B584" s="634"/>
      <c r="C584" s="634"/>
      <c r="D584" s="634"/>
      <c r="E584" s="634"/>
      <c r="F584" s="634"/>
      <c r="G584" s="634"/>
      <c r="H584" s="634"/>
      <c r="I584" s="634"/>
      <c r="J584" s="634"/>
      <c r="K584" s="634"/>
      <c r="L584" s="634"/>
      <c r="M584" s="634"/>
      <c r="N584" s="187"/>
      <c r="O584" s="634"/>
      <c r="P584" s="634"/>
      <c r="Q584" s="634"/>
      <c r="R584" s="634"/>
      <c r="S584" s="634"/>
      <c r="T584" s="634"/>
      <c r="U584" s="634"/>
      <c r="V584" s="634"/>
      <c r="W584" s="634"/>
      <c r="X584" s="634"/>
      <c r="Y584" s="634"/>
      <c r="Z584" s="634"/>
    </row>
    <row r="585" spans="2:26" s="946" customFormat="1" ht="19.899999999999999" customHeight="1">
      <c r="B585" s="634"/>
      <c r="C585" s="634"/>
      <c r="D585" s="634"/>
      <c r="E585" s="634"/>
      <c r="F585" s="634"/>
      <c r="G585" s="634"/>
      <c r="H585" s="634"/>
      <c r="I585" s="634"/>
      <c r="J585" s="634"/>
      <c r="K585" s="634"/>
      <c r="L585" s="634"/>
      <c r="M585" s="634"/>
      <c r="N585" s="187"/>
      <c r="O585" s="634"/>
      <c r="P585" s="634"/>
      <c r="Q585" s="634"/>
      <c r="R585" s="634"/>
      <c r="S585" s="634"/>
      <c r="T585" s="634"/>
      <c r="U585" s="634"/>
      <c r="V585" s="634"/>
      <c r="W585" s="634"/>
      <c r="X585" s="634"/>
      <c r="Y585" s="634"/>
      <c r="Z585" s="634"/>
    </row>
    <row r="586" spans="2:26" s="946" customFormat="1" ht="19.899999999999999" customHeight="1">
      <c r="B586" s="634"/>
      <c r="C586" s="634"/>
      <c r="D586" s="634"/>
      <c r="E586" s="634"/>
      <c r="F586" s="634"/>
      <c r="G586" s="634"/>
      <c r="H586" s="634"/>
      <c r="I586" s="634"/>
      <c r="J586" s="634"/>
      <c r="K586" s="634"/>
      <c r="L586" s="634"/>
      <c r="M586" s="634"/>
      <c r="N586" s="187"/>
      <c r="O586" s="634"/>
      <c r="P586" s="634"/>
      <c r="Q586" s="634"/>
      <c r="R586" s="634"/>
      <c r="S586" s="634"/>
      <c r="T586" s="634"/>
      <c r="U586" s="634"/>
      <c r="V586" s="634"/>
      <c r="W586" s="634"/>
      <c r="X586" s="634"/>
      <c r="Y586" s="634"/>
      <c r="Z586" s="634"/>
    </row>
    <row r="587" spans="2:26" s="946" customFormat="1" ht="19.899999999999999" customHeight="1">
      <c r="B587" s="634"/>
      <c r="C587" s="634"/>
      <c r="D587" s="634"/>
      <c r="E587" s="634"/>
      <c r="F587" s="634"/>
      <c r="G587" s="634"/>
      <c r="H587" s="634"/>
      <c r="I587" s="634"/>
      <c r="J587" s="634"/>
      <c r="K587" s="634"/>
      <c r="L587" s="634"/>
      <c r="M587" s="634"/>
      <c r="N587" s="187"/>
      <c r="O587" s="634"/>
      <c r="P587" s="634"/>
      <c r="Q587" s="634"/>
      <c r="R587" s="634"/>
      <c r="S587" s="634"/>
      <c r="T587" s="634"/>
      <c r="U587" s="634"/>
      <c r="V587" s="634"/>
      <c r="W587" s="634"/>
      <c r="X587" s="634"/>
      <c r="Y587" s="634"/>
      <c r="Z587" s="634"/>
    </row>
    <row r="588" spans="2:26" s="946" customFormat="1" ht="19.899999999999999" customHeight="1">
      <c r="B588" s="634"/>
      <c r="C588" s="634"/>
      <c r="D588" s="634"/>
      <c r="E588" s="634"/>
      <c r="F588" s="634"/>
      <c r="G588" s="634"/>
      <c r="H588" s="634"/>
      <c r="I588" s="634"/>
      <c r="J588" s="634"/>
      <c r="K588" s="634"/>
      <c r="L588" s="634"/>
      <c r="M588" s="634"/>
      <c r="N588" s="187"/>
      <c r="O588" s="634"/>
      <c r="P588" s="634"/>
      <c r="Q588" s="634"/>
      <c r="R588" s="634"/>
      <c r="S588" s="634"/>
      <c r="T588" s="634"/>
      <c r="U588" s="634"/>
      <c r="V588" s="634"/>
      <c r="W588" s="634"/>
      <c r="X588" s="634"/>
      <c r="Y588" s="634"/>
      <c r="Z588" s="634"/>
    </row>
    <row r="589" spans="2:26" s="946" customFormat="1" ht="19.899999999999999" customHeight="1">
      <c r="B589" s="634"/>
      <c r="C589" s="634"/>
      <c r="D589" s="634"/>
      <c r="E589" s="634"/>
      <c r="F589" s="634"/>
      <c r="G589" s="634"/>
      <c r="H589" s="634"/>
      <c r="I589" s="634"/>
      <c r="J589" s="634"/>
      <c r="K589" s="634"/>
      <c r="L589" s="634"/>
      <c r="M589" s="634"/>
      <c r="N589" s="187"/>
      <c r="O589" s="634"/>
      <c r="P589" s="634"/>
      <c r="Q589" s="634"/>
      <c r="R589" s="634"/>
      <c r="S589" s="634"/>
      <c r="T589" s="634"/>
      <c r="U589" s="634"/>
      <c r="V589" s="634"/>
      <c r="W589" s="634"/>
      <c r="X589" s="634"/>
      <c r="Y589" s="634"/>
      <c r="Z589" s="634"/>
    </row>
    <row r="590" spans="2:26" s="946" customFormat="1" ht="19.899999999999999" customHeight="1">
      <c r="B590" s="634"/>
      <c r="C590" s="634"/>
      <c r="D590" s="634"/>
      <c r="E590" s="634"/>
      <c r="F590" s="634"/>
      <c r="G590" s="634"/>
      <c r="H590" s="634"/>
      <c r="I590" s="634"/>
      <c r="J590" s="634"/>
      <c r="K590" s="634"/>
      <c r="L590" s="634"/>
      <c r="M590" s="634"/>
      <c r="N590" s="187"/>
      <c r="O590" s="634"/>
      <c r="P590" s="634"/>
      <c r="Q590" s="634"/>
      <c r="R590" s="634"/>
      <c r="S590" s="634"/>
      <c r="T590" s="634"/>
      <c r="U590" s="634"/>
      <c r="V590" s="634"/>
      <c r="W590" s="634"/>
      <c r="X590" s="634"/>
      <c r="Y590" s="634"/>
      <c r="Z590" s="634"/>
    </row>
    <row r="591" spans="2:26" s="946" customFormat="1" ht="19.899999999999999" customHeight="1">
      <c r="B591" s="634"/>
      <c r="C591" s="634"/>
      <c r="D591" s="634"/>
      <c r="E591" s="634"/>
      <c r="F591" s="634"/>
      <c r="G591" s="634"/>
      <c r="H591" s="634"/>
      <c r="I591" s="634"/>
      <c r="J591" s="634"/>
      <c r="K591" s="634"/>
      <c r="L591" s="634"/>
      <c r="M591" s="634"/>
      <c r="N591" s="187"/>
      <c r="O591" s="634"/>
      <c r="P591" s="634"/>
      <c r="Q591" s="634"/>
      <c r="R591" s="634"/>
      <c r="S591" s="634"/>
      <c r="T591" s="634"/>
      <c r="U591" s="634"/>
      <c r="V591" s="634"/>
      <c r="W591" s="634"/>
      <c r="X591" s="634"/>
      <c r="Y591" s="634"/>
      <c r="Z591" s="634"/>
    </row>
    <row r="592" spans="2:26" s="946" customFormat="1" ht="19.899999999999999" customHeight="1">
      <c r="B592" s="634"/>
      <c r="C592" s="634"/>
      <c r="D592" s="634"/>
      <c r="E592" s="634"/>
      <c r="F592" s="634"/>
      <c r="G592" s="634"/>
      <c r="H592" s="634"/>
      <c r="I592" s="634"/>
      <c r="J592" s="634"/>
      <c r="K592" s="634"/>
      <c r="L592" s="634"/>
      <c r="M592" s="634"/>
      <c r="N592" s="187"/>
      <c r="O592" s="634"/>
      <c r="P592" s="634"/>
      <c r="Q592" s="634"/>
      <c r="R592" s="634"/>
      <c r="S592" s="634"/>
      <c r="T592" s="634"/>
      <c r="U592" s="634"/>
      <c r="V592" s="634"/>
      <c r="W592" s="634"/>
      <c r="X592" s="634"/>
      <c r="Y592" s="634"/>
      <c r="Z592" s="634"/>
    </row>
    <row r="593" spans="2:26" s="946" customFormat="1" ht="19.899999999999999" customHeight="1">
      <c r="B593" s="634"/>
      <c r="C593" s="634"/>
      <c r="D593" s="634"/>
      <c r="E593" s="634"/>
      <c r="F593" s="634"/>
      <c r="G593" s="634"/>
      <c r="H593" s="634"/>
      <c r="I593" s="634"/>
      <c r="J593" s="634"/>
      <c r="K593" s="634"/>
      <c r="L593" s="634"/>
      <c r="M593" s="634"/>
      <c r="N593" s="187"/>
      <c r="O593" s="634"/>
      <c r="P593" s="634"/>
      <c r="Q593" s="634"/>
      <c r="R593" s="634"/>
      <c r="S593" s="634"/>
      <c r="T593" s="634"/>
      <c r="U593" s="634"/>
      <c r="V593" s="634"/>
      <c r="W593" s="634"/>
      <c r="X593" s="634"/>
      <c r="Y593" s="634"/>
      <c r="Z593" s="634"/>
    </row>
    <row r="594" spans="2:26" s="946" customFormat="1" ht="19.899999999999999" customHeight="1">
      <c r="B594" s="634"/>
      <c r="C594" s="634"/>
      <c r="D594" s="634"/>
      <c r="E594" s="634"/>
      <c r="F594" s="634"/>
      <c r="G594" s="634"/>
      <c r="H594" s="634"/>
      <c r="I594" s="634"/>
      <c r="J594" s="634"/>
      <c r="K594" s="634"/>
      <c r="L594" s="634"/>
      <c r="M594" s="634"/>
      <c r="N594" s="187"/>
      <c r="O594" s="634"/>
      <c r="P594" s="634"/>
      <c r="Q594" s="634"/>
      <c r="R594" s="634"/>
      <c r="S594" s="634"/>
      <c r="T594" s="634"/>
      <c r="U594" s="634"/>
      <c r="V594" s="634"/>
      <c r="W594" s="634"/>
      <c r="X594" s="634"/>
      <c r="Y594" s="634"/>
      <c r="Z594" s="634"/>
    </row>
    <row r="595" spans="2:26" s="946" customFormat="1" ht="19.899999999999999" customHeight="1">
      <c r="B595" s="634"/>
      <c r="C595" s="634"/>
      <c r="D595" s="634"/>
      <c r="E595" s="634"/>
      <c r="F595" s="634"/>
      <c r="G595" s="634"/>
      <c r="H595" s="634"/>
      <c r="I595" s="634"/>
      <c r="J595" s="634"/>
      <c r="K595" s="634"/>
      <c r="L595" s="634"/>
      <c r="M595" s="634"/>
      <c r="N595" s="187"/>
      <c r="O595" s="634"/>
      <c r="P595" s="634"/>
      <c r="Q595" s="634"/>
      <c r="R595" s="634"/>
      <c r="S595" s="634"/>
      <c r="T595" s="634"/>
      <c r="U595" s="634"/>
      <c r="V595" s="634"/>
      <c r="W595" s="634"/>
      <c r="X595" s="634"/>
      <c r="Y595" s="634"/>
      <c r="Z595" s="634"/>
    </row>
    <row r="596" spans="2:26" s="946" customFormat="1" ht="19.899999999999999" customHeight="1">
      <c r="B596" s="634"/>
      <c r="C596" s="634"/>
      <c r="D596" s="634"/>
      <c r="E596" s="634"/>
      <c r="F596" s="634"/>
      <c r="G596" s="634"/>
      <c r="H596" s="634"/>
      <c r="I596" s="634"/>
      <c r="J596" s="634"/>
      <c r="K596" s="634"/>
      <c r="L596" s="634"/>
      <c r="M596" s="634"/>
      <c r="N596" s="187"/>
      <c r="O596" s="634"/>
      <c r="P596" s="634"/>
      <c r="Q596" s="634"/>
      <c r="R596" s="634"/>
      <c r="S596" s="634"/>
      <c r="T596" s="634"/>
      <c r="U596" s="634"/>
      <c r="V596" s="634"/>
      <c r="W596" s="634"/>
      <c r="X596" s="634"/>
      <c r="Y596" s="634"/>
      <c r="Z596" s="634"/>
    </row>
    <row r="597" spans="2:26" s="946" customFormat="1" ht="19.899999999999999" customHeight="1">
      <c r="B597" s="634"/>
      <c r="C597" s="634"/>
      <c r="D597" s="634"/>
      <c r="E597" s="634"/>
      <c r="F597" s="634"/>
      <c r="G597" s="634"/>
      <c r="H597" s="634"/>
      <c r="I597" s="634"/>
      <c r="J597" s="634"/>
      <c r="K597" s="634"/>
      <c r="L597" s="634"/>
      <c r="M597" s="634"/>
      <c r="N597" s="187"/>
      <c r="O597" s="634"/>
      <c r="P597" s="634"/>
      <c r="Q597" s="634"/>
      <c r="R597" s="634"/>
      <c r="S597" s="634"/>
      <c r="T597" s="634"/>
      <c r="U597" s="634"/>
      <c r="V597" s="634"/>
      <c r="W597" s="634"/>
      <c r="X597" s="634"/>
      <c r="Y597" s="634"/>
      <c r="Z597" s="634"/>
    </row>
    <row r="598" spans="2:26" s="946" customFormat="1" ht="19.899999999999999" customHeight="1">
      <c r="B598" s="634"/>
      <c r="C598" s="634"/>
      <c r="D598" s="634"/>
      <c r="E598" s="634"/>
      <c r="F598" s="634"/>
      <c r="G598" s="634"/>
      <c r="H598" s="634"/>
      <c r="I598" s="634"/>
      <c r="J598" s="634"/>
      <c r="K598" s="634"/>
      <c r="L598" s="634"/>
      <c r="M598" s="634"/>
      <c r="N598" s="187"/>
      <c r="O598" s="634"/>
      <c r="P598" s="634"/>
      <c r="Q598" s="634"/>
      <c r="R598" s="634"/>
      <c r="S598" s="634"/>
      <c r="T598" s="634"/>
      <c r="U598" s="634"/>
      <c r="V598" s="634"/>
      <c r="W598" s="634"/>
      <c r="X598" s="634"/>
      <c r="Y598" s="634"/>
      <c r="Z598" s="634"/>
    </row>
    <row r="599" spans="2:26" s="946" customFormat="1" ht="19.899999999999999" customHeight="1">
      <c r="B599" s="634"/>
      <c r="C599" s="634"/>
      <c r="D599" s="634"/>
      <c r="E599" s="634"/>
      <c r="F599" s="634"/>
      <c r="G599" s="634"/>
      <c r="H599" s="634"/>
      <c r="I599" s="634"/>
      <c r="J599" s="634"/>
      <c r="K599" s="634"/>
      <c r="L599" s="634"/>
      <c r="M599" s="634"/>
      <c r="N599" s="187"/>
      <c r="O599" s="634"/>
      <c r="P599" s="634"/>
      <c r="Q599" s="634"/>
      <c r="R599" s="634"/>
      <c r="S599" s="634"/>
      <c r="T599" s="634"/>
      <c r="U599" s="634"/>
      <c r="V599" s="634"/>
      <c r="W599" s="634"/>
      <c r="X599" s="634"/>
      <c r="Y599" s="634"/>
      <c r="Z599" s="634"/>
    </row>
    <row r="600" spans="2:26" s="946" customFormat="1" ht="19.899999999999999" customHeight="1">
      <c r="B600" s="634"/>
      <c r="C600" s="634"/>
      <c r="D600" s="634"/>
      <c r="E600" s="634"/>
      <c r="F600" s="634"/>
      <c r="G600" s="634"/>
      <c r="H600" s="634"/>
      <c r="I600" s="634"/>
      <c r="J600" s="634"/>
      <c r="K600" s="634"/>
      <c r="L600" s="634"/>
      <c r="M600" s="634"/>
      <c r="N600" s="187"/>
      <c r="O600" s="634"/>
      <c r="P600" s="634"/>
      <c r="Q600" s="634"/>
      <c r="R600" s="634"/>
      <c r="S600" s="634"/>
      <c r="T600" s="634"/>
      <c r="U600" s="634"/>
      <c r="V600" s="634"/>
      <c r="W600" s="634"/>
      <c r="X600" s="634"/>
      <c r="Y600" s="634"/>
      <c r="Z600" s="634"/>
    </row>
    <row r="601" spans="2:26" s="946" customFormat="1" ht="19.899999999999999" customHeight="1">
      <c r="B601" s="634"/>
      <c r="C601" s="634"/>
      <c r="D601" s="634"/>
      <c r="E601" s="634"/>
      <c r="F601" s="634"/>
      <c r="G601" s="634"/>
      <c r="H601" s="634"/>
      <c r="I601" s="634"/>
      <c r="J601" s="634"/>
      <c r="K601" s="634"/>
      <c r="L601" s="634"/>
      <c r="M601" s="634"/>
      <c r="N601" s="187"/>
      <c r="O601" s="634"/>
      <c r="P601" s="634"/>
      <c r="Q601" s="634"/>
      <c r="R601" s="634"/>
      <c r="S601" s="634"/>
      <c r="T601" s="634"/>
      <c r="U601" s="634"/>
      <c r="V601" s="634"/>
      <c r="W601" s="634"/>
      <c r="X601" s="634"/>
      <c r="Y601" s="634"/>
      <c r="Z601" s="634"/>
    </row>
    <row r="602" spans="2:26" s="946" customFormat="1" ht="19.899999999999999" customHeight="1">
      <c r="B602" s="634"/>
      <c r="C602" s="634"/>
      <c r="D602" s="634"/>
      <c r="E602" s="634"/>
      <c r="F602" s="634"/>
      <c r="G602" s="634"/>
      <c r="H602" s="634"/>
      <c r="I602" s="634"/>
      <c r="J602" s="634"/>
      <c r="K602" s="634"/>
      <c r="L602" s="634"/>
      <c r="M602" s="634"/>
      <c r="N602" s="187"/>
      <c r="O602" s="634"/>
      <c r="P602" s="634"/>
      <c r="Q602" s="634"/>
      <c r="R602" s="634"/>
      <c r="S602" s="634"/>
      <c r="T602" s="634"/>
      <c r="U602" s="634"/>
      <c r="V602" s="634"/>
      <c r="W602" s="634"/>
      <c r="X602" s="634"/>
      <c r="Y602" s="634"/>
      <c r="Z602" s="634"/>
    </row>
    <row r="603" spans="2:26" s="946" customFormat="1" ht="19.899999999999999" customHeight="1">
      <c r="B603" s="634"/>
      <c r="C603" s="634"/>
      <c r="D603" s="634"/>
      <c r="E603" s="634"/>
      <c r="F603" s="634"/>
      <c r="G603" s="634"/>
      <c r="H603" s="634"/>
      <c r="I603" s="634"/>
      <c r="J603" s="634"/>
      <c r="K603" s="634"/>
      <c r="L603" s="634"/>
      <c r="M603" s="634"/>
      <c r="N603" s="187"/>
      <c r="O603" s="634"/>
      <c r="P603" s="634"/>
      <c r="Q603" s="634"/>
      <c r="R603" s="634"/>
      <c r="S603" s="634"/>
      <c r="T603" s="634"/>
      <c r="U603" s="634"/>
      <c r="V603" s="634"/>
      <c r="W603" s="634"/>
      <c r="X603" s="634"/>
      <c r="Y603" s="634"/>
      <c r="Z603" s="634"/>
    </row>
    <row r="604" spans="2:26" s="946" customFormat="1" ht="19.899999999999999" customHeight="1">
      <c r="B604" s="634"/>
      <c r="C604" s="634"/>
      <c r="D604" s="634"/>
      <c r="E604" s="634"/>
      <c r="F604" s="634"/>
      <c r="G604" s="634"/>
      <c r="H604" s="634"/>
      <c r="I604" s="634"/>
      <c r="J604" s="634"/>
      <c r="K604" s="634"/>
      <c r="L604" s="634"/>
      <c r="M604" s="634"/>
      <c r="N604" s="187"/>
      <c r="O604" s="634"/>
      <c r="P604" s="634"/>
      <c r="Q604" s="634"/>
      <c r="R604" s="634"/>
      <c r="S604" s="634"/>
      <c r="T604" s="634"/>
      <c r="U604" s="634"/>
      <c r="V604" s="634"/>
      <c r="W604" s="634"/>
      <c r="X604" s="634"/>
      <c r="Y604" s="634"/>
      <c r="Z604" s="634"/>
    </row>
    <row r="605" spans="2:26" s="946" customFormat="1" ht="19.899999999999999" customHeight="1">
      <c r="B605" s="634"/>
      <c r="C605" s="634"/>
      <c r="D605" s="634"/>
      <c r="E605" s="634"/>
      <c r="F605" s="634"/>
      <c r="G605" s="634"/>
      <c r="H605" s="634"/>
      <c r="I605" s="634"/>
      <c r="J605" s="634"/>
      <c r="K605" s="634"/>
      <c r="L605" s="634"/>
      <c r="M605" s="634"/>
      <c r="N605" s="187"/>
      <c r="O605" s="634"/>
      <c r="P605" s="634"/>
      <c r="Q605" s="634"/>
      <c r="R605" s="634"/>
      <c r="S605" s="634"/>
      <c r="T605" s="634"/>
      <c r="U605" s="634"/>
      <c r="V605" s="634"/>
      <c r="W605" s="634"/>
      <c r="X605" s="634"/>
      <c r="Y605" s="634"/>
      <c r="Z605" s="634"/>
    </row>
  </sheetData>
  <mergeCells count="18">
    <mergeCell ref="E13:G13"/>
    <mergeCell ref="A92:D92"/>
    <mergeCell ref="H13:I13"/>
    <mergeCell ref="J13:K13"/>
    <mergeCell ref="L13:M13"/>
    <mergeCell ref="C31:F31"/>
    <mergeCell ref="C75:F75"/>
    <mergeCell ref="A13:B13"/>
    <mergeCell ref="C13:C14"/>
    <mergeCell ref="D13:D14"/>
    <mergeCell ref="C91:F91"/>
    <mergeCell ref="A2:M5"/>
    <mergeCell ref="A6:C6"/>
    <mergeCell ref="D6:H6"/>
    <mergeCell ref="I6:M6"/>
    <mergeCell ref="A12:M12"/>
    <mergeCell ref="B7:C7"/>
    <mergeCell ref="B9:C9"/>
  </mergeCells>
  <phoneticPr fontId="99" type="noConversion"/>
  <printOptions horizontalCentered="1"/>
  <pageMargins left="0.39370078740157483" right="0.39370078740157483" top="0.78740157480314965" bottom="0.98425196850393704" header="0" footer="0.31496062992125984"/>
  <pageSetup paperSize="9" scale="56" firstPageNumber="34" fitToHeight="0" orientation="landscape" r:id="rId1"/>
  <rowBreaks count="3" manualBreakCount="3">
    <brk id="31" max="12" man="1"/>
    <brk id="53" max="12" man="1"/>
    <brk id="75" max="12" man="1"/>
  </rowBreaks>
  <ignoredErrors>
    <ignoredError sqref="G35 G38 G42 G44 G49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filterMode="1">
    <tabColor rgb="FF002060"/>
    <pageSetUpPr fitToPage="1"/>
  </sheetPr>
  <dimension ref="A1:BC1075"/>
  <sheetViews>
    <sheetView showGridLines="0" view="pageBreakPreview" topLeftCell="A522" zoomScale="70" zoomScaleNormal="80" zoomScaleSheetLayoutView="70" workbookViewId="0">
      <selection activeCell="P201" sqref="P201"/>
    </sheetView>
  </sheetViews>
  <sheetFormatPr defaultColWidth="9.140625" defaultRowHeight="14.25"/>
  <cols>
    <col min="1" max="1" width="9.5703125" style="1049" customWidth="1"/>
    <col min="2" max="2" width="13.85546875" style="361" customWidth="1"/>
    <col min="3" max="3" width="121.5703125" style="362" customWidth="1"/>
    <col min="4" max="4" width="10.7109375" style="787" customWidth="1"/>
    <col min="5" max="5" width="2.7109375" style="364" customWidth="1"/>
    <col min="6" max="6" width="10.7109375" style="786" customWidth="1"/>
    <col min="7" max="7" width="10.7109375" style="363" customWidth="1"/>
    <col min="8" max="8" width="2.7109375" style="305" customWidth="1"/>
    <col min="9" max="9" width="10.7109375" style="365" customWidth="1"/>
    <col min="10" max="10" width="10" style="366" customWidth="1"/>
    <col min="11" max="11" width="18.140625" style="367" customWidth="1"/>
    <col min="12" max="12" width="16.28515625" style="1923" customWidth="1"/>
    <col min="13" max="13" width="15.28515625" style="366" customWidth="1"/>
    <col min="14" max="14" width="13.85546875" style="368" customWidth="1"/>
    <col min="15" max="15" width="15.7109375" style="369" customWidth="1"/>
    <col min="16" max="16" width="15.7109375" style="305" customWidth="1"/>
    <col min="17" max="17" width="15.140625" style="370" customWidth="1"/>
    <col min="18" max="18" width="15.42578125" style="371" bestFit="1" customWidth="1"/>
    <col min="19" max="19" width="6.7109375" style="360" customWidth="1"/>
    <col min="20" max="20" width="12" style="305" customWidth="1"/>
    <col min="21" max="21" width="51.140625" style="305" customWidth="1"/>
    <col min="22" max="22" width="14.7109375" style="305" customWidth="1"/>
    <col min="23" max="23" width="5.42578125" style="305" customWidth="1"/>
    <col min="24" max="24" width="29.140625" style="305" bestFit="1" customWidth="1"/>
    <col min="25" max="34" width="5.42578125" style="305" customWidth="1"/>
    <col min="35" max="51" width="9.140625" style="305" customWidth="1"/>
    <col min="52" max="52" width="11.5703125" style="305" customWidth="1"/>
    <col min="53" max="53" width="18.85546875" style="305" bestFit="1" customWidth="1"/>
    <col min="54" max="54" width="17" style="305" customWidth="1"/>
    <col min="55" max="55" width="13.28515625" style="305" customWidth="1"/>
    <col min="56" max="56" width="24.28515625" style="305" customWidth="1"/>
    <col min="57" max="57" width="19" style="305" bestFit="1" customWidth="1"/>
    <col min="58" max="58" width="27.85546875" style="305" customWidth="1"/>
    <col min="59" max="59" width="14.28515625" style="305" customWidth="1"/>
    <col min="60" max="241" width="9.140625" style="305" customWidth="1"/>
    <col min="242" max="242" width="13.42578125" style="305" customWidth="1"/>
    <col min="243" max="243" width="55.5703125" style="305" customWidth="1"/>
    <col min="244" max="244" width="7.7109375" style="305" customWidth="1"/>
    <col min="245" max="245" width="1.5703125" style="305" customWidth="1"/>
    <col min="246" max="246" width="7.28515625" style="305" customWidth="1"/>
    <col min="247" max="247" width="7.7109375" style="305" customWidth="1"/>
    <col min="248" max="248" width="1.5703125" style="305" customWidth="1"/>
    <col min="249" max="249" width="7.28515625" style="305" customWidth="1"/>
    <col min="250" max="250" width="4.7109375" style="305" customWidth="1"/>
    <col min="251" max="251" width="13.85546875" style="305" customWidth="1"/>
    <col min="252" max="253" width="13.140625" style="305" customWidth="1"/>
    <col min="254" max="254" width="12.7109375" style="305" customWidth="1"/>
    <col min="255" max="255" width="6.85546875" style="305" customWidth="1"/>
    <col min="256" max="16384" width="9.140625" style="305"/>
  </cols>
  <sheetData>
    <row r="1" spans="1:55" s="8" customFormat="1" ht="12.75">
      <c r="A1" s="728"/>
      <c r="B1" s="2612" t="s">
        <v>222</v>
      </c>
      <c r="C1" s="2613"/>
      <c r="D1" s="2613"/>
      <c r="E1" s="2613"/>
      <c r="F1" s="2613"/>
      <c r="G1" s="2613"/>
      <c r="H1" s="2613"/>
      <c r="I1" s="2613"/>
      <c r="J1" s="2613"/>
      <c r="K1" s="2613"/>
      <c r="L1" s="2613"/>
      <c r="M1" s="2613"/>
      <c r="N1" s="2613"/>
      <c r="O1" s="2613"/>
      <c r="P1" s="2613"/>
      <c r="Q1" s="2613"/>
      <c r="R1" s="2613"/>
      <c r="S1" s="2613"/>
      <c r="T1" s="2613"/>
      <c r="U1" s="2614"/>
    </row>
    <row r="2" spans="1:55" s="8" customFormat="1" ht="12.75">
      <c r="A2" s="728"/>
      <c r="B2" s="2656"/>
      <c r="C2" s="2657"/>
      <c r="D2" s="2657"/>
      <c r="E2" s="2657"/>
      <c r="F2" s="2657"/>
      <c r="G2" s="2657"/>
      <c r="H2" s="2657"/>
      <c r="I2" s="2657"/>
      <c r="J2" s="2657"/>
      <c r="K2" s="2657"/>
      <c r="L2" s="2657"/>
      <c r="M2" s="2657"/>
      <c r="N2" s="2657"/>
      <c r="O2" s="2657"/>
      <c r="P2" s="2657"/>
      <c r="Q2" s="2657"/>
      <c r="R2" s="2657"/>
      <c r="S2" s="2657"/>
      <c r="T2" s="2657"/>
      <c r="U2" s="2658"/>
    </row>
    <row r="3" spans="1:55" s="8" customFormat="1" ht="12.75">
      <c r="A3" s="728"/>
      <c r="B3" s="2656"/>
      <c r="C3" s="2657"/>
      <c r="D3" s="2657"/>
      <c r="E3" s="2657"/>
      <c r="F3" s="2657"/>
      <c r="G3" s="2657"/>
      <c r="H3" s="2657"/>
      <c r="I3" s="2657"/>
      <c r="J3" s="2657"/>
      <c r="K3" s="2657"/>
      <c r="L3" s="2657"/>
      <c r="M3" s="2657"/>
      <c r="N3" s="2657"/>
      <c r="O3" s="2657"/>
      <c r="P3" s="2657"/>
      <c r="Q3" s="2657"/>
      <c r="R3" s="2657"/>
      <c r="S3" s="2657"/>
      <c r="T3" s="2657"/>
      <c r="U3" s="2658"/>
    </row>
    <row r="4" spans="1:55" s="8" customFormat="1" ht="26.25" customHeight="1">
      <c r="A4" s="728"/>
      <c r="B4" s="2656"/>
      <c r="C4" s="2657"/>
      <c r="D4" s="2657"/>
      <c r="E4" s="2657"/>
      <c r="F4" s="2657"/>
      <c r="G4" s="2657"/>
      <c r="H4" s="2657"/>
      <c r="I4" s="2657"/>
      <c r="J4" s="2657"/>
      <c r="K4" s="2657"/>
      <c r="L4" s="2657"/>
      <c r="M4" s="2657"/>
      <c r="N4" s="2657"/>
      <c r="O4" s="2657"/>
      <c r="P4" s="2657"/>
      <c r="Q4" s="2657"/>
      <c r="R4" s="2657"/>
      <c r="S4" s="2657"/>
      <c r="T4" s="2657"/>
      <c r="U4" s="2658"/>
    </row>
    <row r="5" spans="1:55" s="8" customFormat="1" ht="12.75">
      <c r="A5" s="728"/>
      <c r="B5" s="2468" t="s">
        <v>9</v>
      </c>
      <c r="C5" s="2469"/>
      <c r="D5" s="2470"/>
      <c r="E5" s="2468" t="s">
        <v>256</v>
      </c>
      <c r="F5" s="2469"/>
      <c r="G5" s="2469"/>
      <c r="H5" s="2469"/>
      <c r="I5" s="2469"/>
      <c r="J5" s="2469"/>
      <c r="K5" s="2469"/>
      <c r="L5" s="2469"/>
      <c r="M5" s="2469"/>
      <c r="N5" s="2470"/>
      <c r="O5" s="2468" t="s">
        <v>96</v>
      </c>
      <c r="P5" s="2469"/>
      <c r="Q5" s="2469"/>
      <c r="R5" s="2469"/>
      <c r="S5" s="2469"/>
      <c r="T5" s="2469"/>
      <c r="U5" s="2470"/>
    </row>
    <row r="6" spans="1:55" s="8" customFormat="1" ht="20.25" customHeight="1">
      <c r="A6" s="728"/>
      <c r="B6" s="1061" t="s">
        <v>219</v>
      </c>
      <c r="C6" s="615" t="str">
        <f>'12 - FINANCEIRA'!B7</f>
        <v>Avenida Amazonas e Rua São Paulo, bairro Jockey de Itaparica - Vila Velha/ES</v>
      </c>
      <c r="D6" s="782"/>
      <c r="E6" s="604" t="s">
        <v>688</v>
      </c>
      <c r="F6" s="273"/>
      <c r="G6" s="273"/>
      <c r="H6" s="273"/>
      <c r="I6" s="1047" t="str">
        <f>'00'!I22</f>
        <v>Andares Construções Civil Eireli EPP</v>
      </c>
      <c r="J6" s="273"/>
      <c r="K6" s="273"/>
      <c r="L6" s="1918"/>
      <c r="M6" s="298"/>
      <c r="N6" s="612"/>
      <c r="O6" s="471" t="s">
        <v>665</v>
      </c>
      <c r="P6" s="472"/>
      <c r="S6" s="846"/>
      <c r="U6" s="470"/>
      <c r="BB6" s="299"/>
      <c r="BC6" s="300"/>
    </row>
    <row r="7" spans="1:55" s="8" customFormat="1" ht="20.25" customHeight="1">
      <c r="A7" s="728"/>
      <c r="B7" s="601" t="s">
        <v>76</v>
      </c>
      <c r="C7" s="2662" t="str">
        <f>'12 - FINANCEIRA'!B8</f>
        <v>Execução das obras de macrodrenagem do bairro Jockey de Itaparica</v>
      </c>
      <c r="D7" s="2663"/>
      <c r="E7" s="604" t="s">
        <v>689</v>
      </c>
      <c r="F7" s="273"/>
      <c r="G7" s="273"/>
      <c r="H7" s="273"/>
      <c r="I7" s="1048" t="str">
        <f>'00'!I24</f>
        <v>072/2022</v>
      </c>
      <c r="J7" s="273"/>
      <c r="K7" s="273"/>
      <c r="L7" s="1918"/>
      <c r="M7" s="300"/>
      <c r="N7" s="612"/>
      <c r="O7" s="471" t="s">
        <v>454</v>
      </c>
      <c r="P7" s="472"/>
      <c r="Q7" s="473"/>
      <c r="U7" s="470"/>
      <c r="BB7" s="272"/>
      <c r="BC7" s="300"/>
    </row>
    <row r="8" spans="1:55" s="8" customFormat="1" ht="20.25" customHeight="1">
      <c r="A8" s="728"/>
      <c r="B8" s="601" t="s">
        <v>10</v>
      </c>
      <c r="C8" s="2664">
        <f>'12 - FINANCEIRA'!B9</f>
        <v>8</v>
      </c>
      <c r="D8" s="2665"/>
      <c r="E8" s="604" t="s">
        <v>258</v>
      </c>
      <c r="F8" s="273"/>
      <c r="G8" s="273"/>
      <c r="H8" s="273"/>
      <c r="I8" s="2667">
        <f>'00'!AB23</f>
        <v>44918</v>
      </c>
      <c r="J8" s="2667"/>
      <c r="K8" s="273"/>
      <c r="L8" s="1918"/>
      <c r="M8" s="273"/>
      <c r="N8" s="612"/>
      <c r="O8" s="471" t="s">
        <v>455</v>
      </c>
      <c r="P8" s="472"/>
      <c r="Q8" s="474"/>
      <c r="S8" s="611" t="s">
        <v>457</v>
      </c>
      <c r="U8" s="470"/>
      <c r="BB8" s="272"/>
      <c r="BC8" s="273"/>
    </row>
    <row r="9" spans="1:55" s="8" customFormat="1" ht="21" customHeight="1">
      <c r="A9" s="728"/>
      <c r="B9" s="601" t="s">
        <v>11</v>
      </c>
      <c r="C9" s="2664" t="str">
        <f>'12 - FINANCEIRA'!B10</f>
        <v>01/10/2023 a 31/10/2023</v>
      </c>
      <c r="D9" s="2665"/>
      <c r="E9" s="1045" t="s">
        <v>690</v>
      </c>
      <c r="F9" s="1046"/>
      <c r="G9" s="1046"/>
      <c r="H9" s="1046"/>
      <c r="I9" s="2666">
        <f>'12 - FINANCEIRA'!F10</f>
        <v>44954</v>
      </c>
      <c r="J9" s="2666"/>
      <c r="K9" s="1046"/>
      <c r="L9" s="1919"/>
      <c r="M9" s="273"/>
      <c r="N9" s="612"/>
      <c r="O9" s="471" t="s">
        <v>456</v>
      </c>
      <c r="P9" s="472"/>
      <c r="Q9" s="474"/>
      <c r="U9" s="470"/>
    </row>
    <row r="10" spans="1:55" s="8" customFormat="1" ht="15">
      <c r="A10" s="728"/>
      <c r="B10" s="610"/>
      <c r="C10" s="277"/>
      <c r="D10" s="603"/>
      <c r="E10" s="661"/>
      <c r="F10" s="783"/>
      <c r="G10" s="277"/>
      <c r="H10" s="277"/>
      <c r="I10" s="277"/>
      <c r="J10" s="301"/>
      <c r="K10" s="302"/>
      <c r="L10" s="1920"/>
      <c r="M10" s="303"/>
      <c r="N10" s="662"/>
      <c r="O10" s="304"/>
      <c r="P10" s="304"/>
      <c r="Q10" s="304"/>
      <c r="R10" s="304"/>
      <c r="S10" s="304"/>
      <c r="T10" s="304"/>
      <c r="U10" s="662"/>
    </row>
    <row r="11" spans="1:55" s="8" customFormat="1" ht="18">
      <c r="A11" s="728"/>
      <c r="B11" s="2659" t="s">
        <v>269</v>
      </c>
      <c r="C11" s="2660"/>
      <c r="D11" s="2660"/>
      <c r="E11" s="2660"/>
      <c r="F11" s="2660"/>
      <c r="G11" s="2660"/>
      <c r="H11" s="2660"/>
      <c r="I11" s="2660"/>
      <c r="J11" s="2660"/>
      <c r="K11" s="2660"/>
      <c r="L11" s="2660"/>
      <c r="M11" s="2660"/>
      <c r="N11" s="2660"/>
      <c r="O11" s="2660"/>
      <c r="P11" s="2660"/>
      <c r="Q11" s="2660"/>
      <c r="R11" s="2660"/>
      <c r="S11" s="2660"/>
      <c r="T11" s="2660"/>
      <c r="U11" s="2661"/>
    </row>
    <row r="12" spans="1:55" s="8" customFormat="1" ht="18">
      <c r="A12" s="728"/>
      <c r="B12" s="663"/>
      <c r="C12" s="475"/>
      <c r="D12" s="784"/>
      <c r="E12" s="784"/>
      <c r="F12" s="784"/>
      <c r="G12" s="475"/>
      <c r="H12" s="475"/>
      <c r="I12" s="475"/>
      <c r="J12" s="475"/>
      <c r="K12" s="475"/>
      <c r="L12" s="784"/>
      <c r="M12" s="475"/>
      <c r="N12" s="475"/>
      <c r="O12" s="475"/>
      <c r="P12" s="475"/>
      <c r="Q12" s="475"/>
      <c r="R12" s="475"/>
      <c r="S12" s="475"/>
      <c r="T12" s="475"/>
      <c r="U12" s="476"/>
    </row>
    <row r="13" spans="1:55" ht="15.75">
      <c r="B13" s="306">
        <v>1</v>
      </c>
      <c r="C13" s="307" t="str">
        <f>VLOOKUP(LEFT(B13,3),'12 - FINANCEIRA'!_xlnm.Print_Area,2,FALSE)</f>
        <v>ADMINISTRAÇÃO E CANTEIRO</v>
      </c>
      <c r="D13" s="308"/>
      <c r="E13" s="308"/>
      <c r="F13" s="308"/>
      <c r="G13" s="449"/>
      <c r="H13" s="450"/>
      <c r="I13" s="450"/>
      <c r="J13" s="450"/>
      <c r="K13" s="450"/>
      <c r="L13" s="1921"/>
      <c r="M13" s="309"/>
      <c r="N13" s="310"/>
      <c r="O13" s="450"/>
      <c r="P13" s="450"/>
      <c r="Q13" s="450"/>
      <c r="R13" s="450"/>
      <c r="S13" s="450"/>
      <c r="T13" s="450"/>
      <c r="U13" s="477"/>
      <c r="V13" s="311">
        <f>SUM(V14:V169)</f>
        <v>790.56000000000006</v>
      </c>
    </row>
    <row r="14" spans="1:55" s="317" customFormat="1" ht="15.75">
      <c r="A14" s="1050"/>
      <c r="B14" s="312" t="s">
        <v>229</v>
      </c>
      <c r="C14" s="313" t="str">
        <f>VLOOKUP(B14,'12 - FINANCEIRA'!_xlnm.Print_Area,2,FALSE)</f>
        <v>IMPLANTAÇÃO DO CANTEIRO DE OBRAS</v>
      </c>
      <c r="D14" s="314"/>
      <c r="E14" s="314"/>
      <c r="F14" s="314"/>
      <c r="G14" s="2586"/>
      <c r="H14" s="2587"/>
      <c r="I14" s="2587"/>
      <c r="J14" s="2587"/>
      <c r="K14" s="2587"/>
      <c r="L14" s="2588"/>
      <c r="M14" s="315"/>
      <c r="N14" s="316"/>
      <c r="O14" s="2587"/>
      <c r="P14" s="2587"/>
      <c r="Q14" s="2587"/>
      <c r="R14" s="2587"/>
      <c r="S14" s="372"/>
      <c r="T14" s="478"/>
      <c r="U14" s="664"/>
      <c r="V14" s="311">
        <f>SUM(V15:V84)</f>
        <v>35.280000000000015</v>
      </c>
    </row>
    <row r="15" spans="1:55" s="319" customFormat="1" ht="15.75" hidden="1">
      <c r="A15" s="1051"/>
      <c r="B15" s="2528" t="str">
        <f>VLOOKUP(A23,'12 - FINANCEIRA'!_xlnm.Print_Area,1,FALSE)</f>
        <v>1.1.1</v>
      </c>
      <c r="C15" s="2526" t="str">
        <f>VLOOKUP(A23,'12 - FINANCEIRA'!_xlnm.Print_Area,3,FALSE)</f>
        <v>Rede de água com padrão de entrada d'água diâm. 3/4", conf. espec. CESAN, incl. tubos e conexões para alimentação, distribuição, extravasor e limpeza, cons. o padrão a 25m, conf. projeto (1 utilização)</v>
      </c>
      <c r="D15" s="2552" t="s">
        <v>86</v>
      </c>
      <c r="E15" s="2553"/>
      <c r="F15" s="2553"/>
      <c r="G15" s="2553"/>
      <c r="H15" s="2553"/>
      <c r="I15" s="2554"/>
      <c r="J15" s="2498" t="s">
        <v>87</v>
      </c>
      <c r="K15" s="2498" t="s">
        <v>90</v>
      </c>
      <c r="L15" s="2498" t="s">
        <v>91</v>
      </c>
      <c r="M15" s="2498" t="s">
        <v>99</v>
      </c>
      <c r="N15" s="2498" t="s">
        <v>100</v>
      </c>
      <c r="O15" s="2498" t="s">
        <v>94</v>
      </c>
      <c r="P15" s="318" t="s">
        <v>95</v>
      </c>
      <c r="Q15" s="2498" t="s">
        <v>15</v>
      </c>
      <c r="R15" s="2533" t="s">
        <v>2</v>
      </c>
      <c r="S15" s="2498" t="s">
        <v>88</v>
      </c>
      <c r="T15" s="2498" t="s">
        <v>16</v>
      </c>
      <c r="U15" s="2535" t="s">
        <v>205</v>
      </c>
      <c r="V15" s="659">
        <f t="shared" ref="V15:V22" si="0">V16</f>
        <v>0</v>
      </c>
      <c r="W15" s="13"/>
      <c r="X15" s="13"/>
      <c r="Y15" s="13"/>
      <c r="Z15" s="14"/>
      <c r="AA15" s="9"/>
      <c r="AB15" s="9"/>
      <c r="AC15" s="9"/>
      <c r="AD15" s="9"/>
      <c r="AE15" s="9"/>
      <c r="AF15" s="9"/>
      <c r="AG15" s="9"/>
      <c r="AH15" s="9"/>
      <c r="AI15" s="9"/>
      <c r="AJ15" s="9"/>
    </row>
    <row r="16" spans="1:55" s="319" customFormat="1" ht="15.75" hidden="1">
      <c r="A16" s="1051"/>
      <c r="B16" s="2550" t="e">
        <f>LEFT(#REF!,5)</f>
        <v>#REF!</v>
      </c>
      <c r="C16" s="2551" t="e">
        <f>VLOOKUP(LEFT(#REF!,5),'12 - FINANCEIRA'!_xlnm.Print_Area,2,FALSE)</f>
        <v>#REF!</v>
      </c>
      <c r="D16" s="2537" t="s">
        <v>13</v>
      </c>
      <c r="E16" s="2538"/>
      <c r="F16" s="2539"/>
      <c r="G16" s="2540" t="s">
        <v>14</v>
      </c>
      <c r="H16" s="2541"/>
      <c r="I16" s="2542"/>
      <c r="J16" s="2499"/>
      <c r="K16" s="2499"/>
      <c r="L16" s="2499"/>
      <c r="M16" s="2499"/>
      <c r="N16" s="2499"/>
      <c r="O16" s="2499"/>
      <c r="P16" s="320" t="s">
        <v>92</v>
      </c>
      <c r="Q16" s="2499"/>
      <c r="R16" s="2534"/>
      <c r="S16" s="2499"/>
      <c r="T16" s="2499"/>
      <c r="U16" s="2536"/>
      <c r="V16" s="659">
        <f t="shared" si="0"/>
        <v>0</v>
      </c>
      <c r="W16" s="13"/>
      <c r="X16" s="13"/>
      <c r="Y16" s="13"/>
      <c r="Z16" s="14"/>
      <c r="AA16" s="9"/>
      <c r="AB16" s="9"/>
      <c r="AC16" s="9"/>
      <c r="AD16" s="9"/>
      <c r="AE16" s="9"/>
      <c r="AF16" s="9"/>
      <c r="AG16" s="9"/>
      <c r="AH16" s="9"/>
      <c r="AI16" s="9"/>
      <c r="AJ16" s="9"/>
    </row>
    <row r="17" spans="1:36" s="9" customFormat="1" ht="15" hidden="1">
      <c r="A17" s="1074"/>
      <c r="B17" s="707"/>
      <c r="C17" s="1075" t="s">
        <v>704</v>
      </c>
      <c r="D17" s="54"/>
      <c r="E17" s="27"/>
      <c r="F17" s="55"/>
      <c r="G17" s="26"/>
      <c r="H17" s="27"/>
      <c r="I17" s="28"/>
      <c r="J17" s="29"/>
      <c r="K17" s="30"/>
      <c r="L17" s="31"/>
      <c r="M17" s="32"/>
      <c r="N17" s="97"/>
      <c r="O17" s="33"/>
      <c r="P17" s="31"/>
      <c r="Q17" s="96"/>
      <c r="R17" s="356">
        <v>25</v>
      </c>
      <c r="S17" s="665" t="s">
        <v>8</v>
      </c>
      <c r="T17" s="61" t="s">
        <v>215</v>
      </c>
      <c r="U17" s="23"/>
      <c r="V17" s="659">
        <f t="shared" si="0"/>
        <v>0</v>
      </c>
      <c r="W17" s="13"/>
      <c r="X17" s="13"/>
      <c r="Y17" s="13"/>
      <c r="Z17" s="14"/>
      <c r="AA17" s="24"/>
      <c r="AB17" s="25"/>
    </row>
    <row r="18" spans="1:36" s="329" customFormat="1" ht="15" hidden="1">
      <c r="A18" s="321"/>
      <c r="B18" s="322"/>
      <c r="C18" s="52"/>
      <c r="D18" s="75"/>
      <c r="E18" s="58"/>
      <c r="F18" s="74"/>
      <c r="G18" s="57"/>
      <c r="H18" s="58"/>
      <c r="I18" s="59"/>
      <c r="J18" s="73"/>
      <c r="K18" s="72"/>
      <c r="L18" s="69"/>
      <c r="M18" s="71"/>
      <c r="N18" s="323"/>
      <c r="O18" s="70"/>
      <c r="P18" s="69"/>
      <c r="Q18" s="102"/>
      <c r="R18" s="330"/>
      <c r="S18" s="331"/>
      <c r="T18" s="103"/>
      <c r="U18" s="98"/>
      <c r="V18" s="659">
        <f t="shared" si="0"/>
        <v>0</v>
      </c>
      <c r="W18" s="325"/>
      <c r="X18" s="325"/>
      <c r="Y18" s="325"/>
      <c r="Z18" s="326"/>
      <c r="AA18" s="327"/>
      <c r="AB18" s="328"/>
    </row>
    <row r="19" spans="1:36" s="337" customFormat="1" ht="15" hidden="1">
      <c r="A19" s="332"/>
      <c r="B19" s="322"/>
      <c r="C19" s="52"/>
      <c r="D19" s="75"/>
      <c r="E19" s="58"/>
      <c r="F19" s="74"/>
      <c r="G19" s="57"/>
      <c r="H19" s="58"/>
      <c r="I19" s="59"/>
      <c r="J19" s="73"/>
      <c r="K19" s="72"/>
      <c r="L19" s="69"/>
      <c r="M19" s="71"/>
      <c r="N19" s="70"/>
      <c r="O19" s="70"/>
      <c r="P19" s="69"/>
      <c r="Q19" s="68"/>
      <c r="R19" s="333"/>
      <c r="S19" s="334"/>
      <c r="T19" s="103"/>
      <c r="U19" s="98"/>
      <c r="V19" s="659">
        <f t="shared" si="0"/>
        <v>0</v>
      </c>
      <c r="W19" s="335"/>
      <c r="X19" s="335"/>
      <c r="Y19" s="335"/>
      <c r="Z19" s="336"/>
    </row>
    <row r="20" spans="1:36" s="8" customFormat="1" ht="15" hidden="1">
      <c r="A20" s="332"/>
      <c r="B20" s="39"/>
      <c r="C20" s="40"/>
      <c r="D20" s="54"/>
      <c r="E20" s="27"/>
      <c r="F20" s="55"/>
      <c r="G20" s="26"/>
      <c r="H20" s="27"/>
      <c r="I20" s="28"/>
      <c r="J20" s="29"/>
      <c r="K20" s="30"/>
      <c r="L20" s="31"/>
      <c r="M20" s="32"/>
      <c r="N20" s="33"/>
      <c r="O20" s="33"/>
      <c r="P20" s="31"/>
      <c r="Q20" s="34"/>
      <c r="R20" s="338"/>
      <c r="S20" s="35"/>
      <c r="T20" s="339"/>
      <c r="U20" s="48"/>
      <c r="V20" s="659">
        <f t="shared" si="0"/>
        <v>0</v>
      </c>
      <c r="AB20" s="12"/>
    </row>
    <row r="21" spans="1:36" s="8" customFormat="1" ht="15.75" hidden="1">
      <c r="A21" s="332"/>
      <c r="B21" s="666"/>
      <c r="C21" s="62"/>
      <c r="D21" s="2515" t="s">
        <v>17</v>
      </c>
      <c r="E21" s="2516"/>
      <c r="F21" s="2516"/>
      <c r="G21" s="2516"/>
      <c r="H21" s="2516"/>
      <c r="I21" s="2517"/>
      <c r="J21" s="2518">
        <f>VLOOKUP(A23,'12 - FINANCEIRA'!_xlnm.Print_Area,6,FALSE)</f>
        <v>25</v>
      </c>
      <c r="K21" s="2519"/>
      <c r="L21" s="340" t="str">
        <f>VLOOKUP(A23,'12 - FINANCEIRA'!_xlnm.Print_Area,4,FALSE)</f>
        <v>m</v>
      </c>
      <c r="M21" s="2500" t="s">
        <v>18</v>
      </c>
      <c r="N21" s="2501"/>
      <c r="O21" s="2501"/>
      <c r="P21" s="2501"/>
      <c r="Q21" s="2502"/>
      <c r="R21" s="667">
        <f>SUM(R17:R20)</f>
        <v>25</v>
      </c>
      <c r="S21" s="341" t="str">
        <f>L21</f>
        <v>m</v>
      </c>
      <c r="T21" s="486"/>
      <c r="U21" s="469"/>
      <c r="V21" s="659">
        <f t="shared" si="0"/>
        <v>0</v>
      </c>
      <c r="AB21" s="12"/>
    </row>
    <row r="22" spans="1:36" s="8" customFormat="1" ht="15.75" hidden="1">
      <c r="A22" s="332"/>
      <c r="B22" s="666"/>
      <c r="C22" s="487"/>
      <c r="D22" s="2503" t="s">
        <v>19</v>
      </c>
      <c r="E22" s="2504"/>
      <c r="F22" s="2504"/>
      <c r="G22" s="2504"/>
      <c r="H22" s="2504"/>
      <c r="I22" s="2505"/>
      <c r="J22" s="2509">
        <f>R21/J21</f>
        <v>1</v>
      </c>
      <c r="K22" s="2510"/>
      <c r="L22" s="2513"/>
      <c r="M22" s="2500" t="s">
        <v>20</v>
      </c>
      <c r="N22" s="2501"/>
      <c r="O22" s="2501"/>
      <c r="P22" s="2501"/>
      <c r="Q22" s="2502"/>
      <c r="R22" s="667">
        <f>VLOOKUP(A23,'12 - FINANCEIRA'!_xlnm.Print_Area,8,FALSE)</f>
        <v>25</v>
      </c>
      <c r="S22" s="668" t="str">
        <f>L21</f>
        <v>m</v>
      </c>
      <c r="T22" s="486"/>
      <c r="U22" s="469"/>
      <c r="V22" s="659">
        <f t="shared" si="0"/>
        <v>0</v>
      </c>
      <c r="AB22" s="12"/>
    </row>
    <row r="23" spans="1:36" s="8" customFormat="1" ht="15.75" hidden="1">
      <c r="A23" s="332" t="s">
        <v>224</v>
      </c>
      <c r="B23" s="666"/>
      <c r="C23" s="62"/>
      <c r="D23" s="2520"/>
      <c r="E23" s="2521"/>
      <c r="F23" s="2521"/>
      <c r="G23" s="2521"/>
      <c r="H23" s="2521"/>
      <c r="I23" s="2522"/>
      <c r="J23" s="2543"/>
      <c r="K23" s="2544"/>
      <c r="L23" s="2545"/>
      <c r="M23" s="2546" t="s">
        <v>21</v>
      </c>
      <c r="N23" s="2547"/>
      <c r="O23" s="2547"/>
      <c r="P23" s="2547"/>
      <c r="Q23" s="2548"/>
      <c r="R23" s="342">
        <f>R21-R22</f>
        <v>0</v>
      </c>
      <c r="S23" s="343" t="str">
        <f>L21</f>
        <v>m</v>
      </c>
      <c r="T23" s="486"/>
      <c r="U23" s="469"/>
      <c r="V23" s="659">
        <f>R23</f>
        <v>0</v>
      </c>
      <c r="AB23" s="12"/>
    </row>
    <row r="24" spans="1:36" s="8" customFormat="1" ht="15.75" hidden="1">
      <c r="A24" s="332"/>
      <c r="B24" s="344"/>
      <c r="C24" s="345"/>
      <c r="D24" s="347"/>
      <c r="E24" s="347"/>
      <c r="F24" s="347"/>
      <c r="G24" s="346"/>
      <c r="H24" s="346"/>
      <c r="I24" s="346"/>
      <c r="J24" s="348"/>
      <c r="K24" s="349"/>
      <c r="L24" s="350"/>
      <c r="M24" s="351"/>
      <c r="N24" s="351"/>
      <c r="O24" s="351"/>
      <c r="P24" s="351"/>
      <c r="Q24" s="351"/>
      <c r="R24" s="352"/>
      <c r="S24" s="353"/>
      <c r="T24" s="354"/>
      <c r="U24" s="355"/>
      <c r="V24" s="660">
        <f>SUM(V15:V23)</f>
        <v>0</v>
      </c>
      <c r="AB24" s="12"/>
    </row>
    <row r="25" spans="1:36" s="319" customFormat="1" ht="15.75" hidden="1">
      <c r="A25" s="1051"/>
      <c r="B25" s="2528" t="str">
        <f>VLOOKUP(A33,'12 - FINANCEIRA'!_xlnm.Print_Area,1,FALSE)</f>
        <v>1.1.2</v>
      </c>
      <c r="C25" s="2526" t="str">
        <f>VLOOKUP(A33,'12 - FINANCEIRA'!_xlnm.Print_Area,3,FALSE)</f>
        <v>Rede de esgoto, contendo fossa e filtro, inclusive tubos e conexões de ligação entre caixas, considerando distância de 25m, conforme projeto (1 utilização)</v>
      </c>
      <c r="D25" s="2552" t="s">
        <v>86</v>
      </c>
      <c r="E25" s="2553"/>
      <c r="F25" s="2553"/>
      <c r="G25" s="2553"/>
      <c r="H25" s="2553"/>
      <c r="I25" s="2554"/>
      <c r="J25" s="2498" t="s">
        <v>87</v>
      </c>
      <c r="K25" s="2498" t="s">
        <v>90</v>
      </c>
      <c r="L25" s="2498" t="s">
        <v>91</v>
      </c>
      <c r="M25" s="2498" t="s">
        <v>99</v>
      </c>
      <c r="N25" s="2498" t="s">
        <v>100</v>
      </c>
      <c r="O25" s="2498" t="s">
        <v>94</v>
      </c>
      <c r="P25" s="318" t="s">
        <v>95</v>
      </c>
      <c r="Q25" s="2498" t="s">
        <v>15</v>
      </c>
      <c r="R25" s="2533" t="s">
        <v>2</v>
      </c>
      <c r="S25" s="2498" t="s">
        <v>88</v>
      </c>
      <c r="T25" s="2498" t="s">
        <v>16</v>
      </c>
      <c r="U25" s="2535" t="s">
        <v>205</v>
      </c>
      <c r="V25" s="659">
        <f t="shared" ref="V25:V32" si="1">V26</f>
        <v>0</v>
      </c>
      <c r="W25" s="13"/>
      <c r="X25" s="13"/>
      <c r="Y25" s="13"/>
      <c r="Z25" s="14"/>
      <c r="AA25" s="9"/>
      <c r="AB25" s="9"/>
      <c r="AC25" s="9"/>
      <c r="AD25" s="9"/>
      <c r="AE25" s="9"/>
      <c r="AF25" s="9"/>
      <c r="AG25" s="9"/>
      <c r="AH25" s="9"/>
      <c r="AI25" s="9"/>
      <c r="AJ25" s="9"/>
    </row>
    <row r="26" spans="1:36" s="319" customFormat="1" ht="15.75" hidden="1">
      <c r="A26" s="1051"/>
      <c r="B26" s="2550" t="e">
        <f>LEFT(#REF!,5)</f>
        <v>#REF!</v>
      </c>
      <c r="C26" s="2551" t="e">
        <f>VLOOKUP(LEFT(#REF!,5),'12 - FINANCEIRA'!_xlnm.Print_Area,2,FALSE)</f>
        <v>#REF!</v>
      </c>
      <c r="D26" s="2537" t="s">
        <v>13</v>
      </c>
      <c r="E26" s="2538"/>
      <c r="F26" s="2539"/>
      <c r="G26" s="2540" t="s">
        <v>14</v>
      </c>
      <c r="H26" s="2541"/>
      <c r="I26" s="2542"/>
      <c r="J26" s="2499"/>
      <c r="K26" s="2499"/>
      <c r="L26" s="2499"/>
      <c r="M26" s="2499"/>
      <c r="N26" s="2499"/>
      <c r="O26" s="2499"/>
      <c r="P26" s="320" t="s">
        <v>92</v>
      </c>
      <c r="Q26" s="2499"/>
      <c r="R26" s="2534"/>
      <c r="S26" s="2499"/>
      <c r="T26" s="2499"/>
      <c r="U26" s="2536"/>
      <c r="V26" s="659">
        <f t="shared" si="1"/>
        <v>0</v>
      </c>
      <c r="W26" s="13"/>
      <c r="X26" s="13"/>
      <c r="Y26" s="13"/>
      <c r="Z26" s="14"/>
      <c r="AA26" s="9"/>
      <c r="AB26" s="9"/>
      <c r="AC26" s="9"/>
      <c r="AD26" s="9"/>
      <c r="AE26" s="9"/>
      <c r="AF26" s="9"/>
      <c r="AG26" s="9"/>
      <c r="AH26" s="9"/>
      <c r="AI26" s="9"/>
      <c r="AJ26" s="9"/>
    </row>
    <row r="27" spans="1:36" s="9" customFormat="1" ht="15" hidden="1">
      <c r="A27" s="1074"/>
      <c r="B27" s="707"/>
      <c r="C27" s="1075" t="s">
        <v>705</v>
      </c>
      <c r="D27" s="54"/>
      <c r="E27" s="27"/>
      <c r="F27" s="55"/>
      <c r="G27" s="26"/>
      <c r="H27" s="27"/>
      <c r="I27" s="28"/>
      <c r="J27" s="29"/>
      <c r="K27" s="30"/>
      <c r="L27" s="31"/>
      <c r="M27" s="32"/>
      <c r="N27" s="97"/>
      <c r="O27" s="33"/>
      <c r="P27" s="31"/>
      <c r="Q27" s="96"/>
      <c r="R27" s="356">
        <v>25</v>
      </c>
      <c r="S27" s="665" t="s">
        <v>8</v>
      </c>
      <c r="T27" s="61" t="s">
        <v>215</v>
      </c>
      <c r="U27" s="23"/>
      <c r="V27" s="659">
        <f t="shared" si="1"/>
        <v>0</v>
      </c>
      <c r="W27" s="13"/>
      <c r="X27" s="13"/>
      <c r="Y27" s="13"/>
      <c r="Z27" s="14"/>
      <c r="AA27" s="24"/>
      <c r="AB27" s="25"/>
    </row>
    <row r="28" spans="1:36" s="329" customFormat="1" ht="15" hidden="1">
      <c r="A28" s="321"/>
      <c r="B28" s="322"/>
      <c r="C28" s="52"/>
      <c r="D28" s="75"/>
      <c r="E28" s="58"/>
      <c r="F28" s="74"/>
      <c r="G28" s="57"/>
      <c r="H28" s="58"/>
      <c r="I28" s="59"/>
      <c r="J28" s="73"/>
      <c r="K28" s="72"/>
      <c r="L28" s="69"/>
      <c r="M28" s="71"/>
      <c r="N28" s="323"/>
      <c r="O28" s="70"/>
      <c r="P28" s="69"/>
      <c r="Q28" s="102"/>
      <c r="R28" s="330"/>
      <c r="S28" s="331"/>
      <c r="T28" s="103"/>
      <c r="U28" s="98"/>
      <c r="V28" s="659">
        <f t="shared" si="1"/>
        <v>0</v>
      </c>
      <c r="W28" s="325"/>
      <c r="X28" s="325"/>
      <c r="Y28" s="325"/>
      <c r="Z28" s="326"/>
      <c r="AA28" s="327"/>
      <c r="AB28" s="328"/>
    </row>
    <row r="29" spans="1:36" s="337" customFormat="1" ht="15" hidden="1">
      <c r="A29" s="332"/>
      <c r="B29" s="322"/>
      <c r="C29" s="52"/>
      <c r="D29" s="75"/>
      <c r="E29" s="58"/>
      <c r="F29" s="74"/>
      <c r="G29" s="57"/>
      <c r="H29" s="58"/>
      <c r="I29" s="59"/>
      <c r="J29" s="73"/>
      <c r="K29" s="72"/>
      <c r="L29" s="69"/>
      <c r="M29" s="71"/>
      <c r="N29" s="70"/>
      <c r="O29" s="70"/>
      <c r="P29" s="69"/>
      <c r="Q29" s="68"/>
      <c r="R29" s="333"/>
      <c r="S29" s="334"/>
      <c r="T29" s="103"/>
      <c r="U29" s="98"/>
      <c r="V29" s="659">
        <f t="shared" si="1"/>
        <v>0</v>
      </c>
      <c r="W29" s="335"/>
      <c r="X29" s="335"/>
      <c r="Y29" s="335"/>
      <c r="Z29" s="336"/>
    </row>
    <row r="30" spans="1:36" s="8" customFormat="1" ht="15" hidden="1">
      <c r="A30" s="332"/>
      <c r="B30" s="39"/>
      <c r="C30" s="40"/>
      <c r="D30" s="54"/>
      <c r="E30" s="27"/>
      <c r="F30" s="55"/>
      <c r="G30" s="26"/>
      <c r="H30" s="27"/>
      <c r="I30" s="28"/>
      <c r="J30" s="29"/>
      <c r="K30" s="30"/>
      <c r="L30" s="31"/>
      <c r="M30" s="32"/>
      <c r="N30" s="33"/>
      <c r="O30" s="33"/>
      <c r="P30" s="31"/>
      <c r="Q30" s="34"/>
      <c r="R30" s="338"/>
      <c r="S30" s="35"/>
      <c r="T30" s="339"/>
      <c r="U30" s="48"/>
      <c r="V30" s="659">
        <f t="shared" si="1"/>
        <v>0</v>
      </c>
      <c r="AB30" s="12"/>
    </row>
    <row r="31" spans="1:36" s="8" customFormat="1" ht="15.75" hidden="1">
      <c r="A31" s="332"/>
      <c r="B31" s="666"/>
      <c r="C31" s="62"/>
      <c r="D31" s="2515" t="s">
        <v>17</v>
      </c>
      <c r="E31" s="2516"/>
      <c r="F31" s="2516"/>
      <c r="G31" s="2516"/>
      <c r="H31" s="2516"/>
      <c r="I31" s="2517"/>
      <c r="J31" s="2518">
        <f>VLOOKUP(A33,'12 - FINANCEIRA'!_xlnm.Print_Area,6,FALSE)</f>
        <v>25</v>
      </c>
      <c r="K31" s="2519"/>
      <c r="L31" s="340" t="str">
        <f>VLOOKUP(A33,'12 - FINANCEIRA'!_xlnm.Print_Area,4,FALSE)</f>
        <v>m</v>
      </c>
      <c r="M31" s="2500" t="s">
        <v>18</v>
      </c>
      <c r="N31" s="2501"/>
      <c r="O31" s="2501"/>
      <c r="P31" s="2501"/>
      <c r="Q31" s="2502"/>
      <c r="R31" s="667">
        <f>SUM(R27:R30)</f>
        <v>25</v>
      </c>
      <c r="S31" s="341" t="str">
        <f>L31</f>
        <v>m</v>
      </c>
      <c r="T31" s="486"/>
      <c r="U31" s="469"/>
      <c r="V31" s="659">
        <f t="shared" si="1"/>
        <v>0</v>
      </c>
      <c r="AB31" s="12"/>
    </row>
    <row r="32" spans="1:36" s="8" customFormat="1" ht="15.75" hidden="1">
      <c r="A32" s="332"/>
      <c r="B32" s="666"/>
      <c r="C32" s="487"/>
      <c r="D32" s="2503" t="s">
        <v>19</v>
      </c>
      <c r="E32" s="2504"/>
      <c r="F32" s="2504"/>
      <c r="G32" s="2504"/>
      <c r="H32" s="2504"/>
      <c r="I32" s="2505"/>
      <c r="J32" s="2509">
        <f>R31/J31</f>
        <v>1</v>
      </c>
      <c r="K32" s="2510"/>
      <c r="L32" s="2513"/>
      <c r="M32" s="2500" t="s">
        <v>20</v>
      </c>
      <c r="N32" s="2501"/>
      <c r="O32" s="2501"/>
      <c r="P32" s="2501"/>
      <c r="Q32" s="2502"/>
      <c r="R32" s="667">
        <f>VLOOKUP(A33,'12 - FINANCEIRA'!_xlnm.Print_Area,8,FALSE)</f>
        <v>25</v>
      </c>
      <c r="S32" s="668" t="str">
        <f>L31</f>
        <v>m</v>
      </c>
      <c r="T32" s="486"/>
      <c r="U32" s="469"/>
      <c r="V32" s="659">
        <f t="shared" si="1"/>
        <v>0</v>
      </c>
      <c r="AB32" s="12"/>
    </row>
    <row r="33" spans="1:36" s="8" customFormat="1" ht="15.75" hidden="1">
      <c r="A33" s="332" t="s">
        <v>225</v>
      </c>
      <c r="B33" s="666"/>
      <c r="C33" s="62"/>
      <c r="D33" s="2520"/>
      <c r="E33" s="2521"/>
      <c r="F33" s="2521"/>
      <c r="G33" s="2521"/>
      <c r="H33" s="2521"/>
      <c r="I33" s="2522"/>
      <c r="J33" s="2543"/>
      <c r="K33" s="2544"/>
      <c r="L33" s="2545"/>
      <c r="M33" s="2546" t="s">
        <v>21</v>
      </c>
      <c r="N33" s="2547"/>
      <c r="O33" s="2547"/>
      <c r="P33" s="2547"/>
      <c r="Q33" s="2548"/>
      <c r="R33" s="342">
        <f>R31-R32</f>
        <v>0</v>
      </c>
      <c r="S33" s="343" t="str">
        <f>L31</f>
        <v>m</v>
      </c>
      <c r="T33" s="486"/>
      <c r="U33" s="469"/>
      <c r="V33" s="659">
        <f>R33</f>
        <v>0</v>
      </c>
      <c r="AB33" s="12"/>
    </row>
    <row r="34" spans="1:36" s="8" customFormat="1" ht="15.75" hidden="1">
      <c r="A34" s="332"/>
      <c r="B34" s="344"/>
      <c r="C34" s="345"/>
      <c r="D34" s="347"/>
      <c r="E34" s="347"/>
      <c r="F34" s="347"/>
      <c r="G34" s="346"/>
      <c r="H34" s="346"/>
      <c r="I34" s="346"/>
      <c r="J34" s="348"/>
      <c r="K34" s="349"/>
      <c r="L34" s="350"/>
      <c r="M34" s="351"/>
      <c r="N34" s="351"/>
      <c r="O34" s="351"/>
      <c r="P34" s="351"/>
      <c r="Q34" s="351"/>
      <c r="R34" s="352"/>
      <c r="S34" s="353"/>
      <c r="T34" s="354"/>
      <c r="U34" s="355"/>
      <c r="V34" s="660">
        <f>SUM(V25:V33)</f>
        <v>0</v>
      </c>
      <c r="AB34" s="12"/>
    </row>
    <row r="35" spans="1:36" s="319" customFormat="1" ht="15.75" hidden="1">
      <c r="A35" s="1051"/>
      <c r="B35" s="2528" t="str">
        <f>VLOOKUP(A43,'12 - FINANCEIRA'!_xlnm.Print_Area,1,FALSE)</f>
        <v>1.1.3</v>
      </c>
      <c r="C35" s="2526" t="str">
        <f>VLOOKUP(A43,'12 - FINANCEIRA'!_xlnm.Print_Area,3,FALSE)</f>
        <v>Rede de luz, incl. padrão entrada de energia trifás., cabo de ligação até barracões, quadro de distrib., disj. e chave de força (quando necessário), cons. 20m entre padrão entrada e QDG, conf. projeto (1 utilização)</v>
      </c>
      <c r="D35" s="2552" t="s">
        <v>86</v>
      </c>
      <c r="E35" s="2553"/>
      <c r="F35" s="2553"/>
      <c r="G35" s="2553"/>
      <c r="H35" s="2553"/>
      <c r="I35" s="2554"/>
      <c r="J35" s="2498" t="s">
        <v>87</v>
      </c>
      <c r="K35" s="2498" t="s">
        <v>90</v>
      </c>
      <c r="L35" s="2498" t="s">
        <v>91</v>
      </c>
      <c r="M35" s="2498" t="s">
        <v>99</v>
      </c>
      <c r="N35" s="2498" t="s">
        <v>100</v>
      </c>
      <c r="O35" s="2498" t="s">
        <v>94</v>
      </c>
      <c r="P35" s="318" t="s">
        <v>95</v>
      </c>
      <c r="Q35" s="2498" t="s">
        <v>15</v>
      </c>
      <c r="R35" s="2533" t="s">
        <v>2</v>
      </c>
      <c r="S35" s="2498" t="s">
        <v>88</v>
      </c>
      <c r="T35" s="2498" t="s">
        <v>16</v>
      </c>
      <c r="U35" s="2535" t="s">
        <v>205</v>
      </c>
      <c r="V35" s="659">
        <f t="shared" ref="V35:V42" si="2">V36</f>
        <v>0</v>
      </c>
      <c r="W35" s="13"/>
      <c r="X35" s="13"/>
      <c r="Y35" s="13"/>
      <c r="Z35" s="14"/>
      <c r="AA35" s="9"/>
      <c r="AB35" s="9"/>
      <c r="AC35" s="9"/>
      <c r="AD35" s="9"/>
      <c r="AE35" s="9"/>
      <c r="AF35" s="9"/>
      <c r="AG35" s="9"/>
      <c r="AH35" s="9"/>
      <c r="AI35" s="9"/>
      <c r="AJ35" s="9"/>
    </row>
    <row r="36" spans="1:36" s="319" customFormat="1" ht="15.75" hidden="1">
      <c r="A36" s="1051"/>
      <c r="B36" s="2550" t="e">
        <f>LEFT(#REF!,5)</f>
        <v>#REF!</v>
      </c>
      <c r="C36" s="2551" t="e">
        <f>VLOOKUP(LEFT(#REF!,5),'12 - FINANCEIRA'!_xlnm.Print_Area,2,FALSE)</f>
        <v>#REF!</v>
      </c>
      <c r="D36" s="2537" t="s">
        <v>13</v>
      </c>
      <c r="E36" s="2538"/>
      <c r="F36" s="2539"/>
      <c r="G36" s="2540" t="s">
        <v>14</v>
      </c>
      <c r="H36" s="2541"/>
      <c r="I36" s="2542"/>
      <c r="J36" s="2499"/>
      <c r="K36" s="2499"/>
      <c r="L36" s="2499"/>
      <c r="M36" s="2499"/>
      <c r="N36" s="2499"/>
      <c r="O36" s="2499"/>
      <c r="P36" s="320" t="s">
        <v>92</v>
      </c>
      <c r="Q36" s="2499"/>
      <c r="R36" s="2534"/>
      <c r="S36" s="2499"/>
      <c r="T36" s="2499"/>
      <c r="U36" s="2536"/>
      <c r="V36" s="659">
        <f t="shared" si="2"/>
        <v>0</v>
      </c>
      <c r="W36" s="13"/>
      <c r="X36" s="13"/>
      <c r="Y36" s="13"/>
      <c r="Z36" s="14"/>
      <c r="AA36" s="9"/>
      <c r="AB36" s="9"/>
      <c r="AC36" s="9"/>
      <c r="AD36" s="9"/>
      <c r="AE36" s="9"/>
      <c r="AF36" s="9"/>
      <c r="AG36" s="9"/>
      <c r="AH36" s="9"/>
      <c r="AI36" s="9"/>
      <c r="AJ36" s="9"/>
    </row>
    <row r="37" spans="1:36" s="9" customFormat="1" ht="30" hidden="1">
      <c r="A37" s="1074"/>
      <c r="B37" s="707"/>
      <c r="C37" s="1075" t="s">
        <v>277</v>
      </c>
      <c r="D37" s="54"/>
      <c r="E37" s="27"/>
      <c r="F37" s="55"/>
      <c r="G37" s="26"/>
      <c r="H37" s="27"/>
      <c r="I37" s="28"/>
      <c r="J37" s="29"/>
      <c r="K37" s="30"/>
      <c r="L37" s="31"/>
      <c r="M37" s="32"/>
      <c r="N37" s="97"/>
      <c r="O37" s="33"/>
      <c r="P37" s="31"/>
      <c r="Q37" s="96"/>
      <c r="R37" s="356">
        <v>20</v>
      </c>
      <c r="S37" s="665" t="s">
        <v>8</v>
      </c>
      <c r="T37" s="61" t="s">
        <v>215</v>
      </c>
      <c r="U37" s="23"/>
      <c r="V37" s="659">
        <f t="shared" si="2"/>
        <v>0</v>
      </c>
      <c r="W37" s="13"/>
      <c r="X37" s="13"/>
      <c r="Y37" s="13"/>
      <c r="Z37" s="14"/>
      <c r="AA37" s="24"/>
      <c r="AB37" s="25"/>
    </row>
    <row r="38" spans="1:36" s="329" customFormat="1" ht="15" hidden="1">
      <c r="A38" s="321"/>
      <c r="B38" s="322"/>
      <c r="C38" s="52"/>
      <c r="D38" s="75"/>
      <c r="E38" s="58"/>
      <c r="F38" s="74"/>
      <c r="G38" s="57"/>
      <c r="H38" s="58"/>
      <c r="I38" s="59"/>
      <c r="J38" s="73"/>
      <c r="K38" s="72"/>
      <c r="L38" s="69"/>
      <c r="M38" s="71"/>
      <c r="N38" s="323"/>
      <c r="O38" s="70"/>
      <c r="P38" s="69"/>
      <c r="Q38" s="102"/>
      <c r="R38" s="330"/>
      <c r="S38" s="331"/>
      <c r="T38" s="103"/>
      <c r="U38" s="98"/>
      <c r="V38" s="659">
        <f t="shared" si="2"/>
        <v>0</v>
      </c>
      <c r="W38" s="325"/>
      <c r="X38" s="325"/>
      <c r="Y38" s="325"/>
      <c r="Z38" s="326"/>
      <c r="AA38" s="327"/>
      <c r="AB38" s="328"/>
    </row>
    <row r="39" spans="1:36" s="337" customFormat="1" ht="15" hidden="1">
      <c r="A39" s="332"/>
      <c r="B39" s="322"/>
      <c r="C39" s="52"/>
      <c r="D39" s="75"/>
      <c r="E39" s="58"/>
      <c r="F39" s="74"/>
      <c r="G39" s="57"/>
      <c r="H39" s="58"/>
      <c r="I39" s="59"/>
      <c r="J39" s="73"/>
      <c r="K39" s="72"/>
      <c r="L39" s="69"/>
      <c r="M39" s="71"/>
      <c r="N39" s="70"/>
      <c r="O39" s="70"/>
      <c r="P39" s="69"/>
      <c r="Q39" s="68"/>
      <c r="R39" s="333"/>
      <c r="S39" s="334"/>
      <c r="T39" s="103"/>
      <c r="U39" s="98"/>
      <c r="V39" s="659">
        <f t="shared" si="2"/>
        <v>0</v>
      </c>
      <c r="W39" s="335"/>
      <c r="X39" s="335"/>
      <c r="Y39" s="335"/>
      <c r="Z39" s="336"/>
    </row>
    <row r="40" spans="1:36" s="8" customFormat="1" ht="15" hidden="1">
      <c r="A40" s="332"/>
      <c r="B40" s="39"/>
      <c r="C40" s="40"/>
      <c r="D40" s="54"/>
      <c r="E40" s="27"/>
      <c r="F40" s="55"/>
      <c r="G40" s="26"/>
      <c r="H40" s="27"/>
      <c r="I40" s="28"/>
      <c r="J40" s="29"/>
      <c r="K40" s="30"/>
      <c r="L40" s="31"/>
      <c r="M40" s="32"/>
      <c r="N40" s="33"/>
      <c r="O40" s="33"/>
      <c r="P40" s="31"/>
      <c r="Q40" s="34"/>
      <c r="R40" s="338"/>
      <c r="S40" s="35"/>
      <c r="T40" s="339"/>
      <c r="U40" s="48"/>
      <c r="V40" s="659">
        <f t="shared" si="2"/>
        <v>0</v>
      </c>
      <c r="AB40" s="12"/>
    </row>
    <row r="41" spans="1:36" s="8" customFormat="1" ht="15.75" hidden="1">
      <c r="A41" s="332"/>
      <c r="B41" s="666"/>
      <c r="C41" s="62"/>
      <c r="D41" s="2515" t="s">
        <v>17</v>
      </c>
      <c r="E41" s="2516"/>
      <c r="F41" s="2516"/>
      <c r="G41" s="2516"/>
      <c r="H41" s="2516"/>
      <c r="I41" s="2517"/>
      <c r="J41" s="2518">
        <f>VLOOKUP(A43,'12 - FINANCEIRA'!_xlnm.Print_Area,6,FALSE)</f>
        <v>20</v>
      </c>
      <c r="K41" s="2519"/>
      <c r="L41" s="340" t="str">
        <f>VLOOKUP(A43,'12 - FINANCEIRA'!_xlnm.Print_Area,4,FALSE)</f>
        <v>m</v>
      </c>
      <c r="M41" s="2500" t="s">
        <v>18</v>
      </c>
      <c r="N41" s="2501"/>
      <c r="O41" s="2501"/>
      <c r="P41" s="2501"/>
      <c r="Q41" s="2502"/>
      <c r="R41" s="667">
        <f>SUM(R37:R40)</f>
        <v>20</v>
      </c>
      <c r="S41" s="341" t="str">
        <f>L41</f>
        <v>m</v>
      </c>
      <c r="T41" s="486"/>
      <c r="U41" s="469"/>
      <c r="V41" s="659">
        <f t="shared" si="2"/>
        <v>0</v>
      </c>
      <c r="AB41" s="12"/>
    </row>
    <row r="42" spans="1:36" s="8" customFormat="1" ht="15.75" hidden="1">
      <c r="A42" s="332"/>
      <c r="B42" s="666"/>
      <c r="C42" s="487"/>
      <c r="D42" s="2503" t="s">
        <v>19</v>
      </c>
      <c r="E42" s="2504"/>
      <c r="F42" s="2504"/>
      <c r="G42" s="2504"/>
      <c r="H42" s="2504"/>
      <c r="I42" s="2505"/>
      <c r="J42" s="2509">
        <f>R41/J41</f>
        <v>1</v>
      </c>
      <c r="K42" s="2510"/>
      <c r="L42" s="2513"/>
      <c r="M42" s="2500" t="s">
        <v>20</v>
      </c>
      <c r="N42" s="2501"/>
      <c r="O42" s="2501"/>
      <c r="P42" s="2501"/>
      <c r="Q42" s="2502"/>
      <c r="R42" s="667">
        <f>VLOOKUP(A43,'12 - FINANCEIRA'!_xlnm.Print_Area,8,FALSE)</f>
        <v>20</v>
      </c>
      <c r="S42" s="668" t="str">
        <f>L41</f>
        <v>m</v>
      </c>
      <c r="T42" s="486"/>
      <c r="U42" s="469"/>
      <c r="V42" s="659">
        <f t="shared" si="2"/>
        <v>0</v>
      </c>
      <c r="AB42" s="12"/>
    </row>
    <row r="43" spans="1:36" s="8" customFormat="1" ht="15.75" hidden="1">
      <c r="A43" s="332" t="s">
        <v>265</v>
      </c>
      <c r="B43" s="666"/>
      <c r="C43" s="62"/>
      <c r="D43" s="2520"/>
      <c r="E43" s="2521"/>
      <c r="F43" s="2521"/>
      <c r="G43" s="2521"/>
      <c r="H43" s="2521"/>
      <c r="I43" s="2522"/>
      <c r="J43" s="2543"/>
      <c r="K43" s="2544"/>
      <c r="L43" s="2545"/>
      <c r="M43" s="2546" t="s">
        <v>21</v>
      </c>
      <c r="N43" s="2547"/>
      <c r="O43" s="2547"/>
      <c r="P43" s="2547"/>
      <c r="Q43" s="2548"/>
      <c r="R43" s="342">
        <f>R41-R42</f>
        <v>0</v>
      </c>
      <c r="S43" s="343" t="str">
        <f>L41</f>
        <v>m</v>
      </c>
      <c r="T43" s="486"/>
      <c r="U43" s="469"/>
      <c r="V43" s="659">
        <f>R43</f>
        <v>0</v>
      </c>
      <c r="AB43" s="12"/>
    </row>
    <row r="44" spans="1:36" s="8" customFormat="1" ht="15.75" hidden="1">
      <c r="A44" s="332"/>
      <c r="B44" s="344"/>
      <c r="C44" s="345"/>
      <c r="D44" s="347"/>
      <c r="E44" s="347"/>
      <c r="F44" s="347"/>
      <c r="G44" s="346"/>
      <c r="H44" s="346"/>
      <c r="I44" s="346"/>
      <c r="J44" s="348"/>
      <c r="K44" s="349"/>
      <c r="L44" s="350"/>
      <c r="M44" s="351"/>
      <c r="N44" s="351"/>
      <c r="O44" s="351"/>
      <c r="P44" s="351"/>
      <c r="Q44" s="351"/>
      <c r="R44" s="352"/>
      <c r="S44" s="353"/>
      <c r="T44" s="354"/>
      <c r="U44" s="355"/>
      <c r="V44" s="660">
        <f>SUM(V35:V43)</f>
        <v>0</v>
      </c>
      <c r="AB44" s="12"/>
    </row>
    <row r="45" spans="1:36" s="319" customFormat="1" ht="15.75" hidden="1">
      <c r="A45" s="1051"/>
      <c r="B45" s="2528" t="str">
        <f>VLOOKUP(A53,'12 - FINANCEIRA'!_xlnm.Print_Area,1,FALSE)</f>
        <v>1.1.4</v>
      </c>
      <c r="C45" s="2526" t="str">
        <f>VLOOKUP(A53,'12 - FINANCEIRA'!_xlnm.Print_Area,3,FALSE)</f>
        <v>Reservatório de poliestileno de 1000 L, incl. suporte em madeira de 7x12cm e 8x7cm, elevado de 4m, conf. projeto (1 utilização)</v>
      </c>
      <c r="D45" s="2552" t="s">
        <v>86</v>
      </c>
      <c r="E45" s="2553"/>
      <c r="F45" s="2553"/>
      <c r="G45" s="2553"/>
      <c r="H45" s="2553"/>
      <c r="I45" s="2554"/>
      <c r="J45" s="2498" t="s">
        <v>87</v>
      </c>
      <c r="K45" s="2498" t="s">
        <v>90</v>
      </c>
      <c r="L45" s="2498" t="s">
        <v>91</v>
      </c>
      <c r="M45" s="2498" t="s">
        <v>99</v>
      </c>
      <c r="N45" s="2498" t="s">
        <v>100</v>
      </c>
      <c r="O45" s="2498" t="s">
        <v>94</v>
      </c>
      <c r="P45" s="318" t="s">
        <v>95</v>
      </c>
      <c r="Q45" s="2498" t="s">
        <v>2</v>
      </c>
      <c r="R45" s="2533" t="s">
        <v>2</v>
      </c>
      <c r="S45" s="2498" t="s">
        <v>88</v>
      </c>
      <c r="T45" s="2498" t="s">
        <v>16</v>
      </c>
      <c r="U45" s="2535" t="s">
        <v>205</v>
      </c>
      <c r="V45" s="659">
        <f t="shared" ref="V45:V52" si="3">V46</f>
        <v>0</v>
      </c>
      <c r="W45" s="13"/>
      <c r="X45" s="13"/>
      <c r="Y45" s="13"/>
      <c r="Z45" s="14"/>
      <c r="AA45" s="9"/>
      <c r="AB45" s="9"/>
      <c r="AC45" s="9"/>
      <c r="AD45" s="9"/>
      <c r="AE45" s="9"/>
      <c r="AF45" s="9"/>
      <c r="AG45" s="9"/>
      <c r="AH45" s="9"/>
      <c r="AI45" s="9"/>
      <c r="AJ45" s="9"/>
    </row>
    <row r="46" spans="1:36" s="319" customFormat="1" ht="15.75" hidden="1">
      <c r="A46" s="1051"/>
      <c r="B46" s="2550" t="e">
        <f>LEFT(#REF!,5)</f>
        <v>#REF!</v>
      </c>
      <c r="C46" s="2551" t="e">
        <f>VLOOKUP(LEFT(#REF!,5),'12 - FINANCEIRA'!_xlnm.Print_Area,2,FALSE)</f>
        <v>#REF!</v>
      </c>
      <c r="D46" s="2537" t="s">
        <v>13</v>
      </c>
      <c r="E46" s="2538"/>
      <c r="F46" s="2539"/>
      <c r="G46" s="2540" t="s">
        <v>14</v>
      </c>
      <c r="H46" s="2541"/>
      <c r="I46" s="2542"/>
      <c r="J46" s="2499"/>
      <c r="K46" s="2499"/>
      <c r="L46" s="2499"/>
      <c r="M46" s="2499"/>
      <c r="N46" s="2499"/>
      <c r="O46" s="2499"/>
      <c r="P46" s="320" t="s">
        <v>92</v>
      </c>
      <c r="Q46" s="2499"/>
      <c r="R46" s="2534"/>
      <c r="S46" s="2499"/>
      <c r="T46" s="2499"/>
      <c r="U46" s="2536"/>
      <c r="V46" s="659">
        <f t="shared" si="3"/>
        <v>0</v>
      </c>
      <c r="W46" s="13"/>
      <c r="X46" s="13"/>
      <c r="Y46" s="13"/>
      <c r="Z46" s="14"/>
      <c r="AA46" s="9"/>
      <c r="AB46" s="9"/>
      <c r="AC46" s="9"/>
      <c r="AD46" s="9"/>
      <c r="AE46" s="9"/>
      <c r="AF46" s="9"/>
      <c r="AG46" s="9"/>
      <c r="AH46" s="9"/>
      <c r="AI46" s="9"/>
      <c r="AJ46" s="9"/>
    </row>
    <row r="47" spans="1:36" s="9" customFormat="1" ht="30" hidden="1">
      <c r="A47" s="1074"/>
      <c r="B47" s="707"/>
      <c r="C47" s="1075" t="s">
        <v>278</v>
      </c>
      <c r="D47" s="54"/>
      <c r="E47" s="27"/>
      <c r="F47" s="55"/>
      <c r="G47" s="26"/>
      <c r="H47" s="27"/>
      <c r="I47" s="28"/>
      <c r="J47" s="29"/>
      <c r="K47" s="30"/>
      <c r="L47" s="31"/>
      <c r="M47" s="32"/>
      <c r="N47" s="97"/>
      <c r="O47" s="33"/>
      <c r="P47" s="31"/>
      <c r="Q47" s="96"/>
      <c r="R47" s="356">
        <v>1</v>
      </c>
      <c r="S47" s="665" t="s">
        <v>89</v>
      </c>
      <c r="T47" s="61" t="s">
        <v>215</v>
      </c>
      <c r="U47" s="23"/>
      <c r="V47" s="659">
        <f t="shared" si="3"/>
        <v>0</v>
      </c>
      <c r="W47" s="13"/>
      <c r="X47" s="13"/>
      <c r="Y47" s="13"/>
      <c r="Z47" s="14"/>
      <c r="AA47" s="24"/>
      <c r="AB47" s="25"/>
    </row>
    <row r="48" spans="1:36" s="329" customFormat="1" ht="15" hidden="1">
      <c r="A48" s="321"/>
      <c r="B48" s="322"/>
      <c r="C48" s="52"/>
      <c r="D48" s="75"/>
      <c r="E48" s="58"/>
      <c r="F48" s="74"/>
      <c r="G48" s="57"/>
      <c r="H48" s="58"/>
      <c r="I48" s="59"/>
      <c r="J48" s="73"/>
      <c r="K48" s="72"/>
      <c r="L48" s="69"/>
      <c r="M48" s="71"/>
      <c r="N48" s="323"/>
      <c r="O48" s="70"/>
      <c r="P48" s="69"/>
      <c r="Q48" s="102"/>
      <c r="R48" s="330"/>
      <c r="S48" s="331"/>
      <c r="T48" s="103"/>
      <c r="U48" s="98"/>
      <c r="V48" s="659">
        <f t="shared" si="3"/>
        <v>0</v>
      </c>
      <c r="W48" s="325"/>
      <c r="X48" s="325"/>
      <c r="Y48" s="325"/>
      <c r="Z48" s="326"/>
      <c r="AA48" s="327"/>
      <c r="AB48" s="328"/>
    </row>
    <row r="49" spans="1:36" s="337" customFormat="1" ht="15" hidden="1">
      <c r="A49" s="332"/>
      <c r="B49" s="322"/>
      <c r="C49" s="52"/>
      <c r="D49" s="75"/>
      <c r="E49" s="58"/>
      <c r="F49" s="74"/>
      <c r="G49" s="57"/>
      <c r="H49" s="58"/>
      <c r="I49" s="59"/>
      <c r="J49" s="73"/>
      <c r="K49" s="72"/>
      <c r="L49" s="69"/>
      <c r="M49" s="71"/>
      <c r="N49" s="70"/>
      <c r="O49" s="70"/>
      <c r="P49" s="69"/>
      <c r="Q49" s="68"/>
      <c r="R49" s="333"/>
      <c r="S49" s="334"/>
      <c r="T49" s="103"/>
      <c r="U49" s="98"/>
      <c r="V49" s="659">
        <f t="shared" si="3"/>
        <v>0</v>
      </c>
      <c r="W49" s="335"/>
      <c r="X49" s="335"/>
      <c r="Y49" s="335"/>
      <c r="Z49" s="336"/>
    </row>
    <row r="50" spans="1:36" s="8" customFormat="1" ht="15" hidden="1">
      <c r="A50" s="332"/>
      <c r="B50" s="39"/>
      <c r="C50" s="40"/>
      <c r="D50" s="54"/>
      <c r="E50" s="27"/>
      <c r="F50" s="55"/>
      <c r="G50" s="26"/>
      <c r="H50" s="27"/>
      <c r="I50" s="28"/>
      <c r="J50" s="29"/>
      <c r="K50" s="30"/>
      <c r="L50" s="31"/>
      <c r="M50" s="32"/>
      <c r="N50" s="33"/>
      <c r="O50" s="33"/>
      <c r="P50" s="31"/>
      <c r="Q50" s="34"/>
      <c r="R50" s="338"/>
      <c r="S50" s="35"/>
      <c r="T50" s="339"/>
      <c r="U50" s="48"/>
      <c r="V50" s="659">
        <f t="shared" si="3"/>
        <v>0</v>
      </c>
      <c r="AB50" s="12"/>
    </row>
    <row r="51" spans="1:36" s="8" customFormat="1" ht="15.75" hidden="1">
      <c r="A51" s="332"/>
      <c r="B51" s="666"/>
      <c r="C51" s="62"/>
      <c r="D51" s="2515" t="s">
        <v>17</v>
      </c>
      <c r="E51" s="2516"/>
      <c r="F51" s="2516"/>
      <c r="G51" s="2516"/>
      <c r="H51" s="2516"/>
      <c r="I51" s="2517"/>
      <c r="J51" s="2518">
        <f>VLOOKUP(A53,'12 - FINANCEIRA'!_xlnm.Print_Area,6,FALSE)</f>
        <v>1</v>
      </c>
      <c r="K51" s="2519"/>
      <c r="L51" s="340" t="str">
        <f>VLOOKUP(A53,'12 - FINANCEIRA'!_xlnm.Print_Area,4,FALSE)</f>
        <v>und</v>
      </c>
      <c r="M51" s="2500" t="s">
        <v>18</v>
      </c>
      <c r="N51" s="2501"/>
      <c r="O51" s="2501"/>
      <c r="P51" s="2501"/>
      <c r="Q51" s="2502"/>
      <c r="R51" s="667">
        <f>SUM(R47:R50)</f>
        <v>1</v>
      </c>
      <c r="S51" s="341" t="str">
        <f>L51</f>
        <v>und</v>
      </c>
      <c r="T51" s="486"/>
      <c r="U51" s="469"/>
      <c r="V51" s="659">
        <f t="shared" si="3"/>
        <v>0</v>
      </c>
      <c r="AB51" s="12"/>
    </row>
    <row r="52" spans="1:36" s="8" customFormat="1" ht="15.75" hidden="1">
      <c r="A52" s="332"/>
      <c r="B52" s="666"/>
      <c r="C52" s="487"/>
      <c r="D52" s="2503" t="s">
        <v>19</v>
      </c>
      <c r="E52" s="2504"/>
      <c r="F52" s="2504"/>
      <c r="G52" s="2504"/>
      <c r="H52" s="2504"/>
      <c r="I52" s="2505"/>
      <c r="J52" s="2509">
        <f>R51/J51</f>
        <v>1</v>
      </c>
      <c r="K52" s="2510"/>
      <c r="L52" s="2513"/>
      <c r="M52" s="2500" t="s">
        <v>20</v>
      </c>
      <c r="N52" s="2501"/>
      <c r="O52" s="2501"/>
      <c r="P52" s="2501"/>
      <c r="Q52" s="2502"/>
      <c r="R52" s="667">
        <f>VLOOKUP(A53,'12 - FINANCEIRA'!_xlnm.Print_Area,8,FALSE)</f>
        <v>1</v>
      </c>
      <c r="S52" s="668" t="str">
        <f>L51</f>
        <v>und</v>
      </c>
      <c r="T52" s="486"/>
      <c r="U52" s="469"/>
      <c r="V52" s="659">
        <f t="shared" si="3"/>
        <v>0</v>
      </c>
      <c r="AB52" s="12"/>
    </row>
    <row r="53" spans="1:36" s="8" customFormat="1" ht="15.75" hidden="1">
      <c r="A53" s="332" t="s">
        <v>266</v>
      </c>
      <c r="B53" s="666"/>
      <c r="C53" s="62"/>
      <c r="D53" s="2520"/>
      <c r="E53" s="2521"/>
      <c r="F53" s="2521"/>
      <c r="G53" s="2521"/>
      <c r="H53" s="2521"/>
      <c r="I53" s="2522"/>
      <c r="J53" s="2543"/>
      <c r="K53" s="2544"/>
      <c r="L53" s="2545"/>
      <c r="M53" s="2546" t="s">
        <v>21</v>
      </c>
      <c r="N53" s="2547"/>
      <c r="O53" s="2547"/>
      <c r="P53" s="2547"/>
      <c r="Q53" s="2548"/>
      <c r="R53" s="342">
        <f>R51-R52</f>
        <v>0</v>
      </c>
      <c r="S53" s="343" t="str">
        <f>L51</f>
        <v>und</v>
      </c>
      <c r="T53" s="486"/>
      <c r="U53" s="469"/>
      <c r="V53" s="659">
        <f>R53</f>
        <v>0</v>
      </c>
      <c r="AB53" s="12"/>
    </row>
    <row r="54" spans="1:36" s="8" customFormat="1" ht="15.75" hidden="1">
      <c r="A54" s="332"/>
      <c r="B54" s="457"/>
      <c r="C54" s="458"/>
      <c r="D54" s="460"/>
      <c r="E54" s="460"/>
      <c r="F54" s="460"/>
      <c r="G54" s="459"/>
      <c r="H54" s="459"/>
      <c r="I54" s="459"/>
      <c r="J54" s="461"/>
      <c r="K54" s="462"/>
      <c r="L54" s="463"/>
      <c r="M54" s="464"/>
      <c r="N54" s="464"/>
      <c r="O54" s="464"/>
      <c r="P54" s="464"/>
      <c r="Q54" s="464"/>
      <c r="R54" s="465"/>
      <c r="S54" s="466"/>
      <c r="T54" s="467"/>
      <c r="U54" s="468"/>
      <c r="V54" s="660">
        <f>SUM(V45:V53)</f>
        <v>0</v>
      </c>
      <c r="AB54" s="12"/>
    </row>
    <row r="55" spans="1:36" s="319" customFormat="1" ht="15.75" hidden="1">
      <c r="A55" s="1051"/>
      <c r="B55" s="2528" t="str">
        <f>VLOOKUP(A63,'12 - FINANCEIRA'!_xlnm.Print_Area,1,FALSE)</f>
        <v>1.1.5</v>
      </c>
      <c r="C55" s="2526" t="str">
        <f>VLOOKUP(A63,'12 - FINANCEIRA'!_xlnm.Print_Area,3,FALSE)</f>
        <v>Tapume Telha Metálica Ondulada 0,50mm Branca h=2,20m, incl. montagem estr. mad. 8"x8", c/adesivo "SEDURB" 60x60cm a cada 10m, incl. faixas pint. esmalte sint. cores azul c/ h=30cm e rosa c/ h=10cm (Reaproveitamento 2x)</v>
      </c>
      <c r="D55" s="2552" t="s">
        <v>86</v>
      </c>
      <c r="E55" s="2553"/>
      <c r="F55" s="2553"/>
      <c r="G55" s="2553"/>
      <c r="H55" s="2553"/>
      <c r="I55" s="2554"/>
      <c r="J55" s="2498" t="s">
        <v>87</v>
      </c>
      <c r="K55" s="2498" t="s">
        <v>90</v>
      </c>
      <c r="L55" s="2498" t="s">
        <v>372</v>
      </c>
      <c r="M55" s="2498" t="s">
        <v>99</v>
      </c>
      <c r="N55" s="2498" t="s">
        <v>100</v>
      </c>
      <c r="O55" s="2498" t="s">
        <v>94</v>
      </c>
      <c r="P55" s="318" t="s">
        <v>95</v>
      </c>
      <c r="Q55" s="2498" t="s">
        <v>15</v>
      </c>
      <c r="R55" s="2533" t="s">
        <v>2</v>
      </c>
      <c r="S55" s="2498" t="s">
        <v>88</v>
      </c>
      <c r="T55" s="2498" t="s">
        <v>16</v>
      </c>
      <c r="U55" s="2535" t="s">
        <v>205</v>
      </c>
      <c r="V55" s="659">
        <f t="shared" ref="V55:V62" si="4">V56</f>
        <v>0</v>
      </c>
      <c r="W55" s="13"/>
      <c r="X55" s="13"/>
      <c r="Y55" s="13"/>
      <c r="Z55" s="14"/>
      <c r="AA55" s="9"/>
      <c r="AB55" s="9"/>
      <c r="AC55" s="9"/>
      <c r="AD55" s="9"/>
      <c r="AE55" s="9"/>
      <c r="AF55" s="9"/>
      <c r="AG55" s="9"/>
      <c r="AH55" s="9"/>
      <c r="AI55" s="9"/>
      <c r="AJ55" s="9"/>
    </row>
    <row r="56" spans="1:36" s="319" customFormat="1" ht="33.75" hidden="1" customHeight="1">
      <c r="A56" s="1051"/>
      <c r="B56" s="2550" t="e">
        <f>LEFT(#REF!,5)</f>
        <v>#REF!</v>
      </c>
      <c r="C56" s="2551" t="e">
        <f>VLOOKUP(LEFT(#REF!,5),'12 - FINANCEIRA'!_xlnm.Print_Area,2,FALSE)</f>
        <v>#REF!</v>
      </c>
      <c r="D56" s="2537" t="s">
        <v>13</v>
      </c>
      <c r="E56" s="2538"/>
      <c r="F56" s="2539"/>
      <c r="G56" s="2540" t="s">
        <v>14</v>
      </c>
      <c r="H56" s="2541"/>
      <c r="I56" s="2542"/>
      <c r="J56" s="2499"/>
      <c r="K56" s="2499"/>
      <c r="L56" s="2499"/>
      <c r="M56" s="2499"/>
      <c r="N56" s="2499"/>
      <c r="O56" s="2499"/>
      <c r="P56" s="320" t="s">
        <v>92</v>
      </c>
      <c r="Q56" s="2499"/>
      <c r="R56" s="2534"/>
      <c r="S56" s="2499"/>
      <c r="T56" s="2499"/>
      <c r="U56" s="2536"/>
      <c r="V56" s="659">
        <f t="shared" si="4"/>
        <v>0</v>
      </c>
      <c r="W56" s="13"/>
      <c r="X56" s="13"/>
      <c r="Y56" s="13"/>
      <c r="Z56" s="14"/>
      <c r="AA56" s="9"/>
      <c r="AB56" s="9"/>
      <c r="AC56" s="9"/>
      <c r="AD56" s="9"/>
      <c r="AE56" s="9"/>
      <c r="AF56" s="9"/>
      <c r="AG56" s="9"/>
      <c r="AH56" s="9"/>
      <c r="AI56" s="9"/>
      <c r="AJ56" s="9"/>
    </row>
    <row r="57" spans="1:36" s="9" customFormat="1" ht="30" hidden="1">
      <c r="A57" s="1074"/>
      <c r="B57" s="707"/>
      <c r="C57" s="1075" t="s">
        <v>504</v>
      </c>
      <c r="D57" s="91"/>
      <c r="E57" s="90"/>
      <c r="F57" s="89"/>
      <c r="G57" s="973"/>
      <c r="H57" s="90"/>
      <c r="I57" s="974"/>
      <c r="J57" s="88"/>
      <c r="K57" s="975"/>
      <c r="L57" s="87"/>
      <c r="M57" s="565"/>
      <c r="N57" s="566"/>
      <c r="O57" s="95"/>
      <c r="P57" s="87"/>
      <c r="Q57" s="100"/>
      <c r="R57" s="60">
        <f>20.8+14.8+20.8+14.8</f>
        <v>71.2</v>
      </c>
      <c r="S57" s="100" t="s">
        <v>8</v>
      </c>
      <c r="T57" s="567" t="s">
        <v>215</v>
      </c>
      <c r="U57" s="23"/>
      <c r="V57" s="659">
        <f t="shared" si="4"/>
        <v>0</v>
      </c>
      <c r="W57" s="13"/>
      <c r="X57" s="13"/>
      <c r="Y57" s="13"/>
      <c r="Z57" s="14"/>
      <c r="AA57" s="24"/>
      <c r="AB57" s="25"/>
    </row>
    <row r="58" spans="1:36" s="522" customFormat="1" ht="15" hidden="1">
      <c r="A58" s="321"/>
      <c r="B58" s="766"/>
      <c r="C58" s="855"/>
      <c r="D58" s="856"/>
      <c r="E58" s="857"/>
      <c r="F58" s="858"/>
      <c r="G58" s="859"/>
      <c r="H58" s="857"/>
      <c r="I58" s="860"/>
      <c r="J58" s="861"/>
      <c r="K58" s="862"/>
      <c r="L58" s="863"/>
      <c r="M58" s="864"/>
      <c r="N58" s="865"/>
      <c r="O58" s="866"/>
      <c r="P58" s="863"/>
      <c r="Q58" s="867"/>
      <c r="R58" s="868"/>
      <c r="S58" s="867"/>
      <c r="T58" s="869"/>
      <c r="U58" s="854"/>
      <c r="V58" s="659">
        <f>V59</f>
        <v>0</v>
      </c>
      <c r="W58" s="518"/>
      <c r="X58" s="518"/>
      <c r="Y58" s="518"/>
      <c r="Z58" s="519"/>
      <c r="AA58" s="520"/>
      <c r="AB58" s="521"/>
    </row>
    <row r="59" spans="1:36" s="525" customFormat="1" ht="15" hidden="1">
      <c r="A59" s="332"/>
      <c r="B59" s="766"/>
      <c r="C59" s="855"/>
      <c r="D59" s="856"/>
      <c r="E59" s="857"/>
      <c r="F59" s="858"/>
      <c r="G59" s="859"/>
      <c r="H59" s="857"/>
      <c r="I59" s="860"/>
      <c r="J59" s="861"/>
      <c r="K59" s="862"/>
      <c r="L59" s="863"/>
      <c r="M59" s="864"/>
      <c r="N59" s="865"/>
      <c r="O59" s="866"/>
      <c r="P59" s="863"/>
      <c r="Q59" s="867"/>
      <c r="R59" s="868"/>
      <c r="S59" s="867"/>
      <c r="T59" s="869"/>
      <c r="U59" s="854"/>
      <c r="V59" s="659">
        <f>V60</f>
        <v>0</v>
      </c>
      <c r="W59" s="523"/>
      <c r="X59" s="523"/>
      <c r="Y59" s="523"/>
      <c r="Z59" s="524"/>
    </row>
    <row r="60" spans="1:36" s="337" customFormat="1" ht="15" hidden="1">
      <c r="A60" s="332"/>
      <c r="B60" s="876"/>
      <c r="C60" s="870"/>
      <c r="D60" s="877"/>
      <c r="E60" s="878"/>
      <c r="F60" s="879"/>
      <c r="G60" s="880"/>
      <c r="H60" s="878"/>
      <c r="I60" s="881"/>
      <c r="J60" s="882"/>
      <c r="K60" s="883"/>
      <c r="L60" s="884"/>
      <c r="M60" s="885"/>
      <c r="N60" s="886"/>
      <c r="O60" s="887"/>
      <c r="P60" s="884"/>
      <c r="Q60" s="888"/>
      <c r="R60" s="871"/>
      <c r="S60" s="888"/>
      <c r="T60" s="872"/>
      <c r="U60" s="889"/>
      <c r="V60" s="659">
        <f>V61</f>
        <v>0</v>
      </c>
      <c r="W60" s="335"/>
      <c r="X60" s="335"/>
      <c r="Y60" s="335"/>
      <c r="Z60" s="336"/>
    </row>
    <row r="61" spans="1:36" s="8" customFormat="1" ht="15.75" hidden="1">
      <c r="A61" s="332"/>
      <c r="B61" s="666"/>
      <c r="C61" s="479"/>
      <c r="D61" s="2600" t="s">
        <v>17</v>
      </c>
      <c r="E61" s="2601"/>
      <c r="F61" s="2601"/>
      <c r="G61" s="2601"/>
      <c r="H61" s="2601"/>
      <c r="I61" s="2602"/>
      <c r="J61" s="2618">
        <f>VLOOKUP(A63,'12 - FINANCEIRA'!_xlnm.Print_Area,6,FALSE)</f>
        <v>200</v>
      </c>
      <c r="K61" s="2619"/>
      <c r="L61" s="526" t="str">
        <f>VLOOKUP(A63,'12 - FINANCEIRA'!_xlnm.Print_Area,4,FALSE)</f>
        <v>m</v>
      </c>
      <c r="M61" s="2620" t="s">
        <v>18</v>
      </c>
      <c r="N61" s="2621"/>
      <c r="O61" s="2621"/>
      <c r="P61" s="2621"/>
      <c r="Q61" s="2622"/>
      <c r="R61" s="875">
        <f>SUM(R57:R60)</f>
        <v>71.2</v>
      </c>
      <c r="S61" s="528" t="str">
        <f>L61</f>
        <v>m</v>
      </c>
      <c r="T61" s="480"/>
      <c r="U61" s="469"/>
      <c r="V61" s="659">
        <f t="shared" si="4"/>
        <v>0</v>
      </c>
      <c r="AB61" s="12"/>
    </row>
    <row r="62" spans="1:36" s="8" customFormat="1" ht="15.75" hidden="1">
      <c r="A62" s="332"/>
      <c r="B62" s="666"/>
      <c r="C62" s="481"/>
      <c r="D62" s="2597" t="s">
        <v>19</v>
      </c>
      <c r="E62" s="2598"/>
      <c r="F62" s="2598"/>
      <c r="G62" s="2598"/>
      <c r="H62" s="2598"/>
      <c r="I62" s="2599"/>
      <c r="J62" s="2603">
        <f>R61/J61</f>
        <v>0.35600000000000004</v>
      </c>
      <c r="K62" s="2604"/>
      <c r="L62" s="2607"/>
      <c r="M62" s="2609" t="s">
        <v>20</v>
      </c>
      <c r="N62" s="2610"/>
      <c r="O62" s="2610"/>
      <c r="P62" s="2610"/>
      <c r="Q62" s="2611"/>
      <c r="R62" s="629">
        <f>VLOOKUP(A63,'12 - FINANCEIRA'!_xlnm.Print_Area,8,FALSE)</f>
        <v>71.2</v>
      </c>
      <c r="S62" s="630" t="str">
        <f>L61</f>
        <v>m</v>
      </c>
      <c r="T62" s="480"/>
      <c r="U62" s="469"/>
      <c r="V62" s="659">
        <f t="shared" si="4"/>
        <v>0</v>
      </c>
      <c r="AB62" s="12"/>
    </row>
    <row r="63" spans="1:36" s="8" customFormat="1" ht="15.75" hidden="1">
      <c r="A63" s="332" t="s">
        <v>267</v>
      </c>
      <c r="B63" s="669"/>
      <c r="C63" s="482"/>
      <c r="D63" s="2600"/>
      <c r="E63" s="2601"/>
      <c r="F63" s="2601"/>
      <c r="G63" s="2601"/>
      <c r="H63" s="2601"/>
      <c r="I63" s="2602"/>
      <c r="J63" s="2605"/>
      <c r="K63" s="2606"/>
      <c r="L63" s="2608"/>
      <c r="M63" s="2609" t="s">
        <v>21</v>
      </c>
      <c r="N63" s="2610"/>
      <c r="O63" s="2610"/>
      <c r="P63" s="2610"/>
      <c r="Q63" s="2611"/>
      <c r="R63" s="629">
        <f>R61-R62</f>
        <v>0</v>
      </c>
      <c r="S63" s="630" t="str">
        <f>L61</f>
        <v>m</v>
      </c>
      <c r="T63" s="483"/>
      <c r="U63" s="670"/>
      <c r="V63" s="659">
        <f>R63</f>
        <v>0</v>
      </c>
      <c r="AB63" s="12"/>
    </row>
    <row r="64" spans="1:36" s="8" customFormat="1" ht="15.75" hidden="1">
      <c r="A64" s="332"/>
      <c r="B64" s="344"/>
      <c r="C64" s="429"/>
      <c r="D64" s="431"/>
      <c r="E64" s="431"/>
      <c r="F64" s="431"/>
      <c r="G64" s="430"/>
      <c r="H64" s="430"/>
      <c r="I64" s="430"/>
      <c r="J64" s="432"/>
      <c r="K64" s="433"/>
      <c r="L64" s="434"/>
      <c r="M64" s="435"/>
      <c r="N64" s="435"/>
      <c r="O64" s="435"/>
      <c r="P64" s="435"/>
      <c r="Q64" s="435"/>
      <c r="R64" s="436"/>
      <c r="S64" s="437"/>
      <c r="T64" s="438"/>
      <c r="U64" s="355"/>
      <c r="V64" s="660">
        <f>SUM(V55:V63)</f>
        <v>0</v>
      </c>
      <c r="AB64" s="12"/>
    </row>
    <row r="65" spans="1:36" s="319" customFormat="1" ht="15.75">
      <c r="A65" s="1051"/>
      <c r="B65" s="2528" t="str">
        <f>VLOOKUP(A73,'12 - FINANCEIRA'!_xlnm.Print_Area,1,FALSE)</f>
        <v>1.1.6</v>
      </c>
      <c r="C65" s="2632" t="str">
        <f>VLOOKUP(A73,'12 - FINANCEIRA'!_xlnm.Print_Area,3,FALSE)</f>
        <v>Placa de obra nas dimensões de 2.0 x 4.0 m, padrão IOPES</v>
      </c>
      <c r="D65" s="2634" t="s">
        <v>86</v>
      </c>
      <c r="E65" s="2635"/>
      <c r="F65" s="2635"/>
      <c r="G65" s="2635"/>
      <c r="H65" s="2635"/>
      <c r="I65" s="2636"/>
      <c r="J65" s="2580" t="s">
        <v>87</v>
      </c>
      <c r="K65" s="2580" t="s">
        <v>90</v>
      </c>
      <c r="L65" s="2580" t="s">
        <v>91</v>
      </c>
      <c r="M65" s="2580" t="s">
        <v>99</v>
      </c>
      <c r="N65" s="2580" t="s">
        <v>100</v>
      </c>
      <c r="O65" s="2580" t="s">
        <v>94</v>
      </c>
      <c r="P65" s="439" t="s">
        <v>95</v>
      </c>
      <c r="Q65" s="2580" t="s">
        <v>2</v>
      </c>
      <c r="R65" s="2583" t="s">
        <v>2</v>
      </c>
      <c r="S65" s="2580" t="s">
        <v>88</v>
      </c>
      <c r="T65" s="2580" t="s">
        <v>16</v>
      </c>
      <c r="U65" s="2535" t="s">
        <v>205</v>
      </c>
      <c r="V65" s="659">
        <f t="shared" ref="V65:V72" si="5">V66</f>
        <v>0.96000000000000085</v>
      </c>
      <c r="W65" s="13"/>
      <c r="X65" s="13"/>
      <c r="Y65" s="13"/>
      <c r="Z65" s="14"/>
      <c r="AA65" s="9"/>
      <c r="AB65" s="9"/>
      <c r="AC65" s="9"/>
      <c r="AD65" s="9"/>
      <c r="AE65" s="9"/>
      <c r="AF65" s="9"/>
      <c r="AG65" s="9"/>
      <c r="AH65" s="9"/>
      <c r="AI65" s="9"/>
      <c r="AJ65" s="9"/>
    </row>
    <row r="66" spans="1:36" s="319" customFormat="1" ht="15.75">
      <c r="A66" s="1051"/>
      <c r="B66" s="2550" t="e">
        <f>LEFT(#REF!,5)</f>
        <v>#REF!</v>
      </c>
      <c r="C66" s="2633" t="e">
        <f>VLOOKUP(LEFT(#REF!,5),'12 - FINANCEIRA'!_xlnm.Print_Area,2,FALSE)</f>
        <v>#REF!</v>
      </c>
      <c r="D66" s="2624" t="s">
        <v>13</v>
      </c>
      <c r="E66" s="2625"/>
      <c r="F66" s="2626"/>
      <c r="G66" s="2627" t="s">
        <v>14</v>
      </c>
      <c r="H66" s="2628"/>
      <c r="I66" s="2629"/>
      <c r="J66" s="2561"/>
      <c r="K66" s="2561"/>
      <c r="L66" s="2561"/>
      <c r="M66" s="2561"/>
      <c r="N66" s="2561"/>
      <c r="O66" s="2561"/>
      <c r="P66" s="440" t="s">
        <v>92</v>
      </c>
      <c r="Q66" s="2561"/>
      <c r="R66" s="2559"/>
      <c r="S66" s="2561"/>
      <c r="T66" s="2561"/>
      <c r="U66" s="2536"/>
      <c r="V66" s="659">
        <f t="shared" si="5"/>
        <v>0.96000000000000085</v>
      </c>
      <c r="W66" s="13"/>
      <c r="X66" s="13"/>
      <c r="Y66" s="13"/>
      <c r="Z66" s="14"/>
      <c r="AA66" s="9"/>
      <c r="AB66" s="9"/>
      <c r="AC66" s="9"/>
      <c r="AD66" s="9"/>
      <c r="AE66" s="9"/>
      <c r="AF66" s="9"/>
      <c r="AG66" s="9"/>
      <c r="AH66" s="9"/>
      <c r="AI66" s="9"/>
      <c r="AJ66" s="9"/>
    </row>
    <row r="67" spans="1:36" s="9" customFormat="1" ht="15">
      <c r="A67" s="1074"/>
      <c r="B67" s="707"/>
      <c r="C67" s="1075" t="s">
        <v>279</v>
      </c>
      <c r="D67" s="54"/>
      <c r="E67" s="27"/>
      <c r="F67" s="55"/>
      <c r="G67" s="26"/>
      <c r="H67" s="27"/>
      <c r="I67" s="28"/>
      <c r="J67" s="29"/>
      <c r="K67" s="30"/>
      <c r="L67" s="31"/>
      <c r="M67" s="32"/>
      <c r="N67" s="97"/>
      <c r="O67" s="33"/>
      <c r="P67" s="31"/>
      <c r="Q67" s="96"/>
      <c r="R67" s="85">
        <v>8</v>
      </c>
      <c r="S67" s="665" t="s">
        <v>7</v>
      </c>
      <c r="T67" s="61" t="s">
        <v>215</v>
      </c>
      <c r="U67" s="23"/>
      <c r="V67" s="659">
        <f t="shared" si="5"/>
        <v>0.96000000000000085</v>
      </c>
      <c r="W67" s="13"/>
      <c r="X67" s="13"/>
      <c r="Y67" s="13"/>
      <c r="Z67" s="14"/>
      <c r="AA67" s="24"/>
      <c r="AB67" s="25"/>
    </row>
    <row r="68" spans="1:36" s="329" customFormat="1" ht="15">
      <c r="A68" s="321"/>
      <c r="B68" s="322"/>
      <c r="C68" s="52" t="s">
        <v>917</v>
      </c>
      <c r="D68" s="75"/>
      <c r="E68" s="58"/>
      <c r="F68" s="74"/>
      <c r="G68" s="57"/>
      <c r="H68" s="58"/>
      <c r="I68" s="59"/>
      <c r="J68" s="73"/>
      <c r="K68" s="72"/>
      <c r="L68" s="69"/>
      <c r="M68" s="71"/>
      <c r="N68" s="323"/>
      <c r="O68" s="70"/>
      <c r="P68" s="69"/>
      <c r="Q68" s="102"/>
      <c r="R68" s="330">
        <v>0.96</v>
      </c>
      <c r="S68" s="331" t="s">
        <v>7</v>
      </c>
      <c r="T68" s="103" t="s">
        <v>83</v>
      </c>
      <c r="U68" s="98"/>
      <c r="V68" s="659">
        <f t="shared" si="5"/>
        <v>0.96000000000000085</v>
      </c>
      <c r="W68" s="325"/>
      <c r="X68" s="1859" t="s">
        <v>960</v>
      </c>
      <c r="Y68" s="325"/>
      <c r="Z68" s="326"/>
      <c r="AA68" s="327"/>
      <c r="AB68" s="328"/>
    </row>
    <row r="69" spans="1:36" s="337" customFormat="1" ht="15">
      <c r="A69" s="332"/>
      <c r="B69" s="322"/>
      <c r="C69" s="412"/>
      <c r="D69" s="763"/>
      <c r="E69" s="414"/>
      <c r="F69" s="764"/>
      <c r="G69" s="413"/>
      <c r="H69" s="414"/>
      <c r="I69" s="415"/>
      <c r="J69" s="416"/>
      <c r="K69" s="417"/>
      <c r="L69" s="418"/>
      <c r="M69" s="419"/>
      <c r="N69" s="420"/>
      <c r="O69" s="420"/>
      <c r="P69" s="418"/>
      <c r="Q69" s="441"/>
      <c r="R69" s="442"/>
      <c r="S69" s="422"/>
      <c r="T69" s="421"/>
      <c r="U69" s="98"/>
      <c r="V69" s="659">
        <f t="shared" si="5"/>
        <v>0.96000000000000085</v>
      </c>
      <c r="W69" s="335"/>
      <c r="X69" s="335"/>
      <c r="Y69" s="335"/>
      <c r="Z69" s="336"/>
    </row>
    <row r="70" spans="1:36" s="8" customFormat="1" ht="15">
      <c r="A70" s="332"/>
      <c r="B70" s="39"/>
      <c r="C70" s="423"/>
      <c r="D70" s="763"/>
      <c r="E70" s="414"/>
      <c r="F70" s="764"/>
      <c r="G70" s="413"/>
      <c r="H70" s="414"/>
      <c r="I70" s="415"/>
      <c r="J70" s="416"/>
      <c r="K70" s="417"/>
      <c r="L70" s="418"/>
      <c r="M70" s="419"/>
      <c r="N70" s="420"/>
      <c r="O70" s="420"/>
      <c r="P70" s="418"/>
      <c r="Q70" s="441"/>
      <c r="R70" s="443"/>
      <c r="S70" s="444"/>
      <c r="T70" s="424"/>
      <c r="U70" s="48"/>
      <c r="V70" s="659">
        <f t="shared" si="5"/>
        <v>0.96000000000000085</v>
      </c>
      <c r="AB70" s="12"/>
    </row>
    <row r="71" spans="1:36" s="8" customFormat="1" ht="15.75">
      <c r="A71" s="332"/>
      <c r="B71" s="666"/>
      <c r="C71" s="479"/>
      <c r="D71" s="2650" t="s">
        <v>17</v>
      </c>
      <c r="E71" s="2651"/>
      <c r="F71" s="2651"/>
      <c r="G71" s="2651"/>
      <c r="H71" s="2651"/>
      <c r="I71" s="2652"/>
      <c r="J71" s="2653">
        <f>VLOOKUP(A73,'12 - FINANCEIRA'!_xlnm.Print_Area,6,FALSE)</f>
        <v>8.9600000000000009</v>
      </c>
      <c r="K71" s="2654"/>
      <c r="L71" s="425" t="str">
        <f>VLOOKUP(A73,'12 - FINANCEIRA'!_xlnm.Print_Area,4,FALSE)</f>
        <v>m²</v>
      </c>
      <c r="M71" s="2609" t="s">
        <v>18</v>
      </c>
      <c r="N71" s="2610"/>
      <c r="O71" s="2610"/>
      <c r="P71" s="2610"/>
      <c r="Q71" s="2611"/>
      <c r="R71" s="629">
        <f>SUM(R67:R70)</f>
        <v>8.9600000000000009</v>
      </c>
      <c r="S71" s="426" t="str">
        <f>L71</f>
        <v>m²</v>
      </c>
      <c r="T71" s="480"/>
      <c r="U71" s="469"/>
      <c r="V71" s="659">
        <f t="shared" si="5"/>
        <v>0.96000000000000085</v>
      </c>
      <c r="AB71" s="12"/>
    </row>
    <row r="72" spans="1:36" s="8" customFormat="1" ht="15.75">
      <c r="A72" s="332"/>
      <c r="B72" s="666"/>
      <c r="C72" s="481"/>
      <c r="D72" s="2597" t="s">
        <v>19</v>
      </c>
      <c r="E72" s="2598"/>
      <c r="F72" s="2598"/>
      <c r="G72" s="2598"/>
      <c r="H72" s="2598"/>
      <c r="I72" s="2599"/>
      <c r="J72" s="2603">
        <f>R71/J71</f>
        <v>1</v>
      </c>
      <c r="K72" s="2604"/>
      <c r="L72" s="2607"/>
      <c r="M72" s="2609" t="s">
        <v>20</v>
      </c>
      <c r="N72" s="2610"/>
      <c r="O72" s="2610"/>
      <c r="P72" s="2610"/>
      <c r="Q72" s="2611"/>
      <c r="R72" s="629">
        <f>VLOOKUP(A73,'12 - FINANCEIRA'!_xlnm.Print_Area,8,FALSE)</f>
        <v>8</v>
      </c>
      <c r="S72" s="630" t="str">
        <f>L71</f>
        <v>m²</v>
      </c>
      <c r="T72" s="480"/>
      <c r="U72" s="469"/>
      <c r="V72" s="659">
        <f t="shared" si="5"/>
        <v>0.96000000000000085</v>
      </c>
      <c r="AB72" s="12"/>
    </row>
    <row r="73" spans="1:36" s="8" customFormat="1" ht="15.75">
      <c r="A73" s="332" t="s">
        <v>273</v>
      </c>
      <c r="B73" s="666"/>
      <c r="C73" s="479"/>
      <c r="D73" s="2645"/>
      <c r="E73" s="2646"/>
      <c r="F73" s="2646"/>
      <c r="G73" s="2646"/>
      <c r="H73" s="2646"/>
      <c r="I73" s="2647"/>
      <c r="J73" s="2648"/>
      <c r="K73" s="2649"/>
      <c r="L73" s="2655"/>
      <c r="M73" s="2642" t="s">
        <v>21</v>
      </c>
      <c r="N73" s="2643"/>
      <c r="O73" s="2643"/>
      <c r="P73" s="2643"/>
      <c r="Q73" s="2644"/>
      <c r="R73" s="427">
        <f>R71-R72</f>
        <v>0.96000000000000085</v>
      </c>
      <c r="S73" s="428" t="str">
        <f>L71</f>
        <v>m²</v>
      </c>
      <c r="T73" s="480"/>
      <c r="U73" s="469"/>
      <c r="V73" s="659">
        <f>R73</f>
        <v>0.96000000000000085</v>
      </c>
      <c r="AB73" s="12"/>
    </row>
    <row r="74" spans="1:36" s="8" customFormat="1" ht="15.75">
      <c r="A74" s="332"/>
      <c r="B74" s="344"/>
      <c r="C74" s="429"/>
      <c r="D74" s="431"/>
      <c r="E74" s="431"/>
      <c r="F74" s="431"/>
      <c r="G74" s="430"/>
      <c r="H74" s="430"/>
      <c r="I74" s="430"/>
      <c r="J74" s="432"/>
      <c r="K74" s="433"/>
      <c r="L74" s="434"/>
      <c r="M74" s="435"/>
      <c r="N74" s="435"/>
      <c r="O74" s="435"/>
      <c r="P74" s="435"/>
      <c r="Q74" s="435"/>
      <c r="R74" s="436"/>
      <c r="S74" s="437"/>
      <c r="T74" s="438"/>
      <c r="U74" s="355"/>
      <c r="V74" s="660">
        <f>SUM(V65:V73)</f>
        <v>8.6400000000000077</v>
      </c>
      <c r="AB74" s="12"/>
    </row>
    <row r="75" spans="1:36" s="319" customFormat="1" ht="15.75">
      <c r="A75" s="1051"/>
      <c r="B75" s="2528" t="str">
        <f>VLOOKUP(A83,'12 - FINANCEIRA'!_xlnm.Print_Area,1,FALSE)</f>
        <v>1.1.7</v>
      </c>
      <c r="C75" s="2526" t="str">
        <f>VLOOKUP(A83,'12 - FINANCEIRA'!_xlnm.Print_Area,3,FALSE)</f>
        <v>Placa para inauguração de obra em alumínio polido e=4mm, dimensões 40 x 50 cm, gravação em baixo relevo, inclusive pintura e fixação</v>
      </c>
      <c r="D75" s="2552" t="s">
        <v>86</v>
      </c>
      <c r="E75" s="2553"/>
      <c r="F75" s="2553"/>
      <c r="G75" s="2553"/>
      <c r="H75" s="2553"/>
      <c r="I75" s="2554"/>
      <c r="J75" s="2498" t="s">
        <v>87</v>
      </c>
      <c r="K75" s="2498" t="s">
        <v>90</v>
      </c>
      <c r="L75" s="2498" t="s">
        <v>91</v>
      </c>
      <c r="M75" s="2498" t="s">
        <v>99</v>
      </c>
      <c r="N75" s="2498" t="s">
        <v>100</v>
      </c>
      <c r="O75" s="2498" t="s">
        <v>94</v>
      </c>
      <c r="P75" s="318" t="s">
        <v>95</v>
      </c>
      <c r="Q75" s="2498" t="s">
        <v>15</v>
      </c>
      <c r="R75" s="2533" t="s">
        <v>2</v>
      </c>
      <c r="S75" s="2498" t="s">
        <v>88</v>
      </c>
      <c r="T75" s="2498" t="s">
        <v>16</v>
      </c>
      <c r="U75" s="2535" t="s">
        <v>205</v>
      </c>
      <c r="V75" s="659">
        <f t="shared" ref="V75:V82" si="6">V76</f>
        <v>1</v>
      </c>
      <c r="W75" s="13"/>
      <c r="X75" s="13"/>
      <c r="Y75" s="13"/>
      <c r="Z75" s="14"/>
      <c r="AA75" s="9"/>
      <c r="AB75" s="9"/>
      <c r="AC75" s="9"/>
      <c r="AD75" s="9"/>
      <c r="AE75" s="9"/>
      <c r="AF75" s="9"/>
      <c r="AG75" s="9"/>
      <c r="AH75" s="9"/>
      <c r="AI75" s="9"/>
      <c r="AJ75" s="9"/>
    </row>
    <row r="76" spans="1:36" s="319" customFormat="1" ht="15.75">
      <c r="A76" s="1051"/>
      <c r="B76" s="2550" t="e">
        <f>LEFT(#REF!,5)</f>
        <v>#REF!</v>
      </c>
      <c r="C76" s="2551" t="e">
        <f>VLOOKUP(LEFT(#REF!,5),'12 - FINANCEIRA'!_xlnm.Print_Area,2,FALSE)</f>
        <v>#REF!</v>
      </c>
      <c r="D76" s="2537" t="s">
        <v>13</v>
      </c>
      <c r="E76" s="2538"/>
      <c r="F76" s="2539"/>
      <c r="G76" s="2540" t="s">
        <v>14</v>
      </c>
      <c r="H76" s="2541"/>
      <c r="I76" s="2542"/>
      <c r="J76" s="2499"/>
      <c r="K76" s="2499"/>
      <c r="L76" s="2499"/>
      <c r="M76" s="2499"/>
      <c r="N76" s="2499"/>
      <c r="O76" s="2499"/>
      <c r="P76" s="320" t="s">
        <v>92</v>
      </c>
      <c r="Q76" s="2499"/>
      <c r="R76" s="2534"/>
      <c r="S76" s="2499"/>
      <c r="T76" s="2499"/>
      <c r="U76" s="2536"/>
      <c r="V76" s="659">
        <f t="shared" si="6"/>
        <v>1</v>
      </c>
      <c r="W76" s="13"/>
      <c r="X76" s="13"/>
      <c r="Y76" s="13"/>
      <c r="Z76" s="14"/>
      <c r="AA76" s="9"/>
      <c r="AB76" s="9"/>
      <c r="AC76" s="9"/>
      <c r="AD76" s="9"/>
      <c r="AE76" s="9"/>
      <c r="AF76" s="9"/>
      <c r="AG76" s="9"/>
      <c r="AH76" s="9"/>
      <c r="AI76" s="9"/>
      <c r="AJ76" s="9"/>
    </row>
    <row r="77" spans="1:36" s="329" customFormat="1" ht="30">
      <c r="A77" s="321"/>
      <c r="B77" s="322"/>
      <c r="C77" s="52" t="s">
        <v>280</v>
      </c>
      <c r="D77" s="75"/>
      <c r="E77" s="58"/>
      <c r="F77" s="74"/>
      <c r="G77" s="57"/>
      <c r="H77" s="58"/>
      <c r="I77" s="59"/>
      <c r="J77" s="73"/>
      <c r="K77" s="72"/>
      <c r="L77" s="69"/>
      <c r="M77" s="71"/>
      <c r="N77" s="323"/>
      <c r="O77" s="70"/>
      <c r="P77" s="69"/>
      <c r="Q77" s="102"/>
      <c r="R77" s="324">
        <v>1</v>
      </c>
      <c r="S77" s="636" t="s">
        <v>89</v>
      </c>
      <c r="T77" s="103" t="s">
        <v>83</v>
      </c>
      <c r="U77" s="98"/>
      <c r="V77" s="659">
        <f t="shared" si="6"/>
        <v>1</v>
      </c>
      <c r="W77" s="325"/>
      <c r="X77" s="1859" t="s">
        <v>961</v>
      </c>
      <c r="Y77" s="325"/>
      <c r="Z77" s="326"/>
      <c r="AA77" s="327"/>
      <c r="AB77" s="328"/>
    </row>
    <row r="78" spans="1:36" s="329" customFormat="1" ht="15">
      <c r="A78" s="321"/>
      <c r="B78" s="322"/>
      <c r="C78" s="52"/>
      <c r="D78" s="75"/>
      <c r="E78" s="58"/>
      <c r="F78" s="74"/>
      <c r="G78" s="57"/>
      <c r="H78" s="58"/>
      <c r="I78" s="59"/>
      <c r="J78" s="73"/>
      <c r="K78" s="72"/>
      <c r="L78" s="69"/>
      <c r="M78" s="71"/>
      <c r="N78" s="323"/>
      <c r="O78" s="70"/>
      <c r="P78" s="69"/>
      <c r="Q78" s="102"/>
      <c r="R78" s="330"/>
      <c r="S78" s="331"/>
      <c r="T78" s="103"/>
      <c r="U78" s="98"/>
      <c r="V78" s="659">
        <f t="shared" si="6"/>
        <v>1</v>
      </c>
      <c r="W78" s="325"/>
      <c r="X78" s="325"/>
      <c r="Y78" s="325"/>
      <c r="Z78" s="326"/>
      <c r="AA78" s="327"/>
      <c r="AB78" s="328"/>
    </row>
    <row r="79" spans="1:36" s="337" customFormat="1" ht="15">
      <c r="A79" s="332"/>
      <c r="B79" s="322"/>
      <c r="C79" s="52"/>
      <c r="D79" s="75"/>
      <c r="E79" s="58"/>
      <c r="F79" s="74"/>
      <c r="G79" s="57"/>
      <c r="H79" s="58"/>
      <c r="I79" s="59"/>
      <c r="J79" s="73"/>
      <c r="K79" s="72"/>
      <c r="L79" s="69"/>
      <c r="M79" s="71"/>
      <c r="N79" s="70"/>
      <c r="O79" s="70"/>
      <c r="P79" s="69"/>
      <c r="Q79" s="68"/>
      <c r="R79" s="333"/>
      <c r="S79" s="334"/>
      <c r="T79" s="103"/>
      <c r="U79" s="98"/>
      <c r="V79" s="659">
        <f t="shared" si="6"/>
        <v>1</v>
      </c>
      <c r="W79" s="335"/>
      <c r="X79" s="335"/>
      <c r="Y79" s="335"/>
      <c r="Z79" s="336"/>
    </row>
    <row r="80" spans="1:36" s="8" customFormat="1" ht="15">
      <c r="A80" s="332"/>
      <c r="B80" s="39"/>
      <c r="C80" s="40"/>
      <c r="D80" s="54"/>
      <c r="E80" s="27"/>
      <c r="F80" s="55"/>
      <c r="G80" s="26"/>
      <c r="H80" s="27"/>
      <c r="I80" s="28"/>
      <c r="J80" s="29"/>
      <c r="K80" s="30"/>
      <c r="L80" s="31"/>
      <c r="M80" s="32"/>
      <c r="N80" s="33"/>
      <c r="O80" s="33"/>
      <c r="P80" s="31"/>
      <c r="Q80" s="34"/>
      <c r="R80" s="338"/>
      <c r="S80" s="35"/>
      <c r="T80" s="339"/>
      <c r="U80" s="48"/>
      <c r="V80" s="659">
        <f t="shared" si="6"/>
        <v>1</v>
      </c>
      <c r="AB80" s="12"/>
    </row>
    <row r="81" spans="1:36" s="8" customFormat="1" ht="15.75">
      <c r="A81" s="332"/>
      <c r="B81" s="666"/>
      <c r="C81" s="62"/>
      <c r="D81" s="2515" t="s">
        <v>17</v>
      </c>
      <c r="E81" s="2516"/>
      <c r="F81" s="2516"/>
      <c r="G81" s="2516"/>
      <c r="H81" s="2516"/>
      <c r="I81" s="2517"/>
      <c r="J81" s="2518">
        <f>VLOOKUP(A83,'12 - FINANCEIRA'!_xlnm.Print_Area,6,FALSE)</f>
        <v>1</v>
      </c>
      <c r="K81" s="2519"/>
      <c r="L81" s="340" t="str">
        <f>VLOOKUP(A83,'12 - FINANCEIRA'!_xlnm.Print_Area,4,FALSE)</f>
        <v>und</v>
      </c>
      <c r="M81" s="2500" t="s">
        <v>18</v>
      </c>
      <c r="N81" s="2501"/>
      <c r="O81" s="2501"/>
      <c r="P81" s="2501"/>
      <c r="Q81" s="2502"/>
      <c r="R81" s="667">
        <f>SUM(R77:R80)</f>
        <v>1</v>
      </c>
      <c r="S81" s="341" t="str">
        <f>L81</f>
        <v>und</v>
      </c>
      <c r="T81" s="486"/>
      <c r="U81" s="469"/>
      <c r="V81" s="659">
        <f t="shared" si="6"/>
        <v>1</v>
      </c>
      <c r="AB81" s="12"/>
    </row>
    <row r="82" spans="1:36" s="8" customFormat="1" ht="15.75">
      <c r="A82" s="332"/>
      <c r="B82" s="666"/>
      <c r="C82" s="487"/>
      <c r="D82" s="2503" t="s">
        <v>19</v>
      </c>
      <c r="E82" s="2504"/>
      <c r="F82" s="2504"/>
      <c r="G82" s="2504"/>
      <c r="H82" s="2504"/>
      <c r="I82" s="2505"/>
      <c r="J82" s="2509">
        <f>R81/J81</f>
        <v>1</v>
      </c>
      <c r="K82" s="2510"/>
      <c r="L82" s="2513"/>
      <c r="M82" s="2500" t="s">
        <v>20</v>
      </c>
      <c r="N82" s="2501"/>
      <c r="O82" s="2501"/>
      <c r="P82" s="2501"/>
      <c r="Q82" s="2502"/>
      <c r="R82" s="667">
        <f>VLOOKUP(A83,'12 - FINANCEIRA'!_xlnm.Print_Area,8,FALSE)</f>
        <v>0</v>
      </c>
      <c r="S82" s="668" t="str">
        <f>L81</f>
        <v>und</v>
      </c>
      <c r="T82" s="486"/>
      <c r="U82" s="469"/>
      <c r="V82" s="659">
        <f t="shared" si="6"/>
        <v>1</v>
      </c>
      <c r="AB82" s="12"/>
    </row>
    <row r="83" spans="1:36" s="8" customFormat="1" ht="15.75">
      <c r="A83" s="332" t="s">
        <v>274</v>
      </c>
      <c r="B83" s="666"/>
      <c r="C83" s="62"/>
      <c r="D83" s="2520"/>
      <c r="E83" s="2521"/>
      <c r="F83" s="2521"/>
      <c r="G83" s="2521"/>
      <c r="H83" s="2521"/>
      <c r="I83" s="2522"/>
      <c r="J83" s="2543"/>
      <c r="K83" s="2544"/>
      <c r="L83" s="2545"/>
      <c r="M83" s="2546" t="s">
        <v>21</v>
      </c>
      <c r="N83" s="2547"/>
      <c r="O83" s="2547"/>
      <c r="P83" s="2547"/>
      <c r="Q83" s="2548"/>
      <c r="R83" s="342">
        <f>R81-R82</f>
        <v>1</v>
      </c>
      <c r="S83" s="343" t="str">
        <f>L81</f>
        <v>und</v>
      </c>
      <c r="T83" s="486"/>
      <c r="U83" s="469"/>
      <c r="V83" s="659">
        <f>R83</f>
        <v>1</v>
      </c>
      <c r="AB83" s="12"/>
    </row>
    <row r="84" spans="1:36" s="8" customFormat="1" ht="15.75">
      <c r="A84" s="332"/>
      <c r="B84" s="457"/>
      <c r="C84" s="458"/>
      <c r="D84" s="460"/>
      <c r="E84" s="460"/>
      <c r="F84" s="460"/>
      <c r="G84" s="459"/>
      <c r="H84" s="459"/>
      <c r="I84" s="459"/>
      <c r="J84" s="461"/>
      <c r="K84" s="462"/>
      <c r="L84" s="463"/>
      <c r="M84" s="464"/>
      <c r="N84" s="464"/>
      <c r="O84" s="464"/>
      <c r="P84" s="464"/>
      <c r="Q84" s="464"/>
      <c r="R84" s="465"/>
      <c r="S84" s="466"/>
      <c r="T84" s="467"/>
      <c r="U84" s="468"/>
      <c r="V84" s="660">
        <f>SUM(V75:V83)</f>
        <v>9</v>
      </c>
      <c r="AB84" s="12"/>
    </row>
    <row r="85" spans="1:36" s="317" customFormat="1" ht="15.75">
      <c r="A85" s="1050"/>
      <c r="B85" s="312" t="s">
        <v>226</v>
      </c>
      <c r="C85" s="445" t="str">
        <f>VLOOKUP(B85,'12 - FINANCEIRA'!_xlnm.Print_Area,2,FALSE)</f>
        <v>CANTEIRO DE OBRAS</v>
      </c>
      <c r="D85" s="778"/>
      <c r="E85" s="778"/>
      <c r="F85" s="778"/>
      <c r="G85" s="2639"/>
      <c r="H85" s="2640"/>
      <c r="I85" s="2640"/>
      <c r="J85" s="2640"/>
      <c r="K85" s="2640"/>
      <c r="L85" s="2641"/>
      <c r="M85" s="446"/>
      <c r="N85" s="447"/>
      <c r="O85" s="2640"/>
      <c r="P85" s="2640"/>
      <c r="Q85" s="2640"/>
      <c r="R85" s="2640"/>
      <c r="S85" s="448"/>
      <c r="T85" s="484"/>
      <c r="U85" s="485"/>
      <c r="V85" s="311">
        <f>SUM(V86:V169)</f>
        <v>360</v>
      </c>
    </row>
    <row r="86" spans="1:36" s="319" customFormat="1" ht="15.75">
      <c r="A86" s="1051"/>
      <c r="B86" s="2528" t="str">
        <f>VLOOKUP(A100,'12 - FINANCEIRA'!_xlnm.Print_Area,1,FALSE)</f>
        <v>1.2.1</v>
      </c>
      <c r="C86" s="2632" t="str">
        <f>VLOOKUP(A100,'12 - FINANCEIRA'!_xlnm.Print_Area,3,FALSE)</f>
        <v xml:space="preserve">Mobilização e desmobilização de conteiner locado </v>
      </c>
      <c r="D86" s="2634" t="s">
        <v>86</v>
      </c>
      <c r="E86" s="2635"/>
      <c r="F86" s="2635"/>
      <c r="G86" s="2635"/>
      <c r="H86" s="2635"/>
      <c r="I86" s="2636"/>
      <c r="J86" s="2580" t="s">
        <v>87</v>
      </c>
      <c r="K86" s="2580" t="s">
        <v>90</v>
      </c>
      <c r="L86" s="2580" t="s">
        <v>91</v>
      </c>
      <c r="M86" s="2580" t="s">
        <v>99</v>
      </c>
      <c r="N86" s="2580" t="s">
        <v>100</v>
      </c>
      <c r="O86" s="2580" t="s">
        <v>94</v>
      </c>
      <c r="P86" s="439" t="s">
        <v>95</v>
      </c>
      <c r="Q86" s="2580" t="s">
        <v>2</v>
      </c>
      <c r="R86" s="2583" t="s">
        <v>2</v>
      </c>
      <c r="S86" s="2580" t="s">
        <v>88</v>
      </c>
      <c r="T86" s="2580" t="s">
        <v>16</v>
      </c>
      <c r="U86" s="2535" t="s">
        <v>205</v>
      </c>
      <c r="V86" s="659">
        <f t="shared" ref="V86:V99" si="7">V87</f>
        <v>3</v>
      </c>
      <c r="W86" s="13"/>
      <c r="X86" s="13"/>
      <c r="Y86" s="13"/>
      <c r="Z86" s="14"/>
      <c r="AA86" s="9"/>
      <c r="AB86" s="9"/>
      <c r="AC86" s="9"/>
      <c r="AD86" s="9"/>
      <c r="AE86" s="9"/>
      <c r="AF86" s="9"/>
      <c r="AG86" s="9"/>
      <c r="AH86" s="9"/>
      <c r="AI86" s="9"/>
      <c r="AJ86" s="9"/>
    </row>
    <row r="87" spans="1:36" s="319" customFormat="1" ht="15.75">
      <c r="A87" s="1051"/>
      <c r="B87" s="2550" t="e">
        <f>LEFT(#REF!,5)</f>
        <v>#REF!</v>
      </c>
      <c r="C87" s="2633" t="e">
        <f>VLOOKUP(LEFT(#REF!,5),'12 - FINANCEIRA'!_xlnm.Print_Area,2,FALSE)</f>
        <v>#REF!</v>
      </c>
      <c r="D87" s="2624" t="s">
        <v>13</v>
      </c>
      <c r="E87" s="2625"/>
      <c r="F87" s="2626"/>
      <c r="G87" s="2627" t="s">
        <v>14</v>
      </c>
      <c r="H87" s="2628"/>
      <c r="I87" s="2629"/>
      <c r="J87" s="2561"/>
      <c r="K87" s="2561"/>
      <c r="L87" s="2561"/>
      <c r="M87" s="2561"/>
      <c r="N87" s="2561"/>
      <c r="O87" s="2561"/>
      <c r="P87" s="440" t="s">
        <v>92</v>
      </c>
      <c r="Q87" s="2561"/>
      <c r="R87" s="2559"/>
      <c r="S87" s="2561"/>
      <c r="T87" s="2561"/>
      <c r="U87" s="2536"/>
      <c r="V87" s="659">
        <f t="shared" si="7"/>
        <v>3</v>
      </c>
      <c r="W87" s="13"/>
      <c r="X87" s="13"/>
      <c r="Y87" s="13"/>
      <c r="Z87" s="14"/>
      <c r="AA87" s="9"/>
      <c r="AB87" s="9"/>
      <c r="AC87" s="9"/>
      <c r="AD87" s="9"/>
      <c r="AE87" s="9"/>
      <c r="AF87" s="9"/>
      <c r="AG87" s="9"/>
      <c r="AH87" s="9"/>
      <c r="AI87" s="9"/>
      <c r="AJ87" s="9"/>
    </row>
    <row r="88" spans="1:36" s="9" customFormat="1" ht="15">
      <c r="A88" s="1074"/>
      <c r="B88" s="706"/>
      <c r="C88" s="1076" t="s">
        <v>706</v>
      </c>
      <c r="D88" s="91"/>
      <c r="E88" s="90"/>
      <c r="F88" s="89"/>
      <c r="G88" s="973"/>
      <c r="H88" s="90"/>
      <c r="I88" s="974"/>
      <c r="J88" s="88"/>
      <c r="K88" s="975"/>
      <c r="L88" s="87"/>
      <c r="M88" s="565"/>
      <c r="N88" s="566"/>
      <c r="O88" s="95"/>
      <c r="P88" s="87"/>
      <c r="Q88" s="682"/>
      <c r="R88" s="60">
        <v>0.5</v>
      </c>
      <c r="S88" s="100" t="s">
        <v>89</v>
      </c>
      <c r="T88" s="567" t="s">
        <v>215</v>
      </c>
      <c r="U88" s="86"/>
      <c r="V88" s="659">
        <f t="shared" si="7"/>
        <v>3</v>
      </c>
      <c r="W88" s="13"/>
      <c r="X88" s="13"/>
      <c r="Y88" s="13"/>
      <c r="Z88" s="14"/>
      <c r="AA88" s="24"/>
      <c r="AB88" s="25"/>
    </row>
    <row r="89" spans="1:36" s="9" customFormat="1" ht="15">
      <c r="A89" s="1074"/>
      <c r="B89" s="707"/>
      <c r="C89" s="1077" t="s">
        <v>707</v>
      </c>
      <c r="D89" s="54"/>
      <c r="E89" s="27"/>
      <c r="F89" s="55"/>
      <c r="G89" s="26"/>
      <c r="H89" s="27"/>
      <c r="I89" s="28"/>
      <c r="J89" s="29"/>
      <c r="K89" s="30"/>
      <c r="L89" s="31"/>
      <c r="M89" s="32"/>
      <c r="N89" s="97"/>
      <c r="O89" s="33"/>
      <c r="P89" s="31"/>
      <c r="Q89" s="96"/>
      <c r="R89" s="85">
        <v>0.5</v>
      </c>
      <c r="S89" s="93" t="s">
        <v>89</v>
      </c>
      <c r="T89" s="61" t="s">
        <v>215</v>
      </c>
      <c r="U89" s="23"/>
      <c r="V89" s="659">
        <f t="shared" si="7"/>
        <v>3</v>
      </c>
      <c r="W89" s="13"/>
      <c r="X89" s="13"/>
      <c r="Y89" s="13"/>
      <c r="Z89" s="14"/>
      <c r="AA89" s="24"/>
      <c r="AB89" s="25"/>
    </row>
    <row r="90" spans="1:36" s="8" customFormat="1" ht="15">
      <c r="A90" s="1078"/>
      <c r="B90" s="707"/>
      <c r="C90" s="1077" t="s">
        <v>708</v>
      </c>
      <c r="D90" s="54"/>
      <c r="E90" s="27"/>
      <c r="F90" s="55"/>
      <c r="G90" s="26"/>
      <c r="H90" s="27"/>
      <c r="I90" s="28"/>
      <c r="J90" s="29"/>
      <c r="K90" s="30"/>
      <c r="L90" s="31"/>
      <c r="M90" s="32"/>
      <c r="N90" s="97"/>
      <c r="O90" s="33"/>
      <c r="P90" s="31"/>
      <c r="Q90" s="96"/>
      <c r="R90" s="85">
        <v>0.5</v>
      </c>
      <c r="S90" s="93" t="s">
        <v>89</v>
      </c>
      <c r="T90" s="61" t="s">
        <v>215</v>
      </c>
      <c r="U90" s="23"/>
      <c r="V90" s="659">
        <f>V97</f>
        <v>3</v>
      </c>
      <c r="W90" s="718"/>
      <c r="X90" s="718"/>
      <c r="Y90" s="718"/>
      <c r="Z90" s="719"/>
    </row>
    <row r="91" spans="1:36" s="8" customFormat="1" ht="15">
      <c r="A91" s="1078"/>
      <c r="B91" s="709"/>
      <c r="C91" s="1493" t="s">
        <v>709</v>
      </c>
      <c r="D91" s="83"/>
      <c r="E91" s="82"/>
      <c r="F91" s="81"/>
      <c r="G91" s="1494"/>
      <c r="H91" s="82"/>
      <c r="I91" s="1495"/>
      <c r="J91" s="80"/>
      <c r="K91" s="1080"/>
      <c r="L91" s="79"/>
      <c r="M91" s="1081"/>
      <c r="N91" s="1082"/>
      <c r="O91" s="1083"/>
      <c r="P91" s="79"/>
      <c r="Q91" s="1084"/>
      <c r="R91" s="85">
        <v>0.5</v>
      </c>
      <c r="S91" s="93" t="s">
        <v>89</v>
      </c>
      <c r="T91" s="61" t="s">
        <v>215</v>
      </c>
      <c r="U91" s="84"/>
      <c r="V91" s="659">
        <f t="shared" ref="V91:V96" si="8">V92</f>
        <v>3</v>
      </c>
      <c r="W91" s="718"/>
      <c r="X91" s="718"/>
      <c r="Y91" s="718"/>
      <c r="Z91" s="719"/>
    </row>
    <row r="92" spans="1:36" s="8" customFormat="1" ht="15">
      <c r="A92" s="1078"/>
      <c r="B92" s="709"/>
      <c r="C92" s="1496" t="s">
        <v>918</v>
      </c>
      <c r="D92" s="1497"/>
      <c r="E92" s="1498"/>
      <c r="F92" s="1499"/>
      <c r="G92" s="1500"/>
      <c r="H92" s="1498"/>
      <c r="I92" s="1501"/>
      <c r="J92" s="1020"/>
      <c r="K92" s="1021"/>
      <c r="L92" s="1022"/>
      <c r="M92" s="1023"/>
      <c r="N92" s="1024"/>
      <c r="O92" s="1025"/>
      <c r="P92" s="1022"/>
      <c r="Q92" s="1502"/>
      <c r="R92" s="330">
        <v>0.5</v>
      </c>
      <c r="S92" s="334" t="s">
        <v>89</v>
      </c>
      <c r="T92" s="1503" t="s">
        <v>83</v>
      </c>
      <c r="U92" s="84"/>
      <c r="V92" s="659">
        <f t="shared" si="8"/>
        <v>3</v>
      </c>
      <c r="W92" s="718"/>
      <c r="X92" s="718"/>
      <c r="Y92" s="718"/>
      <c r="Z92" s="719"/>
    </row>
    <row r="93" spans="1:36" s="8" customFormat="1" ht="15">
      <c r="A93" s="1078"/>
      <c r="B93" s="709"/>
      <c r="C93" s="1514" t="s">
        <v>919</v>
      </c>
      <c r="D93" s="1497"/>
      <c r="E93" s="1498"/>
      <c r="F93" s="1499"/>
      <c r="G93" s="1500"/>
      <c r="H93" s="1498"/>
      <c r="I93" s="1501"/>
      <c r="J93" s="1020"/>
      <c r="K93" s="1021"/>
      <c r="L93" s="1022"/>
      <c r="M93" s="1023"/>
      <c r="N93" s="1024"/>
      <c r="O93" s="1025"/>
      <c r="P93" s="1022"/>
      <c r="Q93" s="1502"/>
      <c r="R93" s="330">
        <v>0.5</v>
      </c>
      <c r="S93" s="334" t="s">
        <v>89</v>
      </c>
      <c r="T93" s="1503" t="s">
        <v>83</v>
      </c>
      <c r="U93" s="84"/>
      <c r="V93" s="659">
        <f t="shared" si="8"/>
        <v>3</v>
      </c>
      <c r="W93" s="718"/>
      <c r="X93" s="718"/>
      <c r="Y93" s="718"/>
      <c r="Z93" s="719"/>
    </row>
    <row r="94" spans="1:36" s="8" customFormat="1" ht="15">
      <c r="A94" s="1078"/>
      <c r="B94" s="709"/>
      <c r="C94" s="1514" t="s">
        <v>920</v>
      </c>
      <c r="D94" s="1497"/>
      <c r="E94" s="1498"/>
      <c r="F94" s="1499"/>
      <c r="G94" s="1500"/>
      <c r="H94" s="1498"/>
      <c r="I94" s="1501"/>
      <c r="J94" s="1020"/>
      <c r="K94" s="1021"/>
      <c r="L94" s="1022"/>
      <c r="M94" s="1023"/>
      <c r="N94" s="1024"/>
      <c r="O94" s="1025"/>
      <c r="P94" s="1022"/>
      <c r="Q94" s="1502"/>
      <c r="R94" s="330">
        <v>0.5</v>
      </c>
      <c r="S94" s="334" t="s">
        <v>89</v>
      </c>
      <c r="T94" s="1503" t="s">
        <v>83</v>
      </c>
      <c r="U94" s="84"/>
      <c r="V94" s="659">
        <f t="shared" si="8"/>
        <v>3</v>
      </c>
      <c r="W94" s="718"/>
      <c r="X94" s="718"/>
      <c r="Y94" s="718"/>
      <c r="Z94" s="719"/>
    </row>
    <row r="95" spans="1:36" s="8" customFormat="1" ht="15">
      <c r="A95" s="1078"/>
      <c r="B95" s="709"/>
      <c r="C95" s="1514" t="s">
        <v>921</v>
      </c>
      <c r="D95" s="1497"/>
      <c r="E95" s="1498"/>
      <c r="F95" s="1499"/>
      <c r="G95" s="1500"/>
      <c r="H95" s="1498"/>
      <c r="I95" s="1501"/>
      <c r="J95" s="1020"/>
      <c r="K95" s="1021"/>
      <c r="L95" s="1022"/>
      <c r="M95" s="1023"/>
      <c r="N95" s="1024"/>
      <c r="O95" s="1025"/>
      <c r="P95" s="1022"/>
      <c r="Q95" s="1502"/>
      <c r="R95" s="1027">
        <v>0.5</v>
      </c>
      <c r="S95" s="334" t="s">
        <v>89</v>
      </c>
      <c r="T95" s="1503" t="s">
        <v>83</v>
      </c>
      <c r="U95" s="84"/>
      <c r="V95" s="659">
        <f t="shared" si="8"/>
        <v>3</v>
      </c>
      <c r="W95" s="718"/>
      <c r="X95" s="718"/>
      <c r="Y95" s="718"/>
      <c r="Z95" s="719"/>
    </row>
    <row r="96" spans="1:36" s="8" customFormat="1" ht="15">
      <c r="A96" s="1078"/>
      <c r="B96" s="709"/>
      <c r="C96" s="1496" t="s">
        <v>922</v>
      </c>
      <c r="D96" s="1497"/>
      <c r="E96" s="1498"/>
      <c r="F96" s="1499"/>
      <c r="G96" s="1500"/>
      <c r="H96" s="1498"/>
      <c r="I96" s="1501"/>
      <c r="J96" s="1020"/>
      <c r="K96" s="1021"/>
      <c r="L96" s="1022"/>
      <c r="M96" s="1023"/>
      <c r="N96" s="1024"/>
      <c r="O96" s="1025"/>
      <c r="P96" s="1022"/>
      <c r="Q96" s="1502"/>
      <c r="R96" s="1027">
        <v>0.5</v>
      </c>
      <c r="S96" s="334" t="s">
        <v>89</v>
      </c>
      <c r="T96" s="1503" t="s">
        <v>83</v>
      </c>
      <c r="U96" s="84"/>
      <c r="V96" s="659">
        <f t="shared" si="8"/>
        <v>3</v>
      </c>
      <c r="W96" s="718"/>
      <c r="X96" s="718"/>
      <c r="Y96" s="718"/>
      <c r="Z96" s="719"/>
    </row>
    <row r="97" spans="1:36" s="8" customFormat="1" ht="15">
      <c r="A97" s="1078"/>
      <c r="B97" s="39"/>
      <c r="C97" s="1504" t="s">
        <v>923</v>
      </c>
      <c r="D97" s="725"/>
      <c r="E97" s="64"/>
      <c r="F97" s="726"/>
      <c r="G97" s="65"/>
      <c r="H97" s="64"/>
      <c r="I97" s="63"/>
      <c r="J97" s="1505"/>
      <c r="K97" s="1506"/>
      <c r="L97" s="1507"/>
      <c r="M97" s="1508"/>
      <c r="N97" s="1509"/>
      <c r="O97" s="1510"/>
      <c r="P97" s="1507"/>
      <c r="Q97" s="1511"/>
      <c r="R97" s="1512">
        <v>0.5</v>
      </c>
      <c r="S97" s="1513" t="s">
        <v>89</v>
      </c>
      <c r="T97" s="727" t="s">
        <v>83</v>
      </c>
      <c r="U97" s="48"/>
      <c r="V97" s="659">
        <f>V98</f>
        <v>3</v>
      </c>
      <c r="AB97" s="12"/>
    </row>
    <row r="98" spans="1:36" s="8" customFormat="1" ht="15.75">
      <c r="A98" s="332"/>
      <c r="B98" s="666"/>
      <c r="C98" s="479"/>
      <c r="D98" s="2600" t="s">
        <v>17</v>
      </c>
      <c r="E98" s="2601"/>
      <c r="F98" s="2601"/>
      <c r="G98" s="2601"/>
      <c r="H98" s="2601"/>
      <c r="I98" s="2602"/>
      <c r="J98" s="2618">
        <f>VLOOKUP(A100,'12 - FINANCEIRA'!_xlnm.Print_Area,6,FALSE)</f>
        <v>5</v>
      </c>
      <c r="K98" s="2619"/>
      <c r="L98" s="526" t="str">
        <f>VLOOKUP(A100,'12 - FINANCEIRA'!_xlnm.Print_Area,4,FALSE)</f>
        <v>und</v>
      </c>
      <c r="M98" s="2620" t="s">
        <v>18</v>
      </c>
      <c r="N98" s="2621"/>
      <c r="O98" s="2621"/>
      <c r="P98" s="2621"/>
      <c r="Q98" s="2622"/>
      <c r="R98" s="527">
        <f>SUM(R88:R97)</f>
        <v>5</v>
      </c>
      <c r="S98" s="528" t="str">
        <f>L98</f>
        <v>und</v>
      </c>
      <c r="T98" s="480"/>
      <c r="U98" s="469"/>
      <c r="V98" s="659">
        <f t="shared" si="7"/>
        <v>3</v>
      </c>
      <c r="AB98" s="12"/>
    </row>
    <row r="99" spans="1:36" s="8" customFormat="1" ht="15.75">
      <c r="A99" s="332"/>
      <c r="B99" s="666"/>
      <c r="C99" s="481"/>
      <c r="D99" s="2597" t="s">
        <v>19</v>
      </c>
      <c r="E99" s="2598"/>
      <c r="F99" s="2598"/>
      <c r="G99" s="2598"/>
      <c r="H99" s="2598"/>
      <c r="I99" s="2599"/>
      <c r="J99" s="2603">
        <f>R98/J98</f>
        <v>1</v>
      </c>
      <c r="K99" s="2604"/>
      <c r="L99" s="2607"/>
      <c r="M99" s="2609" t="s">
        <v>20</v>
      </c>
      <c r="N99" s="2610"/>
      <c r="O99" s="2610"/>
      <c r="P99" s="2610"/>
      <c r="Q99" s="2611"/>
      <c r="R99" s="629">
        <f>VLOOKUP(A100,'12 - FINANCEIRA'!_xlnm.Print_Area,8,FALSE)</f>
        <v>2</v>
      </c>
      <c r="S99" s="630" t="str">
        <f>L98</f>
        <v>und</v>
      </c>
      <c r="T99" s="480"/>
      <c r="U99" s="469"/>
      <c r="V99" s="659">
        <f t="shared" si="7"/>
        <v>3</v>
      </c>
      <c r="AB99" s="12"/>
    </row>
    <row r="100" spans="1:36" s="8" customFormat="1" ht="15.75">
      <c r="A100" s="332" t="s">
        <v>227</v>
      </c>
      <c r="B100" s="669"/>
      <c r="C100" s="482"/>
      <c r="D100" s="2600"/>
      <c r="E100" s="2601"/>
      <c r="F100" s="2601"/>
      <c r="G100" s="2601"/>
      <c r="H100" s="2601"/>
      <c r="I100" s="2602"/>
      <c r="J100" s="2605"/>
      <c r="K100" s="2606"/>
      <c r="L100" s="2608"/>
      <c r="M100" s="2609" t="s">
        <v>21</v>
      </c>
      <c r="N100" s="2610"/>
      <c r="O100" s="2610"/>
      <c r="P100" s="2610"/>
      <c r="Q100" s="2611"/>
      <c r="R100" s="629">
        <f>R98-R99</f>
        <v>3</v>
      </c>
      <c r="S100" s="630" t="str">
        <f>L98</f>
        <v>und</v>
      </c>
      <c r="T100" s="483"/>
      <c r="U100" s="670"/>
      <c r="V100" s="659">
        <f>R100</f>
        <v>3</v>
      </c>
      <c r="AB100" s="12"/>
    </row>
    <row r="101" spans="1:36" s="8" customFormat="1" ht="15.75">
      <c r="A101" s="332"/>
      <c r="B101" s="344"/>
      <c r="C101" s="429"/>
      <c r="D101" s="431"/>
      <c r="E101" s="431"/>
      <c r="F101" s="431"/>
      <c r="G101" s="430"/>
      <c r="H101" s="430"/>
      <c r="I101" s="430"/>
      <c r="J101" s="432"/>
      <c r="K101" s="433"/>
      <c r="L101" s="434"/>
      <c r="M101" s="435"/>
      <c r="N101" s="435"/>
      <c r="O101" s="435"/>
      <c r="P101" s="435"/>
      <c r="Q101" s="435"/>
      <c r="R101" s="436"/>
      <c r="S101" s="437"/>
      <c r="T101" s="438"/>
      <c r="U101" s="355"/>
      <c r="V101" s="660">
        <f>SUM(V86:V100)</f>
        <v>45</v>
      </c>
      <c r="AB101" s="12"/>
    </row>
    <row r="102" spans="1:36" s="319" customFormat="1" ht="15.75">
      <c r="A102" s="1051"/>
      <c r="B102" s="2528" t="str">
        <f>VLOOKUP(A114,'12 - FINANCEIRA'!_xlnm.Print_Area,1,FALSE)</f>
        <v>1.2.2</v>
      </c>
      <c r="C102" s="2526" t="str">
        <f>VLOOKUP(A114,'12 - FINANCEIRA'!_xlnm.Print_Area,3,FALSE)</f>
        <v>Aluguel mensal container para refeitorio, incl. porta, 2 janelas, abert p/ ar cond., 2 pt iluminação, 2 tomadas elét. e 1 tomada telef. Isolamento térmico (paredes e teto), piso em comp. Naval pintado, cert. NR18, incl. laudo descontaminação.</v>
      </c>
      <c r="D102" s="2552" t="s">
        <v>56</v>
      </c>
      <c r="E102" s="2553"/>
      <c r="F102" s="2553"/>
      <c r="G102" s="2553"/>
      <c r="H102" s="2553"/>
      <c r="I102" s="2554"/>
      <c r="J102" s="2498" t="s">
        <v>65</v>
      </c>
      <c r="K102" s="2498" t="s">
        <v>90</v>
      </c>
      <c r="L102" s="2498" t="s">
        <v>91</v>
      </c>
      <c r="M102" s="2498" t="s">
        <v>99</v>
      </c>
      <c r="N102" s="2498" t="s">
        <v>100</v>
      </c>
      <c r="O102" s="2498" t="s">
        <v>94</v>
      </c>
      <c r="P102" s="318" t="s">
        <v>95</v>
      </c>
      <c r="Q102" s="2498" t="s">
        <v>2</v>
      </c>
      <c r="R102" s="2533" t="s">
        <v>2</v>
      </c>
      <c r="S102" s="2498" t="s">
        <v>88</v>
      </c>
      <c r="T102" s="2498" t="s">
        <v>16</v>
      </c>
      <c r="U102" s="2535" t="s">
        <v>205</v>
      </c>
      <c r="V102" s="659">
        <f t="shared" ref="V102:V113" si="9">V103</f>
        <v>2</v>
      </c>
      <c r="W102" s="13"/>
      <c r="X102" s="13"/>
      <c r="Y102" s="13"/>
      <c r="Z102" s="14"/>
      <c r="AA102" s="9"/>
      <c r="AB102" s="9"/>
      <c r="AC102" s="9"/>
      <c r="AD102" s="9"/>
      <c r="AE102" s="9"/>
      <c r="AF102" s="9"/>
      <c r="AG102" s="9"/>
      <c r="AH102" s="9"/>
      <c r="AI102" s="9"/>
      <c r="AJ102" s="9"/>
    </row>
    <row r="103" spans="1:36" s="319" customFormat="1" ht="33" customHeight="1">
      <c r="A103" s="1051"/>
      <c r="B103" s="2550" t="e">
        <f>LEFT(#REF!,5)</f>
        <v>#REF!</v>
      </c>
      <c r="C103" s="2551" t="e">
        <f>VLOOKUP(LEFT(#REF!,5),'12 - FINANCEIRA'!_xlnm.Print_Area,2,FALSE)</f>
        <v>#REF!</v>
      </c>
      <c r="D103" s="2537" t="s">
        <v>13</v>
      </c>
      <c r="E103" s="2538"/>
      <c r="F103" s="2539"/>
      <c r="G103" s="2540" t="s">
        <v>14</v>
      </c>
      <c r="H103" s="2541"/>
      <c r="I103" s="2542"/>
      <c r="J103" s="2499"/>
      <c r="K103" s="2499"/>
      <c r="L103" s="2499"/>
      <c r="M103" s="2499"/>
      <c r="N103" s="2499"/>
      <c r="O103" s="2499"/>
      <c r="P103" s="320" t="s">
        <v>92</v>
      </c>
      <c r="Q103" s="2499"/>
      <c r="R103" s="2534"/>
      <c r="S103" s="2499"/>
      <c r="T103" s="2499"/>
      <c r="U103" s="2536"/>
      <c r="V103" s="996">
        <f t="shared" si="9"/>
        <v>2</v>
      </c>
      <c r="W103" s="13"/>
      <c r="X103" s="13"/>
      <c r="Y103" s="13"/>
      <c r="Z103" s="14"/>
      <c r="AA103" s="9"/>
      <c r="AB103" s="9"/>
      <c r="AC103" s="9"/>
      <c r="AD103" s="9"/>
      <c r="AE103" s="9"/>
      <c r="AF103" s="9"/>
      <c r="AG103" s="9"/>
      <c r="AH103" s="9"/>
      <c r="AI103" s="9"/>
      <c r="AJ103" s="9"/>
    </row>
    <row r="104" spans="1:36" s="9" customFormat="1" ht="15">
      <c r="A104" s="1074"/>
      <c r="B104" s="707"/>
      <c r="C104" s="1079" t="s">
        <v>699</v>
      </c>
      <c r="D104" s="2530">
        <v>44986</v>
      </c>
      <c r="E104" s="2592"/>
      <c r="F104" s="2593"/>
      <c r="G104" s="2530">
        <v>45016</v>
      </c>
      <c r="H104" s="2592"/>
      <c r="I104" s="2593"/>
      <c r="J104" s="80">
        <f>G104-D104+1</f>
        <v>31</v>
      </c>
      <c r="K104" s="1080"/>
      <c r="L104" s="79"/>
      <c r="M104" s="1081"/>
      <c r="N104" s="1082"/>
      <c r="O104" s="1083"/>
      <c r="P104" s="79"/>
      <c r="Q104" s="1084"/>
      <c r="R104" s="1085">
        <v>1</v>
      </c>
      <c r="S104" s="80" t="s">
        <v>691</v>
      </c>
      <c r="T104" s="1086">
        <v>1</v>
      </c>
      <c r="U104" s="86"/>
      <c r="V104" s="659">
        <f t="shared" si="9"/>
        <v>2</v>
      </c>
      <c r="W104" s="13"/>
      <c r="X104" s="13"/>
      <c r="Y104" s="13"/>
      <c r="Z104" s="14"/>
      <c r="AA104" s="24"/>
      <c r="AB104" s="25"/>
    </row>
    <row r="105" spans="1:36" s="9" customFormat="1" ht="15">
      <c r="A105" s="321"/>
      <c r="B105" s="707"/>
      <c r="C105" s="564" t="s">
        <v>730</v>
      </c>
      <c r="D105" s="2530">
        <v>45017</v>
      </c>
      <c r="E105" s="2531"/>
      <c r="F105" s="2532"/>
      <c r="G105" s="2530">
        <v>45046</v>
      </c>
      <c r="H105" s="2531"/>
      <c r="I105" s="2532"/>
      <c r="J105" s="29">
        <v>30</v>
      </c>
      <c r="K105" s="30"/>
      <c r="L105" s="31"/>
      <c r="M105" s="32"/>
      <c r="N105" s="97"/>
      <c r="O105" s="33"/>
      <c r="P105" s="31"/>
      <c r="Q105" s="34"/>
      <c r="R105" s="1126">
        <v>1</v>
      </c>
      <c r="S105" s="357" t="s">
        <v>691</v>
      </c>
      <c r="T105" s="61" t="s">
        <v>77</v>
      </c>
      <c r="U105" s="23"/>
      <c r="V105" s="659">
        <f t="shared" si="9"/>
        <v>2</v>
      </c>
      <c r="W105" s="13"/>
      <c r="X105" s="13"/>
      <c r="Y105" s="13"/>
      <c r="Z105" s="14"/>
      <c r="AA105" s="24"/>
      <c r="AB105" s="25"/>
    </row>
    <row r="106" spans="1:36" s="337" customFormat="1" ht="15">
      <c r="A106" s="332"/>
      <c r="B106" s="322"/>
      <c r="C106" s="564" t="s">
        <v>764</v>
      </c>
      <c r="D106" s="2530">
        <v>45047</v>
      </c>
      <c r="E106" s="2531"/>
      <c r="F106" s="2532"/>
      <c r="G106" s="2530">
        <v>45077</v>
      </c>
      <c r="H106" s="2531"/>
      <c r="I106" s="2532"/>
      <c r="J106" s="29">
        <v>31</v>
      </c>
      <c r="K106" s="30"/>
      <c r="L106" s="31"/>
      <c r="M106" s="32"/>
      <c r="N106" s="97"/>
      <c r="O106" s="33"/>
      <c r="P106" s="31"/>
      <c r="Q106" s="34"/>
      <c r="R106" s="1126">
        <v>1</v>
      </c>
      <c r="S106" s="357" t="s">
        <v>691</v>
      </c>
      <c r="T106" s="61" t="s">
        <v>78</v>
      </c>
      <c r="U106" s="98"/>
      <c r="V106" s="659">
        <f>V111</f>
        <v>2</v>
      </c>
      <c r="W106" s="335"/>
      <c r="X106" s="335"/>
      <c r="Y106" s="335"/>
      <c r="Z106" s="336"/>
    </row>
    <row r="107" spans="1:36" s="8" customFormat="1" ht="15">
      <c r="A107" s="1078"/>
      <c r="B107" s="709"/>
      <c r="C107" s="564" t="s">
        <v>772</v>
      </c>
      <c r="D107" s="2530">
        <v>45078</v>
      </c>
      <c r="E107" s="2531"/>
      <c r="F107" s="2532"/>
      <c r="G107" s="2530">
        <v>45107</v>
      </c>
      <c r="H107" s="2531"/>
      <c r="I107" s="2532"/>
      <c r="J107" s="80">
        <v>30</v>
      </c>
      <c r="K107" s="1080"/>
      <c r="L107" s="79"/>
      <c r="M107" s="1081"/>
      <c r="N107" s="1082"/>
      <c r="O107" s="1083"/>
      <c r="P107" s="79"/>
      <c r="Q107" s="1193"/>
      <c r="R107" s="1085">
        <v>1</v>
      </c>
      <c r="S107" s="357" t="s">
        <v>691</v>
      </c>
      <c r="T107" s="677" t="s">
        <v>79</v>
      </c>
      <c r="U107" s="1194"/>
      <c r="V107" s="659">
        <f>V111</f>
        <v>2</v>
      </c>
      <c r="W107" s="718"/>
      <c r="X107" s="718"/>
      <c r="Y107" s="718"/>
      <c r="Z107" s="719"/>
    </row>
    <row r="108" spans="1:36" s="8" customFormat="1" ht="15">
      <c r="A108" s="1078"/>
      <c r="B108" s="709"/>
      <c r="C108" s="1334" t="s">
        <v>802</v>
      </c>
      <c r="D108" s="2492">
        <v>45108</v>
      </c>
      <c r="E108" s="2493"/>
      <c r="F108" s="2494"/>
      <c r="G108" s="2492">
        <v>45138</v>
      </c>
      <c r="H108" s="2493"/>
      <c r="I108" s="2494"/>
      <c r="J108" s="643">
        <v>31</v>
      </c>
      <c r="K108" s="1335"/>
      <c r="L108" s="645"/>
      <c r="M108" s="646"/>
      <c r="N108" s="647"/>
      <c r="O108" s="1336"/>
      <c r="P108" s="645"/>
      <c r="Q108" s="1337"/>
      <c r="R108" s="1338">
        <v>1</v>
      </c>
      <c r="S108" s="774" t="s">
        <v>691</v>
      </c>
      <c r="T108" s="638" t="s">
        <v>80</v>
      </c>
      <c r="U108" s="1194"/>
      <c r="V108" s="659">
        <f t="shared" ref="V108" si="10">V109</f>
        <v>2</v>
      </c>
      <c r="W108" s="718"/>
      <c r="X108" s="718"/>
      <c r="Y108" s="718"/>
      <c r="Z108" s="719"/>
    </row>
    <row r="109" spans="1:36" s="8" customFormat="1" ht="15">
      <c r="A109" s="1078"/>
      <c r="B109" s="709"/>
      <c r="C109" s="1334" t="s">
        <v>827</v>
      </c>
      <c r="D109" s="2492">
        <v>45139</v>
      </c>
      <c r="E109" s="2493"/>
      <c r="F109" s="2494"/>
      <c r="G109" s="2492">
        <v>45169</v>
      </c>
      <c r="H109" s="2493"/>
      <c r="I109" s="2494"/>
      <c r="J109" s="643">
        <v>31</v>
      </c>
      <c r="K109" s="1335"/>
      <c r="L109" s="645"/>
      <c r="M109" s="646"/>
      <c r="N109" s="647"/>
      <c r="O109" s="1336"/>
      <c r="P109" s="645"/>
      <c r="Q109" s="1337"/>
      <c r="R109" s="1338">
        <v>1</v>
      </c>
      <c r="S109" s="774" t="s">
        <v>691</v>
      </c>
      <c r="T109" s="638" t="s">
        <v>81</v>
      </c>
      <c r="U109" s="1194"/>
      <c r="V109" s="659">
        <f>V111</f>
        <v>2</v>
      </c>
      <c r="W109" s="718"/>
      <c r="X109" s="718"/>
      <c r="Y109" s="718"/>
      <c r="Z109" s="719"/>
    </row>
    <row r="110" spans="1:36" s="8" customFormat="1" ht="15">
      <c r="A110" s="1078"/>
      <c r="B110" s="709"/>
      <c r="C110" s="1515" t="s">
        <v>934</v>
      </c>
      <c r="D110" s="2486">
        <v>45170</v>
      </c>
      <c r="E110" s="2487"/>
      <c r="F110" s="2488"/>
      <c r="G110" s="2486">
        <v>45199</v>
      </c>
      <c r="H110" s="2487"/>
      <c r="I110" s="2488"/>
      <c r="J110" s="1516">
        <v>30</v>
      </c>
      <c r="K110" s="1517"/>
      <c r="L110" s="1376"/>
      <c r="M110" s="1518"/>
      <c r="N110" s="1519"/>
      <c r="O110" s="1520"/>
      <c r="P110" s="1376"/>
      <c r="Q110" s="1521"/>
      <c r="R110" s="1522">
        <v>1</v>
      </c>
      <c r="S110" s="1001" t="s">
        <v>691</v>
      </c>
      <c r="T110" s="1523" t="s">
        <v>83</v>
      </c>
      <c r="U110" s="1194"/>
      <c r="V110" s="659"/>
      <c r="W110" s="718"/>
      <c r="X110" s="718"/>
      <c r="Y110" s="718"/>
      <c r="Z110" s="719"/>
    </row>
    <row r="111" spans="1:36" s="8" customFormat="1" ht="15">
      <c r="A111" s="332"/>
      <c r="B111" s="39"/>
      <c r="C111" s="1526" t="s">
        <v>935</v>
      </c>
      <c r="D111" s="2495">
        <v>45200</v>
      </c>
      <c r="E111" s="2496"/>
      <c r="F111" s="2497"/>
      <c r="G111" s="2495">
        <v>45230</v>
      </c>
      <c r="H111" s="2496"/>
      <c r="I111" s="2497"/>
      <c r="J111" s="1505">
        <v>31</v>
      </c>
      <c r="K111" s="1506"/>
      <c r="L111" s="1507"/>
      <c r="M111" s="1508"/>
      <c r="N111" s="1509"/>
      <c r="O111" s="1510"/>
      <c r="P111" s="1507"/>
      <c r="Q111" s="1524"/>
      <c r="R111" s="1525">
        <v>1</v>
      </c>
      <c r="S111" s="1513" t="s">
        <v>691</v>
      </c>
      <c r="T111" s="727" t="s">
        <v>83</v>
      </c>
      <c r="U111" s="777"/>
      <c r="V111" s="659">
        <f>V112</f>
        <v>2</v>
      </c>
      <c r="AB111" s="12"/>
    </row>
    <row r="112" spans="1:36" s="8" customFormat="1" ht="15.75">
      <c r="A112" s="332"/>
      <c r="B112" s="666"/>
      <c r="C112" s="699"/>
      <c r="D112" s="2506" t="s">
        <v>17</v>
      </c>
      <c r="E112" s="2507"/>
      <c r="F112" s="2507"/>
      <c r="G112" s="2507"/>
      <c r="H112" s="2507"/>
      <c r="I112" s="2508"/>
      <c r="J112" s="2567">
        <f>VLOOKUP(A114,'12 - FINANCEIRA'!_xlnm.Print_Area,6,FALSE)</f>
        <v>8</v>
      </c>
      <c r="K112" s="2568"/>
      <c r="L112" s="696" t="str">
        <f>VLOOKUP(A114,'12 - FINANCEIRA'!_xlnm.Print_Area,4,FALSE)</f>
        <v>mês</v>
      </c>
      <c r="M112" s="2562" t="s">
        <v>18</v>
      </c>
      <c r="N112" s="2563"/>
      <c r="O112" s="2563"/>
      <c r="P112" s="2563"/>
      <c r="Q112" s="2564"/>
      <c r="R112" s="873">
        <f>SUM(R104:R111)</f>
        <v>8</v>
      </c>
      <c r="S112" s="692" t="str">
        <f>L112</f>
        <v>mês</v>
      </c>
      <c r="T112" s="486"/>
      <c r="U112" s="469"/>
      <c r="V112" s="659">
        <f t="shared" si="9"/>
        <v>2</v>
      </c>
      <c r="AB112" s="12"/>
    </row>
    <row r="113" spans="1:36" s="8" customFormat="1" ht="15.75">
      <c r="A113" s="332"/>
      <c r="B113" s="666"/>
      <c r="C113" s="487"/>
      <c r="D113" s="2503" t="s">
        <v>19</v>
      </c>
      <c r="E113" s="2504"/>
      <c r="F113" s="2504"/>
      <c r="G113" s="2504"/>
      <c r="H113" s="2504"/>
      <c r="I113" s="2505"/>
      <c r="J113" s="2509">
        <f>R112/J112</f>
        <v>1</v>
      </c>
      <c r="K113" s="2510"/>
      <c r="L113" s="2513"/>
      <c r="M113" s="2500" t="s">
        <v>20</v>
      </c>
      <c r="N113" s="2501"/>
      <c r="O113" s="2501"/>
      <c r="P113" s="2501"/>
      <c r="Q113" s="2502"/>
      <c r="R113" s="667">
        <f>VLOOKUP(A114,'12 - FINANCEIRA'!_xlnm.Print_Area,8,FALSE)</f>
        <v>6</v>
      </c>
      <c r="S113" s="668" t="str">
        <f>L112</f>
        <v>mês</v>
      </c>
      <c r="T113" s="486"/>
      <c r="U113" s="469"/>
      <c r="V113" s="659">
        <f t="shared" si="9"/>
        <v>2</v>
      </c>
      <c r="AB113" s="12"/>
    </row>
    <row r="114" spans="1:36" s="8" customFormat="1" ht="15.75">
      <c r="A114" s="332" t="s">
        <v>268</v>
      </c>
      <c r="B114" s="666"/>
      <c r="C114" s="62"/>
      <c r="D114" s="2520"/>
      <c r="E114" s="2521"/>
      <c r="F114" s="2521"/>
      <c r="G114" s="2521"/>
      <c r="H114" s="2521"/>
      <c r="I114" s="2522"/>
      <c r="J114" s="2543"/>
      <c r="K114" s="2544"/>
      <c r="L114" s="2545"/>
      <c r="M114" s="2546" t="s">
        <v>21</v>
      </c>
      <c r="N114" s="2547"/>
      <c r="O114" s="2547"/>
      <c r="P114" s="2547"/>
      <c r="Q114" s="2548"/>
      <c r="R114" s="342">
        <f>R112-R113</f>
        <v>2</v>
      </c>
      <c r="S114" s="343" t="str">
        <f>L112</f>
        <v>mês</v>
      </c>
      <c r="T114" s="486"/>
      <c r="U114" s="469"/>
      <c r="V114" s="659">
        <f>R114</f>
        <v>2</v>
      </c>
      <c r="AB114" s="12"/>
    </row>
    <row r="115" spans="1:36" s="8" customFormat="1" ht="15.75">
      <c r="A115" s="332"/>
      <c r="B115" s="344"/>
      <c r="C115" s="345"/>
      <c r="D115" s="347"/>
      <c r="E115" s="347"/>
      <c r="F115" s="347"/>
      <c r="G115" s="346"/>
      <c r="H115" s="346"/>
      <c r="I115" s="346"/>
      <c r="J115" s="348"/>
      <c r="K115" s="349"/>
      <c r="L115" s="350"/>
      <c r="M115" s="351"/>
      <c r="N115" s="351"/>
      <c r="O115" s="351"/>
      <c r="P115" s="351"/>
      <c r="Q115" s="351"/>
      <c r="R115" s="352"/>
      <c r="S115" s="353"/>
      <c r="T115" s="354"/>
      <c r="U115" s="355"/>
      <c r="V115" s="660">
        <f>SUM(V102:V114)</f>
        <v>24</v>
      </c>
      <c r="AB115" s="12"/>
    </row>
    <row r="116" spans="1:36" s="319" customFormat="1" ht="15.75">
      <c r="A116" s="1051"/>
      <c r="B116" s="2528" t="str">
        <f>VLOOKUP(A128,'12 - FINANCEIRA'!_xlnm.Print_Area,1,FALSE)</f>
        <v>1.2.3</v>
      </c>
      <c r="C116" s="2526" t="str">
        <f>VLOOKUP(A128,'12 - FINANCEIRA'!_xlnm.Print_Area,3,FALSE)</f>
        <v>Aluguel mensal container sanitário, incl porta, básc, 2 ptos luz, 1 pto aterram., 3vasos, 3lavatórios, calha mictório, 6 chuveiros (1 eletrico), torn.,registros, piso comp. Naval pintado, cert NR18 e laudo descontaminação</v>
      </c>
      <c r="D116" s="2552" t="s">
        <v>56</v>
      </c>
      <c r="E116" s="2553"/>
      <c r="F116" s="2553"/>
      <c r="G116" s="2553"/>
      <c r="H116" s="2553"/>
      <c r="I116" s="2554"/>
      <c r="J116" s="2498" t="s">
        <v>65</v>
      </c>
      <c r="K116" s="2498" t="s">
        <v>90</v>
      </c>
      <c r="L116" s="2498" t="s">
        <v>91</v>
      </c>
      <c r="M116" s="2498" t="s">
        <v>99</v>
      </c>
      <c r="N116" s="2498" t="s">
        <v>100</v>
      </c>
      <c r="O116" s="2498" t="s">
        <v>94</v>
      </c>
      <c r="P116" s="318" t="s">
        <v>95</v>
      </c>
      <c r="Q116" s="2498" t="s">
        <v>2</v>
      </c>
      <c r="R116" s="2533" t="s">
        <v>2</v>
      </c>
      <c r="S116" s="2498" t="s">
        <v>88</v>
      </c>
      <c r="T116" s="2498" t="s">
        <v>16</v>
      </c>
      <c r="U116" s="2535" t="s">
        <v>205</v>
      </c>
      <c r="V116" s="659">
        <f t="shared" ref="V116:V127" si="11">V117</f>
        <v>2</v>
      </c>
      <c r="W116" s="13"/>
      <c r="X116" s="13"/>
      <c r="Y116" s="13"/>
      <c r="Z116" s="14"/>
      <c r="AA116" s="9"/>
      <c r="AB116" s="9"/>
      <c r="AC116" s="9"/>
      <c r="AD116" s="9"/>
      <c r="AE116" s="9"/>
      <c r="AF116" s="9"/>
      <c r="AG116" s="9"/>
      <c r="AH116" s="9"/>
      <c r="AI116" s="9"/>
      <c r="AJ116" s="9"/>
    </row>
    <row r="117" spans="1:36" s="319" customFormat="1" ht="32.25" customHeight="1">
      <c r="A117" s="1051"/>
      <c r="B117" s="2550" t="e">
        <f>LEFT(#REF!,5)</f>
        <v>#REF!</v>
      </c>
      <c r="C117" s="2551" t="e">
        <f>VLOOKUP(LEFT(#REF!,5),'12 - FINANCEIRA'!_xlnm.Print_Area,2,FALSE)</f>
        <v>#REF!</v>
      </c>
      <c r="D117" s="2537" t="s">
        <v>13</v>
      </c>
      <c r="E117" s="2538"/>
      <c r="F117" s="2539"/>
      <c r="G117" s="2540" t="s">
        <v>14</v>
      </c>
      <c r="H117" s="2541"/>
      <c r="I117" s="2542"/>
      <c r="J117" s="2499"/>
      <c r="K117" s="2499"/>
      <c r="L117" s="2499"/>
      <c r="M117" s="2499"/>
      <c r="N117" s="2499"/>
      <c r="O117" s="2499"/>
      <c r="P117" s="320" t="s">
        <v>92</v>
      </c>
      <c r="Q117" s="2499"/>
      <c r="R117" s="2534"/>
      <c r="S117" s="2499"/>
      <c r="T117" s="2499"/>
      <c r="U117" s="2536"/>
      <c r="V117" s="659">
        <f t="shared" si="11"/>
        <v>2</v>
      </c>
      <c r="W117" s="13"/>
      <c r="X117" s="13"/>
      <c r="Y117" s="13"/>
      <c r="Z117" s="14"/>
      <c r="AA117" s="9"/>
      <c r="AB117" s="9"/>
      <c r="AC117" s="9"/>
      <c r="AD117" s="9"/>
      <c r="AE117" s="9"/>
      <c r="AF117" s="9"/>
      <c r="AG117" s="9"/>
      <c r="AH117" s="9"/>
      <c r="AI117" s="9"/>
      <c r="AJ117" s="9"/>
    </row>
    <row r="118" spans="1:36" s="9" customFormat="1" ht="15">
      <c r="A118" s="1074"/>
      <c r="B118" s="707"/>
      <c r="C118" s="1079" t="s">
        <v>700</v>
      </c>
      <c r="D118" s="2530">
        <v>44986</v>
      </c>
      <c r="E118" s="2592"/>
      <c r="F118" s="2593"/>
      <c r="G118" s="2530">
        <v>45016</v>
      </c>
      <c r="H118" s="2592"/>
      <c r="I118" s="2593"/>
      <c r="J118" s="80">
        <f>G118-D118+1</f>
        <v>31</v>
      </c>
      <c r="K118" s="1080"/>
      <c r="L118" s="79"/>
      <c r="M118" s="1081"/>
      <c r="N118" s="1082"/>
      <c r="O118" s="1083"/>
      <c r="P118" s="79"/>
      <c r="Q118" s="1084"/>
      <c r="R118" s="1085">
        <v>1</v>
      </c>
      <c r="S118" s="80" t="s">
        <v>691</v>
      </c>
      <c r="T118" s="1086">
        <v>1</v>
      </c>
      <c r="U118" s="23"/>
      <c r="V118" s="659">
        <f t="shared" si="11"/>
        <v>2</v>
      </c>
      <c r="W118" s="13"/>
      <c r="X118" s="13"/>
      <c r="Y118" s="13"/>
      <c r="Z118" s="14"/>
      <c r="AA118" s="24"/>
      <c r="AB118" s="25"/>
    </row>
    <row r="119" spans="1:36" s="9" customFormat="1" ht="15">
      <c r="A119" s="321"/>
      <c r="B119" s="707"/>
      <c r="C119" s="564" t="s">
        <v>731</v>
      </c>
      <c r="D119" s="2530">
        <v>45017</v>
      </c>
      <c r="E119" s="2531"/>
      <c r="F119" s="2532"/>
      <c r="G119" s="2530">
        <v>45046</v>
      </c>
      <c r="H119" s="2531"/>
      <c r="I119" s="2532"/>
      <c r="J119" s="29">
        <v>30</v>
      </c>
      <c r="K119" s="30"/>
      <c r="L119" s="31"/>
      <c r="M119" s="32"/>
      <c r="N119" s="97"/>
      <c r="O119" s="33"/>
      <c r="P119" s="31"/>
      <c r="Q119" s="34"/>
      <c r="R119" s="1126">
        <v>1</v>
      </c>
      <c r="S119" s="357" t="s">
        <v>691</v>
      </c>
      <c r="T119" s="61" t="s">
        <v>77</v>
      </c>
      <c r="U119" s="23"/>
      <c r="V119" s="659">
        <f t="shared" si="11"/>
        <v>2</v>
      </c>
      <c r="W119" s="13"/>
      <c r="X119" s="13"/>
      <c r="Y119" s="13"/>
      <c r="Z119" s="14"/>
      <c r="AA119" s="24"/>
      <c r="AB119" s="25"/>
    </row>
    <row r="120" spans="1:36" s="337" customFormat="1" ht="15">
      <c r="A120" s="332"/>
      <c r="B120" s="322"/>
      <c r="C120" s="564" t="s">
        <v>765</v>
      </c>
      <c r="D120" s="2530">
        <v>45047</v>
      </c>
      <c r="E120" s="2531"/>
      <c r="F120" s="2532"/>
      <c r="G120" s="2530">
        <v>45077</v>
      </c>
      <c r="H120" s="2531"/>
      <c r="I120" s="2532"/>
      <c r="J120" s="29">
        <v>31</v>
      </c>
      <c r="K120" s="30"/>
      <c r="L120" s="31"/>
      <c r="M120" s="32"/>
      <c r="N120" s="97"/>
      <c r="O120" s="33"/>
      <c r="P120" s="31"/>
      <c r="Q120" s="34"/>
      <c r="R120" s="1126">
        <v>1</v>
      </c>
      <c r="S120" s="357" t="s">
        <v>691</v>
      </c>
      <c r="T120" s="61" t="s">
        <v>78</v>
      </c>
      <c r="U120" s="98"/>
      <c r="V120" s="659">
        <f>V125</f>
        <v>2</v>
      </c>
      <c r="W120" s="335"/>
      <c r="X120" s="335"/>
      <c r="Y120" s="335"/>
      <c r="Z120" s="336"/>
    </row>
    <row r="121" spans="1:36" s="8" customFormat="1" ht="15" customHeight="1">
      <c r="A121" s="1078"/>
      <c r="B121" s="709"/>
      <c r="C121" s="564" t="s">
        <v>774</v>
      </c>
      <c r="D121" s="2530">
        <v>45078</v>
      </c>
      <c r="E121" s="2531"/>
      <c r="F121" s="2532"/>
      <c r="G121" s="2530">
        <v>45107</v>
      </c>
      <c r="H121" s="2531"/>
      <c r="I121" s="2532"/>
      <c r="J121" s="80">
        <v>30</v>
      </c>
      <c r="K121" s="1080"/>
      <c r="L121" s="79"/>
      <c r="M121" s="1081"/>
      <c r="N121" s="1082"/>
      <c r="O121" s="1083"/>
      <c r="P121" s="79"/>
      <c r="Q121" s="1193"/>
      <c r="R121" s="1085">
        <v>1</v>
      </c>
      <c r="S121" s="357" t="s">
        <v>691</v>
      </c>
      <c r="T121" s="677" t="s">
        <v>79</v>
      </c>
      <c r="U121" s="1194"/>
      <c r="V121" s="659">
        <f>V125</f>
        <v>2</v>
      </c>
      <c r="W121" s="718"/>
      <c r="X121" s="718"/>
      <c r="Y121" s="718"/>
      <c r="Z121" s="719"/>
    </row>
    <row r="122" spans="1:36" s="8" customFormat="1" ht="15">
      <c r="A122" s="1078"/>
      <c r="B122" s="709"/>
      <c r="C122" s="1284" t="s">
        <v>803</v>
      </c>
      <c r="D122" s="2523">
        <v>45108</v>
      </c>
      <c r="E122" s="2524"/>
      <c r="F122" s="2525"/>
      <c r="G122" s="2523">
        <v>45138</v>
      </c>
      <c r="H122" s="2524"/>
      <c r="I122" s="2525"/>
      <c r="J122" s="1274">
        <v>31</v>
      </c>
      <c r="K122" s="1275"/>
      <c r="L122" s="1276"/>
      <c r="M122" s="1277"/>
      <c r="N122" s="1278"/>
      <c r="O122" s="1279"/>
      <c r="P122" s="1276"/>
      <c r="Q122" s="1280"/>
      <c r="R122" s="1281">
        <v>1</v>
      </c>
      <c r="S122" s="1282" t="s">
        <v>691</v>
      </c>
      <c r="T122" s="1283" t="s">
        <v>80</v>
      </c>
      <c r="U122" s="1194"/>
      <c r="V122" s="659">
        <f t="shared" ref="V122" si="12">V123</f>
        <v>2</v>
      </c>
      <c r="W122" s="718"/>
      <c r="X122" s="718"/>
      <c r="Y122" s="718"/>
      <c r="Z122" s="719"/>
    </row>
    <row r="123" spans="1:36" s="8" customFormat="1" ht="15">
      <c r="A123" s="1078"/>
      <c r="B123" s="709"/>
      <c r="C123" s="564" t="s">
        <v>828</v>
      </c>
      <c r="D123" s="2492">
        <v>45139</v>
      </c>
      <c r="E123" s="2493"/>
      <c r="F123" s="2494"/>
      <c r="G123" s="2492">
        <v>45169</v>
      </c>
      <c r="H123" s="2493"/>
      <c r="I123" s="2494"/>
      <c r="J123" s="643">
        <v>31</v>
      </c>
      <c r="K123" s="1335"/>
      <c r="L123" s="645"/>
      <c r="M123" s="646"/>
      <c r="N123" s="647"/>
      <c r="O123" s="1336"/>
      <c r="P123" s="645"/>
      <c r="Q123" s="1337"/>
      <c r="R123" s="1338">
        <v>1</v>
      </c>
      <c r="S123" s="774" t="s">
        <v>691</v>
      </c>
      <c r="T123" s="638" t="s">
        <v>81</v>
      </c>
      <c r="U123" s="1194"/>
      <c r="V123" s="659">
        <f>V125</f>
        <v>2</v>
      </c>
      <c r="W123" s="718"/>
      <c r="X123" s="718"/>
      <c r="Y123" s="718"/>
      <c r="Z123" s="719"/>
    </row>
    <row r="124" spans="1:36" s="8" customFormat="1" ht="15">
      <c r="A124" s="1078"/>
      <c r="B124" s="709"/>
      <c r="C124" s="1515" t="s">
        <v>925</v>
      </c>
      <c r="D124" s="2486">
        <v>45170</v>
      </c>
      <c r="E124" s="2487"/>
      <c r="F124" s="2488"/>
      <c r="G124" s="2486">
        <v>45199</v>
      </c>
      <c r="H124" s="2487"/>
      <c r="I124" s="2488"/>
      <c r="J124" s="1516">
        <v>30</v>
      </c>
      <c r="K124" s="1517"/>
      <c r="L124" s="1376"/>
      <c r="M124" s="1518"/>
      <c r="N124" s="1519"/>
      <c r="O124" s="1520"/>
      <c r="P124" s="1376"/>
      <c r="Q124" s="1521"/>
      <c r="R124" s="1522">
        <v>1</v>
      </c>
      <c r="S124" s="1001" t="s">
        <v>691</v>
      </c>
      <c r="T124" s="1523" t="s">
        <v>83</v>
      </c>
      <c r="U124" s="1194"/>
      <c r="V124" s="659">
        <f>V125</f>
        <v>2</v>
      </c>
      <c r="W124" s="718"/>
      <c r="X124" s="718"/>
      <c r="Y124" s="718"/>
      <c r="Z124" s="719"/>
    </row>
    <row r="125" spans="1:36" s="8" customFormat="1" ht="15">
      <c r="A125" s="332"/>
      <c r="B125" s="39"/>
      <c r="C125" s="1515" t="s">
        <v>924</v>
      </c>
      <c r="D125" s="2594">
        <v>45200</v>
      </c>
      <c r="E125" s="2595"/>
      <c r="F125" s="2596"/>
      <c r="G125" s="2594">
        <v>45230</v>
      </c>
      <c r="H125" s="2595"/>
      <c r="I125" s="2596"/>
      <c r="J125" s="1020">
        <v>31</v>
      </c>
      <c r="K125" s="1021"/>
      <c r="L125" s="1022"/>
      <c r="M125" s="1023"/>
      <c r="N125" s="1024"/>
      <c r="O125" s="1025"/>
      <c r="P125" s="1022"/>
      <c r="Q125" s="1026"/>
      <c r="R125" s="1522">
        <v>1</v>
      </c>
      <c r="S125" s="331" t="s">
        <v>691</v>
      </c>
      <c r="T125" s="727" t="s">
        <v>83</v>
      </c>
      <c r="U125" s="1028"/>
      <c r="V125" s="659">
        <f>V126</f>
        <v>2</v>
      </c>
      <c r="AB125" s="12"/>
    </row>
    <row r="126" spans="1:36" s="8" customFormat="1" ht="15.75">
      <c r="A126" s="332"/>
      <c r="B126" s="666"/>
      <c r="C126" s="358"/>
      <c r="D126" s="2515" t="s">
        <v>17</v>
      </c>
      <c r="E126" s="2516"/>
      <c r="F126" s="2516"/>
      <c r="G126" s="2516"/>
      <c r="H126" s="2516"/>
      <c r="I126" s="2517"/>
      <c r="J126" s="2518">
        <f>VLOOKUP(A128,'12 - FINANCEIRA'!_xlnm.Print_Area,6,FALSE)</f>
        <v>8</v>
      </c>
      <c r="K126" s="2519"/>
      <c r="L126" s="340" t="str">
        <f>VLOOKUP(A128,'12 - FINANCEIRA'!_xlnm.Print_Area,4,FALSE)</f>
        <v>mês</v>
      </c>
      <c r="M126" s="2500" t="s">
        <v>18</v>
      </c>
      <c r="N126" s="2501"/>
      <c r="O126" s="2501"/>
      <c r="P126" s="2501"/>
      <c r="Q126" s="2502"/>
      <c r="R126" s="667">
        <f>SUM(R118:R125)</f>
        <v>8</v>
      </c>
      <c r="S126" s="341" t="str">
        <f>L126</f>
        <v>mês</v>
      </c>
      <c r="T126" s="486"/>
      <c r="U126" s="469"/>
      <c r="V126" s="659">
        <f t="shared" si="11"/>
        <v>2</v>
      </c>
      <c r="AB126" s="12"/>
    </row>
    <row r="127" spans="1:36" s="8" customFormat="1" ht="15.75">
      <c r="A127" s="332"/>
      <c r="B127" s="666"/>
      <c r="C127" s="487"/>
      <c r="D127" s="2503" t="s">
        <v>19</v>
      </c>
      <c r="E127" s="2504"/>
      <c r="F127" s="2504"/>
      <c r="G127" s="2504"/>
      <c r="H127" s="2504"/>
      <c r="I127" s="2505"/>
      <c r="J127" s="2509">
        <f>R126/J126</f>
        <v>1</v>
      </c>
      <c r="K127" s="2510"/>
      <c r="L127" s="2513"/>
      <c r="M127" s="2500" t="s">
        <v>20</v>
      </c>
      <c r="N127" s="2501"/>
      <c r="O127" s="2501"/>
      <c r="P127" s="2501"/>
      <c r="Q127" s="2502"/>
      <c r="R127" s="667">
        <f>VLOOKUP(A128,'12 - FINANCEIRA'!_xlnm.Print_Area,8,FALSE)</f>
        <v>6</v>
      </c>
      <c r="S127" s="668" t="str">
        <f>L126</f>
        <v>mês</v>
      </c>
      <c r="T127" s="486"/>
      <c r="U127" s="469"/>
      <c r="V127" s="659">
        <f t="shared" si="11"/>
        <v>2</v>
      </c>
      <c r="AB127" s="12"/>
    </row>
    <row r="128" spans="1:36" s="8" customFormat="1" ht="15.75">
      <c r="A128" s="332" t="s">
        <v>281</v>
      </c>
      <c r="B128" s="666"/>
      <c r="C128" s="62"/>
      <c r="D128" s="2520"/>
      <c r="E128" s="2521"/>
      <c r="F128" s="2521"/>
      <c r="G128" s="2521"/>
      <c r="H128" s="2521"/>
      <c r="I128" s="2522"/>
      <c r="J128" s="2543"/>
      <c r="K128" s="2544"/>
      <c r="L128" s="2545"/>
      <c r="M128" s="2546" t="s">
        <v>21</v>
      </c>
      <c r="N128" s="2547"/>
      <c r="O128" s="2547"/>
      <c r="P128" s="2547"/>
      <c r="Q128" s="2548"/>
      <c r="R128" s="342">
        <f>R126-R127</f>
        <v>2</v>
      </c>
      <c r="S128" s="343" t="str">
        <f>L126</f>
        <v>mês</v>
      </c>
      <c r="T128" s="486"/>
      <c r="U128" s="469"/>
      <c r="V128" s="659">
        <f>R128</f>
        <v>2</v>
      </c>
      <c r="AB128" s="12"/>
    </row>
    <row r="129" spans="1:36" s="8" customFormat="1" ht="15.75">
      <c r="A129" s="332"/>
      <c r="B129" s="344"/>
      <c r="C129" s="345"/>
      <c r="D129" s="347"/>
      <c r="E129" s="347"/>
      <c r="F129" s="347"/>
      <c r="G129" s="346"/>
      <c r="H129" s="346"/>
      <c r="I129" s="346"/>
      <c r="J129" s="348"/>
      <c r="K129" s="349"/>
      <c r="L129" s="350"/>
      <c r="M129" s="351"/>
      <c r="N129" s="351"/>
      <c r="O129" s="351"/>
      <c r="P129" s="351"/>
      <c r="Q129" s="351"/>
      <c r="R129" s="352"/>
      <c r="S129" s="353"/>
      <c r="T129" s="354"/>
      <c r="U129" s="355"/>
      <c r="V129" s="660">
        <f>SUM(V116:V128)</f>
        <v>26</v>
      </c>
      <c r="AB129" s="12"/>
    </row>
    <row r="130" spans="1:36" s="319" customFormat="1" ht="15.75">
      <c r="A130" s="1051"/>
      <c r="B130" s="2528" t="str">
        <f>VLOOKUP(A142,'12 - FINANCEIRA'!_xlnm.Print_Area,1,FALSE)</f>
        <v>1.2.4</v>
      </c>
      <c r="C130" s="2526" t="str">
        <f>VLOOKUP(A142,'12 - FINANCEIRA'!_xlnm.Print_Area,3,FALSE)</f>
        <v>Aluguel mensal container para escritório, dim. 6.00x2.40m, c/ banheiro (vaso+lavat+chuveiro e básc), incl. porta, 2 janelas, abert p/ ar cond., 2 pt iluminação, 2 tom. elét. e 1 tom.telef. Isolam.térmico(teto e paredes), piso em comp. Naval, cert. NR18, incl. laudo descontaminação.</v>
      </c>
      <c r="D130" s="2552" t="s">
        <v>56</v>
      </c>
      <c r="E130" s="2553"/>
      <c r="F130" s="2553"/>
      <c r="G130" s="2553"/>
      <c r="H130" s="2553"/>
      <c r="I130" s="2554"/>
      <c r="J130" s="2498" t="s">
        <v>65</v>
      </c>
      <c r="K130" s="2498" t="s">
        <v>90</v>
      </c>
      <c r="L130" s="2498" t="s">
        <v>91</v>
      </c>
      <c r="M130" s="2498" t="s">
        <v>99</v>
      </c>
      <c r="N130" s="2498" t="s">
        <v>100</v>
      </c>
      <c r="O130" s="2498" t="s">
        <v>94</v>
      </c>
      <c r="P130" s="318" t="s">
        <v>95</v>
      </c>
      <c r="Q130" s="2498" t="s">
        <v>2</v>
      </c>
      <c r="R130" s="2533" t="s">
        <v>2</v>
      </c>
      <c r="S130" s="2498" t="s">
        <v>88</v>
      </c>
      <c r="T130" s="2498" t="s">
        <v>16</v>
      </c>
      <c r="U130" s="2535" t="s">
        <v>205</v>
      </c>
      <c r="V130" s="659">
        <f t="shared" ref="V130:V141" si="13">V131</f>
        <v>2</v>
      </c>
      <c r="W130" s="13"/>
      <c r="X130" s="13"/>
      <c r="Y130" s="13"/>
      <c r="Z130" s="14"/>
      <c r="AA130" s="9"/>
      <c r="AB130" s="9"/>
      <c r="AC130" s="9"/>
      <c r="AD130" s="9"/>
      <c r="AE130" s="9"/>
      <c r="AF130" s="9"/>
      <c r="AG130" s="9"/>
      <c r="AH130" s="9"/>
      <c r="AI130" s="9"/>
      <c r="AJ130" s="9"/>
    </row>
    <row r="131" spans="1:36" s="319" customFormat="1" ht="33" customHeight="1">
      <c r="A131" s="1051"/>
      <c r="B131" s="2637" t="e">
        <f>LEFT(#REF!,5)</f>
        <v>#REF!</v>
      </c>
      <c r="C131" s="2638" t="e">
        <f>VLOOKUP(LEFT(#REF!,5),'12 - FINANCEIRA'!_xlnm.Print_Area,2,FALSE)</f>
        <v>#REF!</v>
      </c>
      <c r="D131" s="2612" t="s">
        <v>13</v>
      </c>
      <c r="E131" s="2613"/>
      <c r="F131" s="2614"/>
      <c r="G131" s="2615" t="s">
        <v>14</v>
      </c>
      <c r="H131" s="2616"/>
      <c r="I131" s="2617"/>
      <c r="J131" s="2584"/>
      <c r="K131" s="2584"/>
      <c r="L131" s="2584"/>
      <c r="M131" s="2584"/>
      <c r="N131" s="2584"/>
      <c r="O131" s="2584"/>
      <c r="P131" s="697" t="s">
        <v>92</v>
      </c>
      <c r="Q131" s="2584"/>
      <c r="R131" s="2585"/>
      <c r="S131" s="2584"/>
      <c r="T131" s="2584"/>
      <c r="U131" s="2623"/>
      <c r="V131" s="659">
        <f t="shared" si="13"/>
        <v>2</v>
      </c>
      <c r="W131" s="13"/>
      <c r="X131" s="13"/>
      <c r="Y131" s="13"/>
      <c r="Z131" s="14"/>
      <c r="AA131" s="9"/>
      <c r="AB131" s="9"/>
      <c r="AC131" s="9"/>
      <c r="AD131" s="9"/>
      <c r="AE131" s="9"/>
      <c r="AF131" s="9"/>
      <c r="AG131" s="9"/>
      <c r="AH131" s="9"/>
      <c r="AI131" s="9"/>
      <c r="AJ131" s="9"/>
    </row>
    <row r="132" spans="1:36" s="9" customFormat="1" ht="15">
      <c r="A132" s="1074"/>
      <c r="B132" s="707"/>
      <c r="C132" s="1087" t="s">
        <v>701</v>
      </c>
      <c r="D132" s="2571">
        <v>44986</v>
      </c>
      <c r="E132" s="2630"/>
      <c r="F132" s="2631"/>
      <c r="G132" s="2571">
        <v>45016</v>
      </c>
      <c r="H132" s="2630"/>
      <c r="I132" s="2631"/>
      <c r="J132" s="88">
        <f>G132-D132+1</f>
        <v>31</v>
      </c>
      <c r="K132" s="975"/>
      <c r="L132" s="87"/>
      <c r="M132" s="565"/>
      <c r="N132" s="566"/>
      <c r="O132" s="95"/>
      <c r="P132" s="87"/>
      <c r="Q132" s="682"/>
      <c r="R132" s="1307">
        <v>1</v>
      </c>
      <c r="S132" s="88" t="s">
        <v>691</v>
      </c>
      <c r="T132" s="1093">
        <v>1</v>
      </c>
      <c r="U132" s="86"/>
      <c r="V132" s="659">
        <f t="shared" si="13"/>
        <v>2</v>
      </c>
      <c r="W132" s="13"/>
      <c r="X132" s="13"/>
      <c r="Y132" s="13"/>
      <c r="Z132" s="14"/>
      <c r="AA132" s="24"/>
      <c r="AB132" s="25"/>
    </row>
    <row r="133" spans="1:36" s="9" customFormat="1" ht="15">
      <c r="A133" s="321"/>
      <c r="B133" s="707"/>
      <c r="C133" s="564" t="s">
        <v>732</v>
      </c>
      <c r="D133" s="2530">
        <v>45017</v>
      </c>
      <c r="E133" s="2531"/>
      <c r="F133" s="2532"/>
      <c r="G133" s="2530">
        <v>45046</v>
      </c>
      <c r="H133" s="2531"/>
      <c r="I133" s="2532"/>
      <c r="J133" s="29">
        <v>30</v>
      </c>
      <c r="K133" s="30"/>
      <c r="L133" s="31"/>
      <c r="M133" s="32"/>
      <c r="N133" s="97"/>
      <c r="O133" s="33"/>
      <c r="P133" s="31"/>
      <c r="Q133" s="34"/>
      <c r="R133" s="1126">
        <v>1</v>
      </c>
      <c r="S133" s="357" t="s">
        <v>691</v>
      </c>
      <c r="T133" s="61" t="s">
        <v>77</v>
      </c>
      <c r="U133" s="23"/>
      <c r="V133" s="659">
        <f t="shared" si="13"/>
        <v>2</v>
      </c>
      <c r="W133" s="13"/>
      <c r="X133" s="1019"/>
      <c r="Y133" s="13"/>
      <c r="Z133" s="14"/>
      <c r="AA133" s="24"/>
      <c r="AB133" s="25"/>
    </row>
    <row r="134" spans="1:36" s="525" customFormat="1" ht="15">
      <c r="A134" s="332"/>
      <c r="B134" s="516"/>
      <c r="C134" s="564" t="s">
        <v>766</v>
      </c>
      <c r="D134" s="2530">
        <v>45047</v>
      </c>
      <c r="E134" s="2531"/>
      <c r="F134" s="2532"/>
      <c r="G134" s="2530">
        <v>45077</v>
      </c>
      <c r="H134" s="2531"/>
      <c r="I134" s="2532"/>
      <c r="J134" s="29">
        <v>31</v>
      </c>
      <c r="K134" s="30"/>
      <c r="L134" s="31"/>
      <c r="M134" s="32"/>
      <c r="N134" s="97"/>
      <c r="O134" s="33"/>
      <c r="P134" s="31"/>
      <c r="Q134" s="34"/>
      <c r="R134" s="1126">
        <v>1</v>
      </c>
      <c r="S134" s="357" t="s">
        <v>691</v>
      </c>
      <c r="T134" s="61" t="s">
        <v>78</v>
      </c>
      <c r="U134" s="517"/>
      <c r="V134" s="631">
        <f>V139</f>
        <v>2</v>
      </c>
      <c r="W134" s="523"/>
      <c r="X134" s="523"/>
      <c r="Y134" s="523"/>
      <c r="Z134" s="524"/>
    </row>
    <row r="135" spans="1:36" s="8" customFormat="1" ht="15" customHeight="1">
      <c r="A135" s="1078"/>
      <c r="B135" s="709"/>
      <c r="C135" s="564" t="s">
        <v>775</v>
      </c>
      <c r="D135" s="2530">
        <v>45078</v>
      </c>
      <c r="E135" s="2531"/>
      <c r="F135" s="2532"/>
      <c r="G135" s="2530">
        <v>45107</v>
      </c>
      <c r="H135" s="2531"/>
      <c r="I135" s="2532"/>
      <c r="J135" s="80">
        <v>30</v>
      </c>
      <c r="K135" s="1080"/>
      <c r="L135" s="79"/>
      <c r="M135" s="1081"/>
      <c r="N135" s="1082"/>
      <c r="O135" s="1083"/>
      <c r="P135" s="79"/>
      <c r="Q135" s="1193"/>
      <c r="R135" s="1085">
        <v>1</v>
      </c>
      <c r="S135" s="357" t="s">
        <v>691</v>
      </c>
      <c r="T135" s="677" t="s">
        <v>79</v>
      </c>
      <c r="U135" s="1194"/>
      <c r="V135" s="659">
        <f>V139</f>
        <v>2</v>
      </c>
      <c r="W135" s="718"/>
      <c r="X135" s="718"/>
      <c r="Y135" s="718"/>
      <c r="Z135" s="719"/>
    </row>
    <row r="136" spans="1:36" s="8" customFormat="1" ht="15">
      <c r="A136" s="1078"/>
      <c r="B136" s="709"/>
      <c r="C136" s="1284" t="s">
        <v>804</v>
      </c>
      <c r="D136" s="2523">
        <v>45108</v>
      </c>
      <c r="E136" s="2524"/>
      <c r="F136" s="2525"/>
      <c r="G136" s="2523">
        <v>45138</v>
      </c>
      <c r="H136" s="2524"/>
      <c r="I136" s="2525"/>
      <c r="J136" s="1274">
        <v>31</v>
      </c>
      <c r="K136" s="1275"/>
      <c r="L136" s="1276"/>
      <c r="M136" s="1277"/>
      <c r="N136" s="1278"/>
      <c r="O136" s="1279"/>
      <c r="P136" s="1276"/>
      <c r="Q136" s="1280"/>
      <c r="R136" s="1281">
        <v>1</v>
      </c>
      <c r="S136" s="1282" t="s">
        <v>691</v>
      </c>
      <c r="T136" s="1283" t="s">
        <v>80</v>
      </c>
      <c r="U136" s="1194"/>
      <c r="V136" s="659">
        <f t="shared" ref="V136" si="14">V137</f>
        <v>2</v>
      </c>
      <c r="W136" s="718"/>
      <c r="X136" s="718"/>
      <c r="Y136" s="718"/>
      <c r="Z136" s="719"/>
    </row>
    <row r="137" spans="1:36" s="8" customFormat="1" ht="15">
      <c r="A137" s="1078"/>
      <c r="B137" s="709"/>
      <c r="C137" s="564" t="s">
        <v>829</v>
      </c>
      <c r="D137" s="2492">
        <v>45139</v>
      </c>
      <c r="E137" s="2493"/>
      <c r="F137" s="2494"/>
      <c r="G137" s="2492">
        <v>45169</v>
      </c>
      <c r="H137" s="2493"/>
      <c r="I137" s="2494"/>
      <c r="J137" s="643">
        <v>31</v>
      </c>
      <c r="K137" s="1335"/>
      <c r="L137" s="645"/>
      <c r="M137" s="646"/>
      <c r="N137" s="647"/>
      <c r="O137" s="1336"/>
      <c r="P137" s="645"/>
      <c r="Q137" s="1337"/>
      <c r="R137" s="1338">
        <v>1</v>
      </c>
      <c r="S137" s="774" t="s">
        <v>691</v>
      </c>
      <c r="T137" s="638" t="s">
        <v>81</v>
      </c>
      <c r="U137" s="1194"/>
      <c r="V137" s="659">
        <f>V139</f>
        <v>2</v>
      </c>
      <c r="W137" s="718"/>
      <c r="X137" s="718"/>
      <c r="Y137" s="718"/>
      <c r="Z137" s="719"/>
    </row>
    <row r="138" spans="1:36" s="8" customFormat="1" ht="15">
      <c r="A138" s="1078"/>
      <c r="B138" s="709"/>
      <c r="C138" s="1515" t="s">
        <v>928</v>
      </c>
      <c r="D138" s="2486">
        <v>45170</v>
      </c>
      <c r="E138" s="2487"/>
      <c r="F138" s="2488"/>
      <c r="G138" s="2486">
        <v>45199</v>
      </c>
      <c r="H138" s="2487"/>
      <c r="I138" s="2488"/>
      <c r="J138" s="1516">
        <v>30</v>
      </c>
      <c r="K138" s="1517"/>
      <c r="L138" s="1376"/>
      <c r="M138" s="1518"/>
      <c r="N138" s="1519"/>
      <c r="O138" s="1520"/>
      <c r="P138" s="1376"/>
      <c r="Q138" s="1521"/>
      <c r="R138" s="1522">
        <v>1</v>
      </c>
      <c r="S138" s="1001" t="s">
        <v>691</v>
      </c>
      <c r="T138" s="1523" t="s">
        <v>83</v>
      </c>
      <c r="U138" s="1194"/>
      <c r="V138" s="659">
        <f>V139</f>
        <v>2</v>
      </c>
      <c r="W138" s="718"/>
      <c r="X138" s="718"/>
      <c r="Y138" s="718"/>
      <c r="Z138" s="719"/>
    </row>
    <row r="139" spans="1:36" s="8" customFormat="1" ht="15">
      <c r="A139" s="332"/>
      <c r="B139" s="39"/>
      <c r="C139" s="1526" t="s">
        <v>929</v>
      </c>
      <c r="D139" s="2495">
        <v>45200</v>
      </c>
      <c r="E139" s="2496"/>
      <c r="F139" s="2497"/>
      <c r="G139" s="2495">
        <v>45230</v>
      </c>
      <c r="H139" s="2496"/>
      <c r="I139" s="2497"/>
      <c r="J139" s="1505">
        <v>31</v>
      </c>
      <c r="K139" s="1506"/>
      <c r="L139" s="1507"/>
      <c r="M139" s="1508"/>
      <c r="N139" s="1509"/>
      <c r="O139" s="1510"/>
      <c r="P139" s="1507"/>
      <c r="Q139" s="1524"/>
      <c r="R139" s="1525">
        <v>1</v>
      </c>
      <c r="S139" s="1513" t="s">
        <v>691</v>
      </c>
      <c r="T139" s="727" t="s">
        <v>83</v>
      </c>
      <c r="U139" s="777"/>
      <c r="V139" s="659">
        <f>V140</f>
        <v>2</v>
      </c>
      <c r="X139" s="591"/>
      <c r="AB139" s="12"/>
    </row>
    <row r="140" spans="1:36" s="8" customFormat="1" ht="15.75">
      <c r="A140" s="332"/>
      <c r="B140" s="666"/>
      <c r="C140" s="699"/>
      <c r="D140" s="2506" t="s">
        <v>17</v>
      </c>
      <c r="E140" s="2507"/>
      <c r="F140" s="2507"/>
      <c r="G140" s="2507"/>
      <c r="H140" s="2507"/>
      <c r="I140" s="2508"/>
      <c r="J140" s="2567">
        <f>VLOOKUP(A142,'12 - FINANCEIRA'!_xlnm.Print_Area,6,FALSE)</f>
        <v>8</v>
      </c>
      <c r="K140" s="2568"/>
      <c r="L140" s="696" t="str">
        <f>VLOOKUP(A142,'12 - FINANCEIRA'!_xlnm.Print_Area,4,FALSE)</f>
        <v>mês</v>
      </c>
      <c r="M140" s="2562" t="s">
        <v>18</v>
      </c>
      <c r="N140" s="2563"/>
      <c r="O140" s="2563"/>
      <c r="P140" s="2563"/>
      <c r="Q140" s="2564"/>
      <c r="R140" s="873">
        <f>SUM(R132:R139)</f>
        <v>8</v>
      </c>
      <c r="S140" s="692" t="str">
        <f>L140</f>
        <v>mês</v>
      </c>
      <c r="T140" s="486"/>
      <c r="U140" s="469"/>
      <c r="V140" s="659">
        <f t="shared" si="13"/>
        <v>2</v>
      </c>
      <c r="AB140" s="12"/>
    </row>
    <row r="141" spans="1:36" s="8" customFormat="1" ht="15.75">
      <c r="A141" s="332"/>
      <c r="B141" s="666"/>
      <c r="C141" s="487"/>
      <c r="D141" s="2503" t="s">
        <v>19</v>
      </c>
      <c r="E141" s="2504"/>
      <c r="F141" s="2504"/>
      <c r="G141" s="2504"/>
      <c r="H141" s="2504"/>
      <c r="I141" s="2505"/>
      <c r="J141" s="2509">
        <f>R140/J140</f>
        <v>1</v>
      </c>
      <c r="K141" s="2510"/>
      <c r="L141" s="2513"/>
      <c r="M141" s="2500" t="s">
        <v>20</v>
      </c>
      <c r="N141" s="2501"/>
      <c r="O141" s="2501"/>
      <c r="P141" s="2501"/>
      <c r="Q141" s="2502"/>
      <c r="R141" s="667">
        <f>VLOOKUP(A142,'12 - FINANCEIRA'!_xlnm.Print_Area,8,FALSE)</f>
        <v>6</v>
      </c>
      <c r="S141" s="668" t="str">
        <f>L140</f>
        <v>mês</v>
      </c>
      <c r="T141" s="486"/>
      <c r="U141" s="469"/>
      <c r="V141" s="659">
        <f t="shared" si="13"/>
        <v>2</v>
      </c>
      <c r="AB141" s="12"/>
    </row>
    <row r="142" spans="1:36" s="8" customFormat="1" ht="15.75">
      <c r="A142" s="332" t="s">
        <v>282</v>
      </c>
      <c r="B142" s="666"/>
      <c r="C142" s="62"/>
      <c r="D142" s="2520"/>
      <c r="E142" s="2521"/>
      <c r="F142" s="2521"/>
      <c r="G142" s="2521"/>
      <c r="H142" s="2521"/>
      <c r="I142" s="2522"/>
      <c r="J142" s="2543"/>
      <c r="K142" s="2544"/>
      <c r="L142" s="2545"/>
      <c r="M142" s="2546" t="s">
        <v>21</v>
      </c>
      <c r="N142" s="2547"/>
      <c r="O142" s="2547"/>
      <c r="P142" s="2547"/>
      <c r="Q142" s="2548"/>
      <c r="R142" s="342">
        <f>R140-R141</f>
        <v>2</v>
      </c>
      <c r="S142" s="343" t="str">
        <f>L140</f>
        <v>mês</v>
      </c>
      <c r="T142" s="486"/>
      <c r="U142" s="469"/>
      <c r="V142" s="659">
        <f>R142</f>
        <v>2</v>
      </c>
      <c r="AB142" s="12"/>
    </row>
    <row r="143" spans="1:36" s="8" customFormat="1" ht="15.75">
      <c r="A143" s="332"/>
      <c r="B143" s="344"/>
      <c r="C143" s="345"/>
      <c r="D143" s="347"/>
      <c r="E143" s="347"/>
      <c r="F143" s="347"/>
      <c r="G143" s="346"/>
      <c r="H143" s="346"/>
      <c r="I143" s="346"/>
      <c r="J143" s="348"/>
      <c r="K143" s="349"/>
      <c r="L143" s="350"/>
      <c r="M143" s="351"/>
      <c r="N143" s="351"/>
      <c r="O143" s="351"/>
      <c r="P143" s="351"/>
      <c r="Q143" s="351"/>
      <c r="R143" s="352"/>
      <c r="S143" s="353"/>
      <c r="T143" s="354"/>
      <c r="U143" s="355"/>
      <c r="V143" s="660">
        <f>SUM(V130:V142)</f>
        <v>26</v>
      </c>
      <c r="AB143" s="12"/>
    </row>
    <row r="144" spans="1:36" s="319" customFormat="1" ht="15.75">
      <c r="A144" s="1051"/>
      <c r="B144" s="2528" t="str">
        <f>VLOOKUP(A156,'12 - FINANCEIRA'!_xlnm.Print_Area,1,FALSE)</f>
        <v>1.2.5</v>
      </c>
      <c r="C144" s="2632" t="str">
        <f>VLOOKUP(A156,'12 - FINANCEIRA'!_xlnm.Print_Area,3,FALSE)</f>
        <v>Aluguel mensal container para almoxarifado, incl. porta, 2 janelas, 1 pt iluminação, Isolamento térmico (teto), piso em comp. Naval pintado, cert. NR18, incl. laudo descontaminação.</v>
      </c>
      <c r="D144" s="2634" t="s">
        <v>56</v>
      </c>
      <c r="E144" s="2635"/>
      <c r="F144" s="2635"/>
      <c r="G144" s="2635"/>
      <c r="H144" s="2635"/>
      <c r="I144" s="2636"/>
      <c r="J144" s="2580" t="s">
        <v>65</v>
      </c>
      <c r="K144" s="2580" t="s">
        <v>90</v>
      </c>
      <c r="L144" s="2580" t="s">
        <v>91</v>
      </c>
      <c r="M144" s="2580" t="s">
        <v>99</v>
      </c>
      <c r="N144" s="2580" t="s">
        <v>100</v>
      </c>
      <c r="O144" s="2580" t="s">
        <v>94</v>
      </c>
      <c r="P144" s="439" t="s">
        <v>95</v>
      </c>
      <c r="Q144" s="2580" t="s">
        <v>2</v>
      </c>
      <c r="R144" s="2583" t="s">
        <v>2</v>
      </c>
      <c r="S144" s="2580" t="s">
        <v>88</v>
      </c>
      <c r="T144" s="2580" t="s">
        <v>16</v>
      </c>
      <c r="U144" s="2535" t="s">
        <v>205</v>
      </c>
      <c r="V144" s="659">
        <f t="shared" ref="V144:V155" si="15">V145</f>
        <v>2</v>
      </c>
      <c r="W144" s="13"/>
      <c r="X144" s="13"/>
      <c r="Y144" s="13"/>
      <c r="Z144" s="14"/>
      <c r="AA144" s="9"/>
      <c r="AB144" s="9"/>
      <c r="AC144" s="9"/>
      <c r="AD144" s="9"/>
      <c r="AE144" s="9"/>
      <c r="AF144" s="9"/>
      <c r="AG144" s="9"/>
      <c r="AH144" s="9"/>
      <c r="AI144" s="9"/>
      <c r="AJ144" s="9"/>
    </row>
    <row r="145" spans="1:36" s="319" customFormat="1" ht="15.75">
      <c r="A145" s="1051"/>
      <c r="B145" s="2550" t="e">
        <f>LEFT(#REF!,5)</f>
        <v>#REF!</v>
      </c>
      <c r="C145" s="2633" t="e">
        <f>VLOOKUP(LEFT(#REF!,5),'12 - FINANCEIRA'!_xlnm.Print_Area,2,FALSE)</f>
        <v>#REF!</v>
      </c>
      <c r="D145" s="2624" t="s">
        <v>13</v>
      </c>
      <c r="E145" s="2625"/>
      <c r="F145" s="2626"/>
      <c r="G145" s="2627" t="s">
        <v>14</v>
      </c>
      <c r="H145" s="2628"/>
      <c r="I145" s="2629"/>
      <c r="J145" s="2561"/>
      <c r="K145" s="2561"/>
      <c r="L145" s="2561"/>
      <c r="M145" s="2561"/>
      <c r="N145" s="2561"/>
      <c r="O145" s="2561"/>
      <c r="P145" s="440" t="s">
        <v>92</v>
      </c>
      <c r="Q145" s="2561"/>
      <c r="R145" s="2559"/>
      <c r="S145" s="2561"/>
      <c r="T145" s="2561"/>
      <c r="U145" s="2536"/>
      <c r="V145" s="659">
        <f t="shared" si="15"/>
        <v>2</v>
      </c>
      <c r="W145" s="13"/>
      <c r="X145" s="13"/>
      <c r="Y145" s="13"/>
      <c r="Z145" s="14"/>
      <c r="AA145" s="9"/>
      <c r="AB145" s="9"/>
      <c r="AC145" s="9"/>
      <c r="AD145" s="9"/>
      <c r="AE145" s="9"/>
      <c r="AF145" s="9"/>
      <c r="AG145" s="9"/>
      <c r="AH145" s="9"/>
      <c r="AI145" s="9"/>
      <c r="AJ145" s="9"/>
    </row>
    <row r="146" spans="1:36" s="9" customFormat="1" ht="15">
      <c r="A146" s="1074"/>
      <c r="B146" s="707"/>
      <c r="C146" s="1079" t="s">
        <v>702</v>
      </c>
      <c r="D146" s="2530">
        <v>44986</v>
      </c>
      <c r="E146" s="2592"/>
      <c r="F146" s="2593"/>
      <c r="G146" s="2530">
        <v>45016</v>
      </c>
      <c r="H146" s="2592"/>
      <c r="I146" s="2593"/>
      <c r="J146" s="80">
        <f>G146-D146+1</f>
        <v>31</v>
      </c>
      <c r="K146" s="1080"/>
      <c r="L146" s="79"/>
      <c r="M146" s="1081"/>
      <c r="N146" s="1082"/>
      <c r="O146" s="1083"/>
      <c r="P146" s="79"/>
      <c r="Q146" s="1084"/>
      <c r="R146" s="1085">
        <v>1</v>
      </c>
      <c r="S146" s="80" t="s">
        <v>691</v>
      </c>
      <c r="T146" s="1086">
        <v>1</v>
      </c>
      <c r="U146" s="23"/>
      <c r="V146" s="659">
        <f t="shared" si="15"/>
        <v>2</v>
      </c>
      <c r="W146" s="13"/>
      <c r="X146" s="13"/>
      <c r="Y146" s="13"/>
      <c r="Z146" s="14"/>
      <c r="AA146" s="24"/>
      <c r="AB146" s="25"/>
    </row>
    <row r="147" spans="1:36" s="8" customFormat="1" ht="15">
      <c r="A147" s="332"/>
      <c r="B147" s="37"/>
      <c r="C147" s="564" t="s">
        <v>733</v>
      </c>
      <c r="D147" s="2530">
        <v>45017</v>
      </c>
      <c r="E147" s="2531"/>
      <c r="F147" s="2532"/>
      <c r="G147" s="2530">
        <v>45046</v>
      </c>
      <c r="H147" s="2531"/>
      <c r="I147" s="2532"/>
      <c r="J147" s="29">
        <v>30</v>
      </c>
      <c r="K147" s="30"/>
      <c r="L147" s="31"/>
      <c r="M147" s="32"/>
      <c r="N147" s="97"/>
      <c r="O147" s="33"/>
      <c r="P147" s="31"/>
      <c r="Q147" s="34"/>
      <c r="R147" s="1126">
        <v>1</v>
      </c>
      <c r="S147" s="357" t="s">
        <v>691</v>
      </c>
      <c r="T147" s="61" t="s">
        <v>77</v>
      </c>
      <c r="U147" s="1003"/>
      <c r="V147" s="659">
        <f t="shared" si="15"/>
        <v>2</v>
      </c>
      <c r="AB147" s="12"/>
    </row>
    <row r="148" spans="1:36" s="525" customFormat="1" ht="15">
      <c r="A148" s="332"/>
      <c r="B148" s="589"/>
      <c r="C148" s="564" t="s">
        <v>767</v>
      </c>
      <c r="D148" s="2530">
        <v>45047</v>
      </c>
      <c r="E148" s="2531"/>
      <c r="F148" s="2532"/>
      <c r="G148" s="2530">
        <v>45077</v>
      </c>
      <c r="H148" s="2531"/>
      <c r="I148" s="2532"/>
      <c r="J148" s="29">
        <v>31</v>
      </c>
      <c r="K148" s="30"/>
      <c r="L148" s="31"/>
      <c r="M148" s="32"/>
      <c r="N148" s="97"/>
      <c r="O148" s="33"/>
      <c r="P148" s="31"/>
      <c r="Q148" s="34"/>
      <c r="R148" s="1126">
        <v>1</v>
      </c>
      <c r="S148" s="357" t="s">
        <v>691</v>
      </c>
      <c r="T148" s="61" t="s">
        <v>78</v>
      </c>
      <c r="U148" s="761"/>
      <c r="V148" s="631">
        <f>V153</f>
        <v>2</v>
      </c>
      <c r="AB148" s="590"/>
    </row>
    <row r="149" spans="1:36" s="8" customFormat="1" ht="15" customHeight="1">
      <c r="A149" s="1078"/>
      <c r="B149" s="1195"/>
      <c r="C149" s="564" t="s">
        <v>776</v>
      </c>
      <c r="D149" s="2530">
        <v>45078</v>
      </c>
      <c r="E149" s="2531"/>
      <c r="F149" s="2532"/>
      <c r="G149" s="2530">
        <v>45107</v>
      </c>
      <c r="H149" s="2531"/>
      <c r="I149" s="2532"/>
      <c r="J149" s="80">
        <v>30</v>
      </c>
      <c r="K149" s="1080"/>
      <c r="L149" s="79"/>
      <c r="M149" s="1081"/>
      <c r="N149" s="1082"/>
      <c r="O149" s="1083"/>
      <c r="P149" s="79"/>
      <c r="Q149" s="1193"/>
      <c r="R149" s="1085">
        <v>1</v>
      </c>
      <c r="S149" s="357" t="s">
        <v>691</v>
      </c>
      <c r="T149" s="677" t="s">
        <v>79</v>
      </c>
      <c r="U149" s="1194"/>
      <c r="V149" s="659">
        <f>V153</f>
        <v>2</v>
      </c>
      <c r="AB149" s="12"/>
    </row>
    <row r="150" spans="1:36" s="8" customFormat="1" ht="15">
      <c r="A150" s="1078"/>
      <c r="B150" s="1195"/>
      <c r="C150" s="1284" t="s">
        <v>805</v>
      </c>
      <c r="D150" s="2523">
        <v>45108</v>
      </c>
      <c r="E150" s="2524"/>
      <c r="F150" s="2525"/>
      <c r="G150" s="2523">
        <v>45138</v>
      </c>
      <c r="H150" s="2524"/>
      <c r="I150" s="2525"/>
      <c r="J150" s="1274">
        <v>31</v>
      </c>
      <c r="K150" s="1275"/>
      <c r="L150" s="1276"/>
      <c r="M150" s="1277"/>
      <c r="N150" s="1278"/>
      <c r="O150" s="1279"/>
      <c r="P150" s="1276"/>
      <c r="Q150" s="1280"/>
      <c r="R150" s="1281">
        <v>1</v>
      </c>
      <c r="S150" s="1282" t="s">
        <v>691</v>
      </c>
      <c r="T150" s="1283" t="s">
        <v>80</v>
      </c>
      <c r="U150" s="1194"/>
      <c r="V150" s="631">
        <f t="shared" si="15"/>
        <v>2</v>
      </c>
      <c r="AB150" s="12"/>
    </row>
    <row r="151" spans="1:36" s="8" customFormat="1" ht="15">
      <c r="A151" s="1078"/>
      <c r="B151" s="1195"/>
      <c r="C151" s="564" t="s">
        <v>830</v>
      </c>
      <c r="D151" s="2492">
        <v>45139</v>
      </c>
      <c r="E151" s="2493"/>
      <c r="F151" s="2494"/>
      <c r="G151" s="2492">
        <v>45169</v>
      </c>
      <c r="H151" s="2493"/>
      <c r="I151" s="2494"/>
      <c r="J151" s="643">
        <v>31</v>
      </c>
      <c r="K151" s="1335"/>
      <c r="L151" s="645"/>
      <c r="M151" s="646"/>
      <c r="N151" s="647"/>
      <c r="O151" s="1336"/>
      <c r="P151" s="645"/>
      <c r="Q151" s="1337"/>
      <c r="R151" s="1338">
        <v>1</v>
      </c>
      <c r="S151" s="774" t="s">
        <v>691</v>
      </c>
      <c r="T151" s="638" t="s">
        <v>81</v>
      </c>
      <c r="U151" s="1194"/>
      <c r="V151" s="659">
        <f>V153</f>
        <v>2</v>
      </c>
      <c r="AB151" s="12"/>
    </row>
    <row r="152" spans="1:36" s="8" customFormat="1" ht="15">
      <c r="A152" s="1078"/>
      <c r="B152" s="1195"/>
      <c r="C152" s="1515" t="s">
        <v>926</v>
      </c>
      <c r="D152" s="2486">
        <v>45170</v>
      </c>
      <c r="E152" s="2487"/>
      <c r="F152" s="2488"/>
      <c r="G152" s="2486">
        <v>45199</v>
      </c>
      <c r="H152" s="2487"/>
      <c r="I152" s="2488"/>
      <c r="J152" s="1516">
        <v>30</v>
      </c>
      <c r="K152" s="1517"/>
      <c r="L152" s="1376"/>
      <c r="M152" s="1518"/>
      <c r="N152" s="1519"/>
      <c r="O152" s="1520"/>
      <c r="P152" s="1376"/>
      <c r="Q152" s="1521"/>
      <c r="R152" s="1522">
        <v>1</v>
      </c>
      <c r="S152" s="1001" t="s">
        <v>691</v>
      </c>
      <c r="T152" s="1523" t="s">
        <v>83</v>
      </c>
      <c r="U152" s="1194"/>
      <c r="V152" s="631">
        <f t="shared" si="15"/>
        <v>2</v>
      </c>
      <c r="AB152" s="12"/>
    </row>
    <row r="153" spans="1:36" s="525" customFormat="1" ht="15">
      <c r="A153" s="332"/>
      <c r="B153" s="760"/>
      <c r="C153" s="1526" t="s">
        <v>927</v>
      </c>
      <c r="D153" s="2495">
        <v>45200</v>
      </c>
      <c r="E153" s="2496"/>
      <c r="F153" s="2497"/>
      <c r="G153" s="2495">
        <v>45230</v>
      </c>
      <c r="H153" s="2496"/>
      <c r="I153" s="2497"/>
      <c r="J153" s="1505">
        <v>31</v>
      </c>
      <c r="K153" s="1506"/>
      <c r="L153" s="1507"/>
      <c r="M153" s="1508"/>
      <c r="N153" s="1509"/>
      <c r="O153" s="1510"/>
      <c r="P153" s="1507"/>
      <c r="Q153" s="1524"/>
      <c r="R153" s="1525">
        <v>1</v>
      </c>
      <c r="S153" s="1513" t="s">
        <v>691</v>
      </c>
      <c r="T153" s="727" t="s">
        <v>83</v>
      </c>
      <c r="U153" s="762"/>
      <c r="V153" s="631">
        <f t="shared" si="15"/>
        <v>2</v>
      </c>
      <c r="AB153" s="590"/>
    </row>
    <row r="154" spans="1:36" s="8" customFormat="1" ht="15.75">
      <c r="A154" s="332"/>
      <c r="B154" s="666"/>
      <c r="C154" s="569"/>
      <c r="D154" s="2600" t="s">
        <v>17</v>
      </c>
      <c r="E154" s="2601"/>
      <c r="F154" s="2601"/>
      <c r="G154" s="2601"/>
      <c r="H154" s="2601"/>
      <c r="I154" s="2602"/>
      <c r="J154" s="2618">
        <f>VLOOKUP(A156,'12 - FINANCEIRA'!_xlnm.Print_Area,6,FALSE)</f>
        <v>8</v>
      </c>
      <c r="K154" s="2619"/>
      <c r="L154" s="526" t="str">
        <f>VLOOKUP(A156,'12 - FINANCEIRA'!_xlnm.Print_Area,4,FALSE)</f>
        <v>mês</v>
      </c>
      <c r="M154" s="2620" t="s">
        <v>18</v>
      </c>
      <c r="N154" s="2621"/>
      <c r="O154" s="2621"/>
      <c r="P154" s="2621"/>
      <c r="Q154" s="2622"/>
      <c r="R154" s="527">
        <f>SUM(R146:R153)</f>
        <v>8</v>
      </c>
      <c r="S154" s="528" t="str">
        <f>L154</f>
        <v>mês</v>
      </c>
      <c r="T154" s="480"/>
      <c r="U154" s="469"/>
      <c r="V154" s="659">
        <f t="shared" si="15"/>
        <v>2</v>
      </c>
      <c r="AB154" s="12"/>
    </row>
    <row r="155" spans="1:36" s="8" customFormat="1" ht="15.75">
      <c r="A155" s="332"/>
      <c r="B155" s="666"/>
      <c r="C155" s="481"/>
      <c r="D155" s="2597" t="s">
        <v>19</v>
      </c>
      <c r="E155" s="2598"/>
      <c r="F155" s="2598"/>
      <c r="G155" s="2598"/>
      <c r="H155" s="2598"/>
      <c r="I155" s="2599"/>
      <c r="J155" s="2603">
        <f>R154/J154</f>
        <v>1</v>
      </c>
      <c r="K155" s="2604"/>
      <c r="L155" s="2607"/>
      <c r="M155" s="2609" t="s">
        <v>20</v>
      </c>
      <c r="N155" s="2610"/>
      <c r="O155" s="2610"/>
      <c r="P155" s="2610"/>
      <c r="Q155" s="2611"/>
      <c r="R155" s="629">
        <f>VLOOKUP(A156,'12 - FINANCEIRA'!_xlnm.Print_Area,8,FALSE)</f>
        <v>6</v>
      </c>
      <c r="S155" s="630" t="str">
        <f>L154</f>
        <v>mês</v>
      </c>
      <c r="T155" s="480"/>
      <c r="U155" s="469"/>
      <c r="V155" s="659">
        <f t="shared" si="15"/>
        <v>2</v>
      </c>
      <c r="AB155" s="12"/>
    </row>
    <row r="156" spans="1:36" s="8" customFormat="1" ht="15.75">
      <c r="A156" s="332" t="s">
        <v>283</v>
      </c>
      <c r="B156" s="669"/>
      <c r="C156" s="482"/>
      <c r="D156" s="2600"/>
      <c r="E156" s="2601"/>
      <c r="F156" s="2601"/>
      <c r="G156" s="2601"/>
      <c r="H156" s="2601"/>
      <c r="I156" s="2602"/>
      <c r="J156" s="2605"/>
      <c r="K156" s="2606"/>
      <c r="L156" s="2608"/>
      <c r="M156" s="2609" t="s">
        <v>21</v>
      </c>
      <c r="N156" s="2610"/>
      <c r="O156" s="2610"/>
      <c r="P156" s="2610"/>
      <c r="Q156" s="2611"/>
      <c r="R156" s="629">
        <f>R154-R155</f>
        <v>2</v>
      </c>
      <c r="S156" s="630" t="str">
        <f>L154</f>
        <v>mês</v>
      </c>
      <c r="T156" s="483"/>
      <c r="U156" s="670"/>
      <c r="V156" s="659">
        <f>R156</f>
        <v>2</v>
      </c>
      <c r="AB156" s="12"/>
    </row>
    <row r="157" spans="1:36" s="8" customFormat="1" ht="15.75">
      <c r="A157" s="332"/>
      <c r="B157" s="344"/>
      <c r="C157" s="429"/>
      <c r="D157" s="431"/>
      <c r="E157" s="431"/>
      <c r="F157" s="431"/>
      <c r="G157" s="430"/>
      <c r="H157" s="430"/>
      <c r="I157" s="430"/>
      <c r="J157" s="432"/>
      <c r="K157" s="433"/>
      <c r="L157" s="434"/>
      <c r="M157" s="435"/>
      <c r="N157" s="435"/>
      <c r="O157" s="435"/>
      <c r="P157" s="435"/>
      <c r="Q157" s="435"/>
      <c r="R157" s="436"/>
      <c r="S157" s="437"/>
      <c r="T157" s="438"/>
      <c r="U157" s="355"/>
      <c r="V157" s="660">
        <f>SUM(V144:V156)</f>
        <v>26</v>
      </c>
      <c r="AB157" s="12"/>
    </row>
    <row r="158" spans="1:36" s="319" customFormat="1" ht="15.75">
      <c r="A158" s="1051"/>
      <c r="B158" s="2528" t="str">
        <f>VLOOKUP(A168,'12 - FINANCEIRA'!_xlnm.Print_Area,1,FALSE)</f>
        <v>1.2.6</v>
      </c>
      <c r="C158" s="2632" t="str">
        <f>VLOOKUP(A168,'12 - FINANCEIRA'!_xlnm.Print_Area,3,FALSE)</f>
        <v>Aluguel mensal container para vestiário, incl. porta, venezianas de circulação, 1 pt iluminação, Isolamento térmico (teto), piso em comp. Naval pintado, cert. NR18, incl. laudo descontaminação.</v>
      </c>
      <c r="D158" s="2634" t="s">
        <v>56</v>
      </c>
      <c r="E158" s="2635"/>
      <c r="F158" s="2635"/>
      <c r="G158" s="2635"/>
      <c r="H158" s="2635"/>
      <c r="I158" s="2636"/>
      <c r="J158" s="2580" t="s">
        <v>65</v>
      </c>
      <c r="K158" s="2580" t="s">
        <v>90</v>
      </c>
      <c r="L158" s="2580" t="s">
        <v>91</v>
      </c>
      <c r="M158" s="2580" t="s">
        <v>99</v>
      </c>
      <c r="N158" s="2580" t="s">
        <v>100</v>
      </c>
      <c r="O158" s="2580" t="s">
        <v>94</v>
      </c>
      <c r="P158" s="439" t="s">
        <v>95</v>
      </c>
      <c r="Q158" s="2580" t="s">
        <v>2</v>
      </c>
      <c r="R158" s="2583" t="s">
        <v>2</v>
      </c>
      <c r="S158" s="2580" t="s">
        <v>88</v>
      </c>
      <c r="T158" s="2580" t="s">
        <v>16</v>
      </c>
      <c r="U158" s="2535" t="s">
        <v>205</v>
      </c>
      <c r="V158" s="659">
        <f t="shared" ref="V158:V167" si="16">V159</f>
        <v>3</v>
      </c>
      <c r="W158" s="13"/>
      <c r="X158" s="13"/>
      <c r="Y158" s="13"/>
      <c r="Z158" s="14"/>
      <c r="AA158" s="9"/>
      <c r="AB158" s="9"/>
      <c r="AC158" s="9"/>
      <c r="AD158" s="9"/>
      <c r="AE158" s="9"/>
      <c r="AF158" s="9"/>
      <c r="AG158" s="9"/>
      <c r="AH158" s="9"/>
      <c r="AI158" s="9"/>
      <c r="AJ158" s="9"/>
    </row>
    <row r="159" spans="1:36" s="319" customFormat="1" ht="15.75">
      <c r="A159" s="1051"/>
      <c r="B159" s="2550" t="e">
        <f>LEFT(#REF!,5)</f>
        <v>#REF!</v>
      </c>
      <c r="C159" s="2633" t="e">
        <f>VLOOKUP(LEFT(#REF!,5),'12 - FINANCEIRA'!_xlnm.Print_Area,2,FALSE)</f>
        <v>#REF!</v>
      </c>
      <c r="D159" s="2624" t="s">
        <v>13</v>
      </c>
      <c r="E159" s="2625"/>
      <c r="F159" s="2626"/>
      <c r="G159" s="2627" t="s">
        <v>14</v>
      </c>
      <c r="H159" s="2628"/>
      <c r="I159" s="2629"/>
      <c r="J159" s="2561"/>
      <c r="K159" s="2561"/>
      <c r="L159" s="2561"/>
      <c r="M159" s="2561"/>
      <c r="N159" s="2561"/>
      <c r="O159" s="2561"/>
      <c r="P159" s="440" t="s">
        <v>92</v>
      </c>
      <c r="Q159" s="2561"/>
      <c r="R159" s="2559"/>
      <c r="S159" s="2561"/>
      <c r="T159" s="2561"/>
      <c r="U159" s="2536"/>
      <c r="V159" s="659">
        <f t="shared" si="16"/>
        <v>3</v>
      </c>
      <c r="W159" s="13"/>
      <c r="X159" s="13"/>
      <c r="Y159" s="13"/>
      <c r="Z159" s="14"/>
      <c r="AA159" s="9"/>
      <c r="AB159" s="9"/>
      <c r="AC159" s="9"/>
      <c r="AD159" s="9"/>
      <c r="AE159" s="9"/>
      <c r="AF159" s="9"/>
      <c r="AG159" s="9"/>
      <c r="AH159" s="9"/>
      <c r="AI159" s="9"/>
      <c r="AJ159" s="9"/>
    </row>
    <row r="160" spans="1:36" s="8" customFormat="1" ht="15">
      <c r="A160" s="1078"/>
      <c r="B160" s="811"/>
      <c r="C160" s="1515" t="s">
        <v>930</v>
      </c>
      <c r="D160" s="2489">
        <v>45047</v>
      </c>
      <c r="E160" s="2490"/>
      <c r="F160" s="2491"/>
      <c r="G160" s="2489">
        <v>45077</v>
      </c>
      <c r="H160" s="2490"/>
      <c r="I160" s="2491"/>
      <c r="J160" s="73">
        <v>31</v>
      </c>
      <c r="K160" s="72"/>
      <c r="L160" s="69"/>
      <c r="M160" s="71"/>
      <c r="N160" s="323"/>
      <c r="O160" s="70"/>
      <c r="P160" s="69"/>
      <c r="Q160" s="68"/>
      <c r="R160" s="1779">
        <v>1</v>
      </c>
      <c r="S160" s="331" t="s">
        <v>691</v>
      </c>
      <c r="T160" s="103" t="s">
        <v>83</v>
      </c>
      <c r="U160" s="1860"/>
      <c r="V160" s="659">
        <f t="shared" si="16"/>
        <v>3</v>
      </c>
      <c r="AB160" s="12"/>
    </row>
    <row r="161" spans="1:36" s="8" customFormat="1" ht="15">
      <c r="A161" s="1078"/>
      <c r="B161" s="811"/>
      <c r="C161" s="1515" t="s">
        <v>931</v>
      </c>
      <c r="D161" s="2489">
        <v>45078</v>
      </c>
      <c r="E161" s="2490"/>
      <c r="F161" s="2491"/>
      <c r="G161" s="2489">
        <v>45107</v>
      </c>
      <c r="H161" s="2490"/>
      <c r="I161" s="2491"/>
      <c r="J161" s="1020">
        <v>30</v>
      </c>
      <c r="K161" s="1021"/>
      <c r="L161" s="1022"/>
      <c r="M161" s="1023"/>
      <c r="N161" s="1024"/>
      <c r="O161" s="1025"/>
      <c r="P161" s="1022"/>
      <c r="Q161" s="1026"/>
      <c r="R161" s="1861">
        <v>1</v>
      </c>
      <c r="S161" s="331" t="s">
        <v>691</v>
      </c>
      <c r="T161" s="1503" t="s">
        <v>83</v>
      </c>
      <c r="U161" s="1860"/>
      <c r="V161" s="659">
        <f t="shared" si="16"/>
        <v>3</v>
      </c>
      <c r="AB161" s="12"/>
    </row>
    <row r="162" spans="1:36" s="8" customFormat="1" ht="15">
      <c r="A162" s="1078"/>
      <c r="B162" s="1195"/>
      <c r="C162" s="564" t="s">
        <v>831</v>
      </c>
      <c r="D162" s="2492">
        <v>45108</v>
      </c>
      <c r="E162" s="2493"/>
      <c r="F162" s="2494"/>
      <c r="G162" s="2492">
        <v>45138</v>
      </c>
      <c r="H162" s="2493"/>
      <c r="I162" s="2494"/>
      <c r="J162" s="643">
        <v>31</v>
      </c>
      <c r="K162" s="1335"/>
      <c r="L162" s="645"/>
      <c r="M162" s="646"/>
      <c r="N162" s="647"/>
      <c r="O162" s="1336"/>
      <c r="P162" s="645"/>
      <c r="Q162" s="1337"/>
      <c r="R162" s="1338">
        <v>1</v>
      </c>
      <c r="S162" s="774" t="s">
        <v>691</v>
      </c>
      <c r="T162" s="638" t="s">
        <v>81</v>
      </c>
      <c r="U162" s="1194"/>
      <c r="V162" s="659">
        <f t="shared" si="16"/>
        <v>3</v>
      </c>
      <c r="AB162" s="12"/>
    </row>
    <row r="163" spans="1:36" s="8" customFormat="1" ht="15">
      <c r="A163" s="1078"/>
      <c r="B163" s="1195"/>
      <c r="C163" s="564" t="s">
        <v>832</v>
      </c>
      <c r="D163" s="2492">
        <v>45139</v>
      </c>
      <c r="E163" s="2493"/>
      <c r="F163" s="2494"/>
      <c r="G163" s="2492">
        <v>45169</v>
      </c>
      <c r="H163" s="2493"/>
      <c r="I163" s="2494"/>
      <c r="J163" s="643">
        <v>31</v>
      </c>
      <c r="K163" s="1335"/>
      <c r="L163" s="645"/>
      <c r="M163" s="646"/>
      <c r="N163" s="647"/>
      <c r="O163" s="1336"/>
      <c r="P163" s="645"/>
      <c r="Q163" s="1337"/>
      <c r="R163" s="1338">
        <v>1</v>
      </c>
      <c r="S163" s="774" t="s">
        <v>691</v>
      </c>
      <c r="T163" s="638" t="s">
        <v>81</v>
      </c>
      <c r="U163" s="1194"/>
      <c r="V163" s="659">
        <f t="shared" si="16"/>
        <v>3</v>
      </c>
      <c r="AB163" s="12"/>
    </row>
    <row r="164" spans="1:36" s="8" customFormat="1" ht="15">
      <c r="A164" s="1078"/>
      <c r="B164" s="1195"/>
      <c r="C164" s="564" t="s">
        <v>932</v>
      </c>
      <c r="D164" s="2492">
        <v>45170</v>
      </c>
      <c r="E164" s="2493"/>
      <c r="F164" s="2494"/>
      <c r="G164" s="2492">
        <v>45199</v>
      </c>
      <c r="H164" s="2493"/>
      <c r="I164" s="2494"/>
      <c r="J164" s="643">
        <v>30</v>
      </c>
      <c r="K164" s="1335"/>
      <c r="L164" s="645"/>
      <c r="M164" s="646"/>
      <c r="N164" s="647"/>
      <c r="O164" s="1336"/>
      <c r="P164" s="645"/>
      <c r="Q164" s="1337"/>
      <c r="R164" s="1338">
        <v>1</v>
      </c>
      <c r="S164" s="774" t="s">
        <v>691</v>
      </c>
      <c r="T164" s="638" t="s">
        <v>82</v>
      </c>
      <c r="U164" s="1194"/>
      <c r="V164" s="659">
        <f t="shared" si="16"/>
        <v>3</v>
      </c>
      <c r="AB164" s="12"/>
    </row>
    <row r="165" spans="1:36" s="8" customFormat="1" ht="15">
      <c r="A165" s="1078"/>
      <c r="B165" s="39"/>
      <c r="C165" s="1526" t="s">
        <v>933</v>
      </c>
      <c r="D165" s="2495">
        <v>45200</v>
      </c>
      <c r="E165" s="2496"/>
      <c r="F165" s="2497"/>
      <c r="G165" s="2495">
        <v>45230</v>
      </c>
      <c r="H165" s="2496"/>
      <c r="I165" s="2497"/>
      <c r="J165" s="1505">
        <v>31</v>
      </c>
      <c r="K165" s="1506"/>
      <c r="L165" s="1507"/>
      <c r="M165" s="1508"/>
      <c r="N165" s="1509"/>
      <c r="O165" s="1510"/>
      <c r="P165" s="1507"/>
      <c r="Q165" s="1524"/>
      <c r="R165" s="1525">
        <v>1</v>
      </c>
      <c r="S165" s="1513" t="s">
        <v>691</v>
      </c>
      <c r="T165" s="727" t="s">
        <v>83</v>
      </c>
      <c r="U165" s="777"/>
      <c r="V165" s="659">
        <f t="shared" si="16"/>
        <v>3</v>
      </c>
      <c r="AB165" s="12"/>
    </row>
    <row r="166" spans="1:36" s="8" customFormat="1" ht="15.75">
      <c r="A166" s="332"/>
      <c r="B166" s="666"/>
      <c r="C166" s="569"/>
      <c r="D166" s="2600" t="s">
        <v>17</v>
      </c>
      <c r="E166" s="2601"/>
      <c r="F166" s="2601"/>
      <c r="G166" s="2601"/>
      <c r="H166" s="2601"/>
      <c r="I166" s="2602"/>
      <c r="J166" s="2618">
        <f>VLOOKUP(A168,'12 - FINANCEIRA'!_xlnm.Print_Area,6,FALSE)</f>
        <v>6</v>
      </c>
      <c r="K166" s="2619"/>
      <c r="L166" s="526" t="str">
        <f>VLOOKUP(A168,'12 - FINANCEIRA'!_xlnm.Print_Area,4,FALSE)</f>
        <v>mês</v>
      </c>
      <c r="M166" s="2620" t="s">
        <v>18</v>
      </c>
      <c r="N166" s="2621"/>
      <c r="O166" s="2621"/>
      <c r="P166" s="2621"/>
      <c r="Q166" s="2622"/>
      <c r="R166" s="527">
        <f>SUM(R160:R165)</f>
        <v>6</v>
      </c>
      <c r="S166" s="528" t="str">
        <f>L166</f>
        <v>mês</v>
      </c>
      <c r="T166" s="480"/>
      <c r="U166" s="469"/>
      <c r="V166" s="659">
        <f t="shared" si="16"/>
        <v>3</v>
      </c>
      <c r="AB166" s="12"/>
    </row>
    <row r="167" spans="1:36" s="8" customFormat="1" ht="15.75">
      <c r="A167" s="332"/>
      <c r="B167" s="666"/>
      <c r="C167" s="481"/>
      <c r="D167" s="2597" t="s">
        <v>19</v>
      </c>
      <c r="E167" s="2598"/>
      <c r="F167" s="2598"/>
      <c r="G167" s="2598"/>
      <c r="H167" s="2598"/>
      <c r="I167" s="2599"/>
      <c r="J167" s="2603">
        <f>R166/J166</f>
        <v>1</v>
      </c>
      <c r="K167" s="2604"/>
      <c r="L167" s="2607"/>
      <c r="M167" s="2609" t="s">
        <v>20</v>
      </c>
      <c r="N167" s="2610"/>
      <c r="O167" s="2610"/>
      <c r="P167" s="2610"/>
      <c r="Q167" s="2611"/>
      <c r="R167" s="629">
        <f>VLOOKUP(A168,'12 - FINANCEIRA'!_xlnm.Print_Area,8,FALSE)</f>
        <v>3</v>
      </c>
      <c r="S167" s="630" t="str">
        <f>L166</f>
        <v>mês</v>
      </c>
      <c r="T167" s="480"/>
      <c r="U167" s="469"/>
      <c r="V167" s="659">
        <f t="shared" si="16"/>
        <v>3</v>
      </c>
      <c r="AB167" s="12"/>
    </row>
    <row r="168" spans="1:36" s="8" customFormat="1" ht="15.75">
      <c r="A168" s="332" t="s">
        <v>666</v>
      </c>
      <c r="B168" s="669"/>
      <c r="C168" s="482"/>
      <c r="D168" s="2600"/>
      <c r="E168" s="2601"/>
      <c r="F168" s="2601"/>
      <c r="G168" s="2601"/>
      <c r="H168" s="2601"/>
      <c r="I168" s="2602"/>
      <c r="J168" s="2605"/>
      <c r="K168" s="2606"/>
      <c r="L168" s="2608"/>
      <c r="M168" s="2609" t="s">
        <v>21</v>
      </c>
      <c r="N168" s="2610"/>
      <c r="O168" s="2610"/>
      <c r="P168" s="2610"/>
      <c r="Q168" s="2611"/>
      <c r="R168" s="629">
        <f>R166-R167</f>
        <v>3</v>
      </c>
      <c r="S168" s="630" t="str">
        <f>L166</f>
        <v>mês</v>
      </c>
      <c r="T168" s="483"/>
      <c r="U168" s="670"/>
      <c r="V168" s="659">
        <f>R168</f>
        <v>3</v>
      </c>
      <c r="AB168" s="12"/>
    </row>
    <row r="169" spans="1:36" s="8" customFormat="1" ht="15.75">
      <c r="A169" s="332"/>
      <c r="B169" s="344"/>
      <c r="C169" s="429"/>
      <c r="D169" s="431"/>
      <c r="E169" s="431"/>
      <c r="F169" s="431"/>
      <c r="G169" s="430"/>
      <c r="H169" s="430"/>
      <c r="I169" s="430"/>
      <c r="J169" s="432"/>
      <c r="K169" s="433"/>
      <c r="L169" s="434"/>
      <c r="M169" s="435"/>
      <c r="N169" s="435"/>
      <c r="O169" s="435"/>
      <c r="P169" s="435"/>
      <c r="Q169" s="435"/>
      <c r="R169" s="436"/>
      <c r="S169" s="437"/>
      <c r="T169" s="438"/>
      <c r="U169" s="355"/>
      <c r="V169" s="660">
        <f>SUM(V158:V168)</f>
        <v>33</v>
      </c>
      <c r="AB169" s="12"/>
    </row>
    <row r="170" spans="1:36" ht="15.75">
      <c r="B170" s="306">
        <v>2</v>
      </c>
      <c r="C170" s="307" t="str">
        <f>VLOOKUP(B170,'12 - FINANCEIRA'!_xlnm.Print_Area,2,FALSE)</f>
        <v>GALERIA GUARANHUS 3 E 4</v>
      </c>
      <c r="D170" s="308"/>
      <c r="E170" s="308"/>
      <c r="F170" s="308"/>
      <c r="G170" s="2668"/>
      <c r="H170" s="2669"/>
      <c r="I170" s="2669"/>
      <c r="J170" s="2669"/>
      <c r="K170" s="2669"/>
      <c r="L170" s="2670"/>
      <c r="M170" s="309"/>
      <c r="N170" s="310"/>
      <c r="O170" s="310"/>
      <c r="P170" s="310"/>
      <c r="Q170" s="310"/>
      <c r="R170" s="310"/>
      <c r="S170" s="310"/>
      <c r="T170" s="310"/>
      <c r="U170" s="488"/>
      <c r="V170" s="359" t="e">
        <f>SUM(V171:V683)</f>
        <v>#REF!</v>
      </c>
    </row>
    <row r="171" spans="1:36" s="317" customFormat="1" ht="15.75">
      <c r="A171" s="1050"/>
      <c r="B171" s="312" t="s">
        <v>228</v>
      </c>
      <c r="C171" s="313" t="str">
        <f>VLOOKUP(B171,'12 - FINANCEIRA'!_xlnm.Print_Area,2,FALSE)</f>
        <v>TERRAPLANAGEM E PAVIMENTAÇÃO</v>
      </c>
      <c r="D171" s="314"/>
      <c r="E171" s="314"/>
      <c r="F171" s="314"/>
      <c r="G171" s="2586"/>
      <c r="H171" s="2587"/>
      <c r="I171" s="2587"/>
      <c r="J171" s="2587"/>
      <c r="K171" s="2587"/>
      <c r="L171" s="2588"/>
      <c r="M171" s="315"/>
      <c r="N171" s="316"/>
      <c r="O171" s="2587"/>
      <c r="P171" s="2587"/>
      <c r="Q171" s="2587"/>
      <c r="R171" s="2587"/>
      <c r="S171" s="681"/>
      <c r="U171" s="489"/>
      <c r="V171" s="311">
        <f>SUM(V172:V313)</f>
        <v>315596.85765599995</v>
      </c>
    </row>
    <row r="172" spans="1:36" s="319" customFormat="1" ht="15.75">
      <c r="A172" s="1051"/>
      <c r="B172" s="2528" t="str">
        <f>VLOOKUP(A179,'12 - FINANCEIRA'!_xlnm.Print_Area,1,FALSE)</f>
        <v>2.1.1</v>
      </c>
      <c r="C172" s="2526" t="str">
        <f>VLOOKUP(A179,'12 - FINANCEIRA'!_xlnm.Print_Area,3,FALSE)</f>
        <v>Escavação mecânica de vala em material de 1ª categoria</v>
      </c>
      <c r="D172" s="2552" t="s">
        <v>86</v>
      </c>
      <c r="E172" s="2553"/>
      <c r="F172" s="2553"/>
      <c r="G172" s="2553"/>
      <c r="H172" s="2553"/>
      <c r="I172" s="2554"/>
      <c r="J172" s="2498" t="s">
        <v>87</v>
      </c>
      <c r="K172" s="2498" t="s">
        <v>90</v>
      </c>
      <c r="L172" s="2498" t="s">
        <v>91</v>
      </c>
      <c r="M172" s="2498" t="s">
        <v>99</v>
      </c>
      <c r="N172" s="2498" t="s">
        <v>100</v>
      </c>
      <c r="O172" s="2498" t="s">
        <v>94</v>
      </c>
      <c r="P172" s="318" t="s">
        <v>95</v>
      </c>
      <c r="Q172" s="2498" t="s">
        <v>15</v>
      </c>
      <c r="R172" s="2533" t="s">
        <v>2</v>
      </c>
      <c r="S172" s="2498" t="s">
        <v>88</v>
      </c>
      <c r="T172" s="2498" t="s">
        <v>16</v>
      </c>
      <c r="U172" s="2535" t="s">
        <v>205</v>
      </c>
      <c r="V172" s="659">
        <f t="shared" ref="V172:V177" si="17">V173</f>
        <v>1656.2100000000009</v>
      </c>
      <c r="W172" s="13"/>
      <c r="X172" s="13"/>
      <c r="Y172" s="13"/>
      <c r="Z172" s="14"/>
      <c r="AA172" s="9"/>
      <c r="AB172" s="9"/>
      <c r="AC172" s="9"/>
      <c r="AD172" s="9"/>
      <c r="AE172" s="9"/>
      <c r="AF172" s="9"/>
      <c r="AG172" s="9"/>
      <c r="AH172" s="9"/>
      <c r="AI172" s="9"/>
      <c r="AJ172" s="9"/>
    </row>
    <row r="173" spans="1:36" s="319" customFormat="1" ht="15.75">
      <c r="A173" s="1051"/>
      <c r="B173" s="2550" t="e">
        <f>LEFT(#REF!,5)</f>
        <v>#REF!</v>
      </c>
      <c r="C173" s="2551" t="e">
        <f>VLOOKUP(LEFT(#REF!,5),'12 - FINANCEIRA'!_xlnm.Print_Area,2,FALSE)</f>
        <v>#REF!</v>
      </c>
      <c r="D173" s="2537" t="s">
        <v>13</v>
      </c>
      <c r="E173" s="2538"/>
      <c r="F173" s="2539"/>
      <c r="G173" s="2540" t="s">
        <v>14</v>
      </c>
      <c r="H173" s="2541"/>
      <c r="I173" s="2542"/>
      <c r="J173" s="2499"/>
      <c r="K173" s="2499"/>
      <c r="L173" s="2499"/>
      <c r="M173" s="2499"/>
      <c r="N173" s="2499"/>
      <c r="O173" s="2499"/>
      <c r="P173" s="320" t="s">
        <v>92</v>
      </c>
      <c r="Q173" s="2499"/>
      <c r="R173" s="2534"/>
      <c r="S173" s="2499"/>
      <c r="T173" s="2499"/>
      <c r="U173" s="2536"/>
      <c r="V173" s="659">
        <f t="shared" si="17"/>
        <v>1656.2100000000009</v>
      </c>
      <c r="W173" s="13"/>
      <c r="X173" s="13"/>
      <c r="Y173" s="13"/>
      <c r="Z173" s="14"/>
      <c r="AA173" s="9"/>
      <c r="AB173" s="9"/>
      <c r="AC173" s="9"/>
      <c r="AD173" s="9"/>
      <c r="AE173" s="9"/>
      <c r="AF173" s="9"/>
      <c r="AG173" s="9"/>
      <c r="AH173" s="9"/>
      <c r="AI173" s="9"/>
      <c r="AJ173" s="9"/>
    </row>
    <row r="174" spans="1:36" s="9" customFormat="1" ht="30">
      <c r="A174" s="1074"/>
      <c r="B174" s="706"/>
      <c r="C174" s="1573" t="s">
        <v>848</v>
      </c>
      <c r="D174" s="16">
        <v>100</v>
      </c>
      <c r="E174" s="17" t="s">
        <v>67</v>
      </c>
      <c r="F174" s="18">
        <v>3.5</v>
      </c>
      <c r="G174" s="16">
        <v>123</v>
      </c>
      <c r="H174" s="17" t="s">
        <v>67</v>
      </c>
      <c r="I174" s="18">
        <v>17.38</v>
      </c>
      <c r="J174" s="1466" t="s">
        <v>93</v>
      </c>
      <c r="K174" s="1467">
        <f>(G174-D174)*20+I174-F174</f>
        <v>473.88</v>
      </c>
      <c r="L174" s="1574"/>
      <c r="M174" s="1575"/>
      <c r="N174" s="1576"/>
      <c r="O174" s="1566"/>
      <c r="P174" s="1574"/>
      <c r="Q174" s="1577"/>
      <c r="R174" s="1578">
        <v>5693.8419999999996</v>
      </c>
      <c r="S174" s="1579" t="s">
        <v>5</v>
      </c>
      <c r="T174" s="1580" t="s">
        <v>82</v>
      </c>
      <c r="U174" s="1944" t="s">
        <v>877</v>
      </c>
      <c r="V174" s="659">
        <f t="shared" si="17"/>
        <v>1656.2100000000009</v>
      </c>
      <c r="W174" s="13"/>
      <c r="X174" s="13"/>
      <c r="Y174" s="13"/>
      <c r="Z174" s="14"/>
      <c r="AA174" s="24"/>
      <c r="AB174" s="25"/>
    </row>
    <row r="175" spans="1:36" s="8" customFormat="1" ht="30">
      <c r="A175" s="1078"/>
      <c r="B175" s="707"/>
      <c r="C175" s="1723" t="s">
        <v>1010</v>
      </c>
      <c r="D175" s="1582">
        <v>0</v>
      </c>
      <c r="E175" s="1583" t="s">
        <v>67</v>
      </c>
      <c r="F175" s="1584">
        <v>0</v>
      </c>
      <c r="G175" s="1582">
        <v>12</v>
      </c>
      <c r="H175" s="1583" t="s">
        <v>67</v>
      </c>
      <c r="I175" s="1584">
        <v>10</v>
      </c>
      <c r="J175" s="1029" t="s">
        <v>93</v>
      </c>
      <c r="K175" s="1030">
        <f>(G175-D175)*20+I175-F175</f>
        <v>250</v>
      </c>
      <c r="L175" s="1373"/>
      <c r="M175" s="1567"/>
      <c r="N175" s="1569"/>
      <c r="O175" s="1569"/>
      <c r="P175" s="1373"/>
      <c r="Q175" s="1724"/>
      <c r="R175" s="1862">
        <v>2706.578</v>
      </c>
      <c r="S175" s="1726" t="s">
        <v>5</v>
      </c>
      <c r="T175" s="1572" t="s">
        <v>83</v>
      </c>
      <c r="U175" s="1945" t="s">
        <v>1011</v>
      </c>
      <c r="V175" s="659">
        <f t="shared" si="17"/>
        <v>1656.2100000000009</v>
      </c>
      <c r="W175" s="718"/>
      <c r="X175" s="718"/>
      <c r="Y175" s="718"/>
      <c r="Z175" s="719"/>
    </row>
    <row r="176" spans="1:36" s="8" customFormat="1" ht="27" customHeight="1">
      <c r="A176" s="1078"/>
      <c r="B176" s="39"/>
      <c r="C176" s="1727"/>
      <c r="D176" s="1728"/>
      <c r="E176" s="1729"/>
      <c r="F176" s="1730"/>
      <c r="G176" s="1728"/>
      <c r="H176" s="1729"/>
      <c r="I176" s="1730"/>
      <c r="J176" s="1731"/>
      <c r="K176" s="1732"/>
      <c r="L176" s="1733"/>
      <c r="M176" s="1734"/>
      <c r="N176" s="1735"/>
      <c r="O176" s="1735"/>
      <c r="P176" s="1733"/>
      <c r="Q176" s="1736"/>
      <c r="R176" s="1737"/>
      <c r="S176" s="1738"/>
      <c r="T176" s="1739"/>
      <c r="U176" s="1740"/>
      <c r="V176" s="659">
        <f t="shared" si="17"/>
        <v>1656.2100000000009</v>
      </c>
      <c r="AB176" s="12"/>
    </row>
    <row r="177" spans="1:36" s="8" customFormat="1" ht="15.75">
      <c r="A177" s="1078"/>
      <c r="B177" s="666"/>
      <c r="C177" s="62"/>
      <c r="D177" s="2506" t="s">
        <v>17</v>
      </c>
      <c r="E177" s="2507"/>
      <c r="F177" s="2507"/>
      <c r="G177" s="2507"/>
      <c r="H177" s="2507"/>
      <c r="I177" s="2508"/>
      <c r="J177" s="2567">
        <f>VLOOKUP(A179,'12 - FINANCEIRA'!_xlnm.Print_Area,6,FALSE)</f>
        <v>8496.65</v>
      </c>
      <c r="K177" s="2568"/>
      <c r="L177" s="696" t="str">
        <f>VLOOKUP(A179,'12 - FINANCEIRA'!_xlnm.Print_Area,4,FALSE)</f>
        <v>m³</v>
      </c>
      <c r="M177" s="2562" t="s">
        <v>18</v>
      </c>
      <c r="N177" s="2563"/>
      <c r="O177" s="2563"/>
      <c r="P177" s="2563"/>
      <c r="Q177" s="2564"/>
      <c r="R177" s="691">
        <f>SUM(R174:R176)</f>
        <v>8400.42</v>
      </c>
      <c r="S177" s="692" t="str">
        <f>L177</f>
        <v>m³</v>
      </c>
      <c r="T177" s="486"/>
      <c r="U177" s="469"/>
      <c r="V177" s="659">
        <f t="shared" si="17"/>
        <v>1656.2100000000009</v>
      </c>
      <c r="AB177" s="12"/>
    </row>
    <row r="178" spans="1:36" s="8" customFormat="1" ht="15.75">
      <c r="A178" s="332"/>
      <c r="B178" s="666"/>
      <c r="C178" s="487"/>
      <c r="D178" s="2503" t="s">
        <v>19</v>
      </c>
      <c r="E178" s="2504"/>
      <c r="F178" s="2504"/>
      <c r="G178" s="2504"/>
      <c r="H178" s="2504"/>
      <c r="I178" s="2505"/>
      <c r="J178" s="2509">
        <f>R177/J177</f>
        <v>0.98867435989478214</v>
      </c>
      <c r="K178" s="2510"/>
      <c r="L178" s="2513"/>
      <c r="M178" s="2500" t="s">
        <v>20</v>
      </c>
      <c r="N178" s="2501"/>
      <c r="O178" s="2501"/>
      <c r="P178" s="2501"/>
      <c r="Q178" s="2502"/>
      <c r="R178" s="667">
        <f>VLOOKUP(A179,'12 - FINANCEIRA'!_xlnm.Print_Area,8,FALSE)</f>
        <v>6744.2099999999991</v>
      </c>
      <c r="S178" s="668" t="str">
        <f>L177</f>
        <v>m³</v>
      </c>
      <c r="T178" s="486"/>
      <c r="U178" s="469"/>
      <c r="V178" s="659">
        <f>V179</f>
        <v>1656.2100000000009</v>
      </c>
      <c r="AB178" s="12"/>
    </row>
    <row r="179" spans="1:36" s="8" customFormat="1" ht="15.75">
      <c r="A179" s="332" t="s">
        <v>302</v>
      </c>
      <c r="B179" s="666"/>
      <c r="C179" s="62"/>
      <c r="D179" s="2520"/>
      <c r="E179" s="2521"/>
      <c r="F179" s="2521"/>
      <c r="G179" s="2521"/>
      <c r="H179" s="2521"/>
      <c r="I179" s="2522"/>
      <c r="J179" s="2543"/>
      <c r="K179" s="2544"/>
      <c r="L179" s="2545"/>
      <c r="M179" s="2546" t="s">
        <v>21</v>
      </c>
      <c r="N179" s="2547"/>
      <c r="O179" s="2547"/>
      <c r="P179" s="2547"/>
      <c r="Q179" s="2548"/>
      <c r="R179" s="342">
        <f>R177-R178</f>
        <v>1656.2100000000009</v>
      </c>
      <c r="S179" s="343" t="str">
        <f>L177</f>
        <v>m³</v>
      </c>
      <c r="T179" s="486"/>
      <c r="U179" s="469"/>
      <c r="V179" s="659">
        <f>R179</f>
        <v>1656.2100000000009</v>
      </c>
      <c r="AB179" s="12"/>
    </row>
    <row r="180" spans="1:36" s="8" customFormat="1" ht="15.75">
      <c r="A180" s="332"/>
      <c r="B180" s="344"/>
      <c r="C180" s="345"/>
      <c r="D180" s="347"/>
      <c r="E180" s="347"/>
      <c r="F180" s="347"/>
      <c r="G180" s="346"/>
      <c r="H180" s="346"/>
      <c r="I180" s="346"/>
      <c r="J180" s="348"/>
      <c r="K180" s="349"/>
      <c r="L180" s="350"/>
      <c r="M180" s="351"/>
      <c r="N180" s="351"/>
      <c r="O180" s="351"/>
      <c r="P180" s="351"/>
      <c r="Q180" s="351"/>
      <c r="R180" s="352"/>
      <c r="S180" s="353"/>
      <c r="T180" s="354"/>
      <c r="U180" s="355"/>
      <c r="V180" s="660">
        <f>SUM(V172:V179)</f>
        <v>13249.680000000008</v>
      </c>
      <c r="AB180" s="12"/>
    </row>
    <row r="181" spans="1:36" s="319" customFormat="1" ht="15.75">
      <c r="A181" s="1051"/>
      <c r="B181" s="2528" t="str">
        <f>VLOOKUP(A189,'12 - FINANCEIRA'!_xlnm.Print_Area,1,FALSE)</f>
        <v>2.1.2</v>
      </c>
      <c r="C181" s="2526" t="str">
        <f>VLOOKUP(A189,'12 - FINANCEIRA'!_xlnm.Print_Area,3,FALSE)</f>
        <v>Aterro com areia, inclusive fornecimento e adensamento</v>
      </c>
      <c r="D181" s="2552" t="s">
        <v>86</v>
      </c>
      <c r="E181" s="2553"/>
      <c r="F181" s="2553"/>
      <c r="G181" s="2553"/>
      <c r="H181" s="2553"/>
      <c r="I181" s="2554"/>
      <c r="J181" s="2498" t="s">
        <v>87</v>
      </c>
      <c r="K181" s="2498" t="s">
        <v>90</v>
      </c>
      <c r="L181" s="2498" t="s">
        <v>91</v>
      </c>
      <c r="M181" s="2498" t="s">
        <v>99</v>
      </c>
      <c r="N181" s="2498" t="s">
        <v>100</v>
      </c>
      <c r="O181" s="2498" t="s">
        <v>94</v>
      </c>
      <c r="P181" s="318" t="s">
        <v>95</v>
      </c>
      <c r="Q181" s="2498" t="s">
        <v>15</v>
      </c>
      <c r="R181" s="2533" t="s">
        <v>2</v>
      </c>
      <c r="S181" s="2498" t="s">
        <v>88</v>
      </c>
      <c r="T181" s="2498" t="s">
        <v>16</v>
      </c>
      <c r="U181" s="2535" t="s">
        <v>205</v>
      </c>
      <c r="V181" s="659">
        <f t="shared" ref="V181:V188" si="18">V182</f>
        <v>1426.4550000000002</v>
      </c>
      <c r="W181" s="13"/>
      <c r="X181" s="13"/>
      <c r="Y181" s="13"/>
      <c r="Z181" s="14"/>
      <c r="AA181" s="9"/>
      <c r="AB181" s="9"/>
      <c r="AC181" s="9"/>
      <c r="AD181" s="9"/>
      <c r="AE181" s="9"/>
      <c r="AF181" s="9"/>
      <c r="AG181" s="9"/>
      <c r="AH181" s="9"/>
      <c r="AI181" s="9"/>
      <c r="AJ181" s="9"/>
    </row>
    <row r="182" spans="1:36" s="319" customFormat="1" ht="15.75">
      <c r="A182" s="1051"/>
      <c r="B182" s="2550" t="e">
        <f>LEFT(#REF!,5)</f>
        <v>#REF!</v>
      </c>
      <c r="C182" s="2551" t="e">
        <f>VLOOKUP(LEFT(#REF!,5),'12 - FINANCEIRA'!_xlnm.Print_Area,2,FALSE)</f>
        <v>#REF!</v>
      </c>
      <c r="D182" s="2537" t="s">
        <v>13</v>
      </c>
      <c r="E182" s="2538"/>
      <c r="F182" s="2539"/>
      <c r="G182" s="2540" t="s">
        <v>14</v>
      </c>
      <c r="H182" s="2541"/>
      <c r="I182" s="2542"/>
      <c r="J182" s="2499"/>
      <c r="K182" s="2499"/>
      <c r="L182" s="2499"/>
      <c r="M182" s="2499"/>
      <c r="N182" s="2499"/>
      <c r="O182" s="2499"/>
      <c r="P182" s="320" t="s">
        <v>92</v>
      </c>
      <c r="Q182" s="2499"/>
      <c r="R182" s="2534"/>
      <c r="S182" s="2499"/>
      <c r="T182" s="2499"/>
      <c r="U182" s="2536"/>
      <c r="V182" s="659">
        <f t="shared" si="18"/>
        <v>1426.4550000000002</v>
      </c>
      <c r="W182" s="13"/>
      <c r="X182" s="13"/>
      <c r="Y182" s="13"/>
      <c r="Z182" s="14"/>
      <c r="AA182" s="9"/>
      <c r="AB182" s="9"/>
      <c r="AC182" s="9"/>
      <c r="AD182" s="9"/>
      <c r="AE182" s="9"/>
      <c r="AF182" s="9"/>
      <c r="AG182" s="9"/>
      <c r="AH182" s="9"/>
      <c r="AI182" s="9"/>
      <c r="AJ182" s="9"/>
    </row>
    <row r="183" spans="1:36" s="9" customFormat="1" ht="30">
      <c r="A183" s="1074"/>
      <c r="B183" s="707"/>
      <c r="C183" s="1581" t="s">
        <v>849</v>
      </c>
      <c r="D183" s="729">
        <v>100</v>
      </c>
      <c r="E183" s="730" t="s">
        <v>67</v>
      </c>
      <c r="F183" s="731">
        <v>3.5</v>
      </c>
      <c r="G183" s="729">
        <v>123</v>
      </c>
      <c r="H183" s="730" t="s">
        <v>67</v>
      </c>
      <c r="I183" s="731">
        <v>17.38</v>
      </c>
      <c r="J183" s="1585" t="s">
        <v>93</v>
      </c>
      <c r="K183" s="1586">
        <f>(G183-D183)*20+I183-F183</f>
        <v>473.88</v>
      </c>
      <c r="L183" s="1373"/>
      <c r="M183" s="1567"/>
      <c r="N183" s="1568"/>
      <c r="O183" s="1587"/>
      <c r="P183" s="1588"/>
      <c r="Q183" s="1570"/>
      <c r="R183" s="1589">
        <v>1871.3240000000001</v>
      </c>
      <c r="S183" s="1590" t="s">
        <v>5</v>
      </c>
      <c r="T183" s="1572" t="s">
        <v>83</v>
      </c>
      <c r="U183" s="1945" t="s">
        <v>877</v>
      </c>
      <c r="V183" s="996">
        <f t="shared" si="18"/>
        <v>1426.4550000000002</v>
      </c>
      <c r="W183" s="13"/>
      <c r="X183" s="13"/>
      <c r="Y183" s="13"/>
      <c r="Z183" s="14"/>
      <c r="AA183" s="24"/>
      <c r="AB183" s="25"/>
    </row>
    <row r="184" spans="1:36" s="9" customFormat="1" ht="30">
      <c r="A184" s="1074"/>
      <c r="B184" s="707"/>
      <c r="C184" s="1581" t="s">
        <v>850</v>
      </c>
      <c r="D184" s="1582">
        <v>0</v>
      </c>
      <c r="E184" s="1583" t="s">
        <v>67</v>
      </c>
      <c r="F184" s="1584">
        <v>0</v>
      </c>
      <c r="G184" s="1582">
        <v>12</v>
      </c>
      <c r="H184" s="1583" t="s">
        <v>67</v>
      </c>
      <c r="I184" s="1584">
        <v>10</v>
      </c>
      <c r="J184" s="1029" t="s">
        <v>93</v>
      </c>
      <c r="K184" s="1030">
        <f>(G184-D184)*20+I184-F184</f>
        <v>250</v>
      </c>
      <c r="L184" s="1373"/>
      <c r="M184" s="1567"/>
      <c r="N184" s="1568"/>
      <c r="O184" s="1569"/>
      <c r="P184" s="1373"/>
      <c r="Q184" s="1570"/>
      <c r="R184" s="1374">
        <v>789.24099999999999</v>
      </c>
      <c r="S184" s="1571" t="s">
        <v>5</v>
      </c>
      <c r="T184" s="1572" t="s">
        <v>83</v>
      </c>
      <c r="U184" s="1945" t="s">
        <v>1011</v>
      </c>
      <c r="V184" s="659">
        <f t="shared" si="18"/>
        <v>1426.4550000000002</v>
      </c>
      <c r="W184" s="13"/>
      <c r="X184" s="13"/>
      <c r="Y184" s="13"/>
      <c r="Z184" s="14"/>
      <c r="AA184" s="24"/>
      <c r="AB184" s="25"/>
    </row>
    <row r="185" spans="1:36" s="8" customFormat="1" ht="15">
      <c r="A185" s="1078"/>
      <c r="B185" s="707"/>
      <c r="C185" s="1581"/>
      <c r="D185" s="1582"/>
      <c r="E185" s="1583"/>
      <c r="F185" s="1584"/>
      <c r="G185" s="1582"/>
      <c r="H185" s="1583"/>
      <c r="I185" s="1584"/>
      <c r="J185" s="1029"/>
      <c r="K185" s="1030"/>
      <c r="L185" s="1373"/>
      <c r="M185" s="1567"/>
      <c r="N185" s="1568"/>
      <c r="O185" s="1569"/>
      <c r="P185" s="1373"/>
      <c r="Q185" s="1570"/>
      <c r="R185" s="1374"/>
      <c r="S185" s="1571"/>
      <c r="T185" s="1572"/>
      <c r="U185" s="1741"/>
      <c r="V185" s="659">
        <f t="shared" si="18"/>
        <v>1426.4550000000002</v>
      </c>
      <c r="W185" s="718"/>
      <c r="X185" s="718"/>
      <c r="Y185" s="718"/>
      <c r="Z185" s="719"/>
    </row>
    <row r="186" spans="1:36" s="8" customFormat="1" ht="15">
      <c r="A186" s="332"/>
      <c r="B186" s="39"/>
      <c r="C186" s="40"/>
      <c r="D186" s="54"/>
      <c r="E186" s="27"/>
      <c r="F186" s="55"/>
      <c r="G186" s="26"/>
      <c r="H186" s="27"/>
      <c r="I186" s="28"/>
      <c r="J186" s="29"/>
      <c r="K186" s="30"/>
      <c r="L186" s="31"/>
      <c r="M186" s="32"/>
      <c r="N186" s="33"/>
      <c r="O186" s="33"/>
      <c r="P186" s="31"/>
      <c r="Q186" s="34"/>
      <c r="R186" s="338"/>
      <c r="S186" s="35"/>
      <c r="T186" s="339"/>
      <c r="U186" s="1002"/>
      <c r="V186" s="659">
        <f t="shared" si="18"/>
        <v>1426.4550000000002</v>
      </c>
      <c r="AB186" s="12"/>
    </row>
    <row r="187" spans="1:36" s="8" customFormat="1" ht="15.75">
      <c r="A187" s="332"/>
      <c r="B187" s="666"/>
      <c r="C187" s="62"/>
      <c r="D187" s="2515" t="s">
        <v>17</v>
      </c>
      <c r="E187" s="2516"/>
      <c r="F187" s="2516"/>
      <c r="G187" s="2516"/>
      <c r="H187" s="2516"/>
      <c r="I187" s="2517"/>
      <c r="J187" s="2518">
        <f>VLOOKUP(A189,'12 - FINANCEIRA'!_xlnm.Print_Area,6,FALSE)</f>
        <v>2682.09</v>
      </c>
      <c r="K187" s="2519"/>
      <c r="L187" s="340" t="str">
        <f>VLOOKUP(A189,'12 - FINANCEIRA'!_xlnm.Print_Area,4,FALSE)</f>
        <v>m³</v>
      </c>
      <c r="M187" s="2500" t="s">
        <v>18</v>
      </c>
      <c r="N187" s="2501"/>
      <c r="O187" s="2501"/>
      <c r="P187" s="2501"/>
      <c r="Q187" s="2502"/>
      <c r="R187" s="667">
        <f>SUM(R183:R186)</f>
        <v>2660.5650000000001</v>
      </c>
      <c r="S187" s="341" t="str">
        <f>L187</f>
        <v>m³</v>
      </c>
      <c r="T187" s="486"/>
      <c r="U187" s="469"/>
      <c r="V187" s="659">
        <f t="shared" si="18"/>
        <v>1426.4550000000002</v>
      </c>
      <c r="AB187" s="12"/>
    </row>
    <row r="188" spans="1:36" s="8" customFormat="1" ht="15.75">
      <c r="A188" s="332"/>
      <c r="B188" s="666"/>
      <c r="C188" s="487"/>
      <c r="D188" s="2503" t="s">
        <v>19</v>
      </c>
      <c r="E188" s="2504"/>
      <c r="F188" s="2504"/>
      <c r="G188" s="2504"/>
      <c r="H188" s="2504"/>
      <c r="I188" s="2505"/>
      <c r="J188" s="2509">
        <f>R187/J187</f>
        <v>0.99197454224131176</v>
      </c>
      <c r="K188" s="2510"/>
      <c r="L188" s="2513"/>
      <c r="M188" s="2500" t="s">
        <v>20</v>
      </c>
      <c r="N188" s="2501"/>
      <c r="O188" s="2501"/>
      <c r="P188" s="2501"/>
      <c r="Q188" s="2502"/>
      <c r="R188" s="667">
        <f>VLOOKUP(A189,'12 - FINANCEIRA'!_xlnm.Print_Area,8,FALSE)</f>
        <v>1234.1099999999999</v>
      </c>
      <c r="S188" s="668" t="str">
        <f>L187</f>
        <v>m³</v>
      </c>
      <c r="T188" s="486"/>
      <c r="U188" s="469"/>
      <c r="V188" s="659">
        <f t="shared" si="18"/>
        <v>1426.4550000000002</v>
      </c>
      <c r="AB188" s="12"/>
    </row>
    <row r="189" spans="1:36" s="8" customFormat="1" ht="15.75">
      <c r="A189" s="332" t="s">
        <v>303</v>
      </c>
      <c r="B189" s="666"/>
      <c r="C189" s="62"/>
      <c r="D189" s="2520"/>
      <c r="E189" s="2521"/>
      <c r="F189" s="2521"/>
      <c r="G189" s="2521"/>
      <c r="H189" s="2521"/>
      <c r="I189" s="2522"/>
      <c r="J189" s="2543"/>
      <c r="K189" s="2544"/>
      <c r="L189" s="2545"/>
      <c r="M189" s="2546" t="s">
        <v>21</v>
      </c>
      <c r="N189" s="2547"/>
      <c r="O189" s="2547"/>
      <c r="P189" s="2547"/>
      <c r="Q189" s="2548"/>
      <c r="R189" s="342">
        <f>R187-R188</f>
        <v>1426.4550000000002</v>
      </c>
      <c r="S189" s="343" t="str">
        <f>L187</f>
        <v>m³</v>
      </c>
      <c r="T189" s="486"/>
      <c r="U189" s="469"/>
      <c r="V189" s="659">
        <f>R189</f>
        <v>1426.4550000000002</v>
      </c>
      <c r="AB189" s="12"/>
    </row>
    <row r="190" spans="1:36" s="8" customFormat="1" ht="15.75">
      <c r="A190" s="332"/>
      <c r="B190" s="344"/>
      <c r="C190" s="345"/>
      <c r="D190" s="347"/>
      <c r="E190" s="347"/>
      <c r="F190" s="347"/>
      <c r="G190" s="346"/>
      <c r="H190" s="346"/>
      <c r="I190" s="346"/>
      <c r="J190" s="348"/>
      <c r="K190" s="349"/>
      <c r="L190" s="350"/>
      <c r="M190" s="351"/>
      <c r="N190" s="351"/>
      <c r="O190" s="351"/>
      <c r="P190" s="351"/>
      <c r="Q190" s="351"/>
      <c r="R190" s="352"/>
      <c r="S190" s="353"/>
      <c r="T190" s="354"/>
      <c r="U190" s="355"/>
      <c r="V190" s="660">
        <f>SUM(V181:V189)</f>
        <v>12838.095000000001</v>
      </c>
      <c r="AB190" s="12"/>
    </row>
    <row r="191" spans="1:36" s="319" customFormat="1" ht="15.75">
      <c r="A191" s="1051"/>
      <c r="B191" s="2528" t="str">
        <f>VLOOKUP(A212,'12 - FINANCEIRA'!_xlnm.Print_Area,1,FALSE)</f>
        <v>2.1.3</v>
      </c>
      <c r="C191" s="2526" t="str">
        <f>VLOOKUP(A212,'12 - FINANCEIRA'!_xlnm.Print_Area,3,FALSE)</f>
        <v>Reaterro e compactação com soquete vibratório</v>
      </c>
      <c r="D191" s="2552" t="s">
        <v>86</v>
      </c>
      <c r="E191" s="2553"/>
      <c r="F191" s="2553"/>
      <c r="G191" s="2553"/>
      <c r="H191" s="2553"/>
      <c r="I191" s="2554"/>
      <c r="J191" s="2498" t="s">
        <v>87</v>
      </c>
      <c r="K191" s="2498" t="s">
        <v>90</v>
      </c>
      <c r="L191" s="2498" t="s">
        <v>91</v>
      </c>
      <c r="M191" s="2498" t="s">
        <v>99</v>
      </c>
      <c r="N191" s="2498" t="s">
        <v>100</v>
      </c>
      <c r="O191" s="2498" t="s">
        <v>94</v>
      </c>
      <c r="P191" s="318" t="s">
        <v>95</v>
      </c>
      <c r="Q191" s="2498" t="s">
        <v>15</v>
      </c>
      <c r="R191" s="2533" t="s">
        <v>2</v>
      </c>
      <c r="S191" s="2498" t="s">
        <v>88</v>
      </c>
      <c r="T191" s="2498" t="s">
        <v>16</v>
      </c>
      <c r="U191" s="2535" t="s">
        <v>205</v>
      </c>
      <c r="V191" s="659">
        <f t="shared" ref="V191:V211" si="19">V192</f>
        <v>133.91999999999999</v>
      </c>
      <c r="W191" s="13"/>
      <c r="X191" s="13"/>
      <c r="Y191" s="13"/>
      <c r="Z191" s="14"/>
      <c r="AA191" s="9"/>
      <c r="AB191" s="9"/>
      <c r="AC191" s="9"/>
      <c r="AD191" s="9"/>
      <c r="AE191" s="9"/>
      <c r="AF191" s="9"/>
      <c r="AG191" s="9"/>
      <c r="AH191" s="9"/>
      <c r="AI191" s="9"/>
      <c r="AJ191" s="9"/>
    </row>
    <row r="192" spans="1:36" s="319" customFormat="1" ht="15.75">
      <c r="A192" s="1051"/>
      <c r="B192" s="2550" t="e">
        <f>LEFT(#REF!,5)</f>
        <v>#REF!</v>
      </c>
      <c r="C192" s="2551" t="e">
        <f>VLOOKUP(LEFT(#REF!,5),'12 - FINANCEIRA'!_xlnm.Print_Area,2,FALSE)</f>
        <v>#REF!</v>
      </c>
      <c r="D192" s="2537" t="s">
        <v>13</v>
      </c>
      <c r="E192" s="2538"/>
      <c r="F192" s="2539"/>
      <c r="G192" s="2540" t="s">
        <v>14</v>
      </c>
      <c r="H192" s="2541"/>
      <c r="I192" s="2542"/>
      <c r="J192" s="2499"/>
      <c r="K192" s="2499"/>
      <c r="L192" s="2499"/>
      <c r="M192" s="2499"/>
      <c r="N192" s="2499"/>
      <c r="O192" s="2499"/>
      <c r="P192" s="320" t="s">
        <v>92</v>
      </c>
      <c r="Q192" s="2499"/>
      <c r="R192" s="2534"/>
      <c r="S192" s="2499"/>
      <c r="T192" s="2499"/>
      <c r="U192" s="2536"/>
      <c r="V192" s="659">
        <f t="shared" si="19"/>
        <v>133.91999999999999</v>
      </c>
      <c r="W192" s="13"/>
      <c r="X192" s="13"/>
      <c r="Y192" s="13"/>
      <c r="Z192" s="14"/>
      <c r="AA192" s="9"/>
      <c r="AB192" s="9"/>
      <c r="AC192" s="9"/>
      <c r="AD192" s="9"/>
      <c r="AE192" s="9"/>
      <c r="AF192" s="9"/>
      <c r="AG192" s="9"/>
      <c r="AH192" s="9"/>
      <c r="AI192" s="9"/>
      <c r="AJ192" s="9"/>
    </row>
    <row r="193" spans="1:28" s="522" customFormat="1" ht="15">
      <c r="A193" s="321"/>
      <c r="B193" s="530"/>
      <c r="C193" s="1226" t="s">
        <v>1015</v>
      </c>
      <c r="D193" s="1215">
        <v>123</v>
      </c>
      <c r="E193" s="1216" t="s">
        <v>67</v>
      </c>
      <c r="F193" s="1217">
        <v>10</v>
      </c>
      <c r="G193" s="1215">
        <v>123</v>
      </c>
      <c r="H193" s="1216" t="s">
        <v>67</v>
      </c>
      <c r="I193" s="1217">
        <v>12</v>
      </c>
      <c r="J193" s="1218" t="s">
        <v>769</v>
      </c>
      <c r="K193" s="1223">
        <v>2</v>
      </c>
      <c r="L193" s="1223">
        <v>1.2</v>
      </c>
      <c r="M193" s="1223">
        <v>1.2</v>
      </c>
      <c r="N193" s="1223"/>
      <c r="O193" s="1223">
        <f>K193*L193*M193</f>
        <v>2.88</v>
      </c>
      <c r="P193" s="1105"/>
      <c r="Q193" s="1137"/>
      <c r="R193" s="1223">
        <f>O193</f>
        <v>2.88</v>
      </c>
      <c r="S193" s="1528" t="s">
        <v>8</v>
      </c>
      <c r="T193" s="1225" t="s">
        <v>83</v>
      </c>
      <c r="U193" s="1529" t="s">
        <v>1009</v>
      </c>
      <c r="V193" s="659">
        <f t="shared" si="19"/>
        <v>133.91999999999999</v>
      </c>
      <c r="W193" s="518"/>
      <c r="X193" s="518"/>
      <c r="Y193" s="518"/>
      <c r="Z193" s="519"/>
      <c r="AA193" s="520"/>
      <c r="AB193" s="521"/>
    </row>
    <row r="194" spans="1:28" s="522" customFormat="1" ht="15">
      <c r="A194" s="321"/>
      <c r="B194" s="1527"/>
      <c r="C194" s="1226" t="s">
        <v>1015</v>
      </c>
      <c r="D194" s="1215">
        <v>121</v>
      </c>
      <c r="E194" s="1216" t="s">
        <v>67</v>
      </c>
      <c r="F194" s="1217">
        <v>2.5</v>
      </c>
      <c r="G194" s="1215">
        <v>121</v>
      </c>
      <c r="H194" s="1216" t="s">
        <v>67</v>
      </c>
      <c r="I194" s="1217">
        <v>4</v>
      </c>
      <c r="J194" s="1218" t="s">
        <v>769</v>
      </c>
      <c r="K194" s="1223">
        <v>2</v>
      </c>
      <c r="L194" s="1223">
        <v>1.2</v>
      </c>
      <c r="M194" s="1223">
        <v>1.2</v>
      </c>
      <c r="N194" s="1223"/>
      <c r="O194" s="1223">
        <f t="shared" ref="O194:O209" si="20">K194*L194*M194</f>
        <v>2.88</v>
      </c>
      <c r="P194" s="1105"/>
      <c r="Q194" s="1137"/>
      <c r="R194" s="1223">
        <f>O194</f>
        <v>2.88</v>
      </c>
      <c r="S194" s="1528" t="s">
        <v>8</v>
      </c>
      <c r="T194" s="1225" t="s">
        <v>83</v>
      </c>
      <c r="U194" s="1529" t="s">
        <v>1009</v>
      </c>
      <c r="V194" s="659">
        <f t="shared" si="19"/>
        <v>133.91999999999999</v>
      </c>
      <c r="W194" s="518"/>
      <c r="X194" s="518"/>
      <c r="Y194" s="518"/>
      <c r="Z194" s="519"/>
      <c r="AA194" s="520"/>
      <c r="AB194" s="521"/>
    </row>
    <row r="195" spans="1:28" s="522" customFormat="1" ht="15">
      <c r="A195" s="321"/>
      <c r="B195" s="1527"/>
      <c r="C195" s="1226" t="s">
        <v>1015</v>
      </c>
      <c r="D195" s="1215">
        <v>119</v>
      </c>
      <c r="E195" s="1216" t="s">
        <v>67</v>
      </c>
      <c r="F195" s="1217">
        <v>4</v>
      </c>
      <c r="G195" s="1215">
        <v>119</v>
      </c>
      <c r="H195" s="1216" t="s">
        <v>67</v>
      </c>
      <c r="I195" s="1217">
        <v>6</v>
      </c>
      <c r="J195" s="1218" t="s">
        <v>769</v>
      </c>
      <c r="K195" s="1223">
        <v>2</v>
      </c>
      <c r="L195" s="1223">
        <v>1.2</v>
      </c>
      <c r="M195" s="1223">
        <v>1.2</v>
      </c>
      <c r="N195" s="1223"/>
      <c r="O195" s="1223">
        <f t="shared" si="20"/>
        <v>2.88</v>
      </c>
      <c r="P195" s="1105"/>
      <c r="Q195" s="1137"/>
      <c r="R195" s="1223">
        <f t="shared" ref="R195:R208" si="21">O195</f>
        <v>2.88</v>
      </c>
      <c r="S195" s="1528" t="s">
        <v>8</v>
      </c>
      <c r="T195" s="1225" t="s">
        <v>83</v>
      </c>
      <c r="U195" s="1529" t="s">
        <v>1009</v>
      </c>
      <c r="V195" s="659">
        <f t="shared" si="19"/>
        <v>133.91999999999999</v>
      </c>
      <c r="W195" s="518"/>
      <c r="X195" s="518"/>
      <c r="Y195" s="518"/>
      <c r="Z195" s="519"/>
      <c r="AA195" s="520"/>
      <c r="AB195" s="521"/>
    </row>
    <row r="196" spans="1:28" s="522" customFormat="1" ht="15" customHeight="1">
      <c r="A196" s="321"/>
      <c r="B196" s="1527"/>
      <c r="C196" s="1226" t="s">
        <v>1015</v>
      </c>
      <c r="D196" s="1215">
        <v>117</v>
      </c>
      <c r="E196" s="1216" t="s">
        <v>67</v>
      </c>
      <c r="F196" s="1217">
        <v>6</v>
      </c>
      <c r="G196" s="1215">
        <v>117</v>
      </c>
      <c r="H196" s="1216" t="s">
        <v>67</v>
      </c>
      <c r="I196" s="1217">
        <v>8</v>
      </c>
      <c r="J196" s="1218" t="s">
        <v>769</v>
      </c>
      <c r="K196" s="1223">
        <v>4</v>
      </c>
      <c r="L196" s="1223">
        <v>1.2</v>
      </c>
      <c r="M196" s="1223">
        <v>1.2</v>
      </c>
      <c r="N196" s="1223"/>
      <c r="O196" s="1223">
        <f t="shared" si="20"/>
        <v>5.76</v>
      </c>
      <c r="P196" s="1105"/>
      <c r="Q196" s="1137"/>
      <c r="R196" s="1223">
        <f t="shared" si="21"/>
        <v>5.76</v>
      </c>
      <c r="S196" s="1528" t="s">
        <v>8</v>
      </c>
      <c r="T196" s="1225" t="s">
        <v>83</v>
      </c>
      <c r="U196" s="1529" t="s">
        <v>768</v>
      </c>
      <c r="V196" s="659">
        <f t="shared" si="19"/>
        <v>133.91999999999999</v>
      </c>
      <c r="W196" s="518"/>
      <c r="X196" s="518"/>
      <c r="Y196" s="518"/>
      <c r="Z196" s="519"/>
      <c r="AA196" s="520"/>
      <c r="AB196" s="521"/>
    </row>
    <row r="197" spans="1:28" s="522" customFormat="1" ht="15" customHeight="1">
      <c r="A197" s="321"/>
      <c r="B197" s="1527"/>
      <c r="C197" s="1226" t="s">
        <v>1015</v>
      </c>
      <c r="D197" s="1215">
        <v>115</v>
      </c>
      <c r="E197" s="1216" t="s">
        <v>67</v>
      </c>
      <c r="F197" s="1217">
        <v>5</v>
      </c>
      <c r="G197" s="1215">
        <v>115</v>
      </c>
      <c r="H197" s="1216" t="s">
        <v>67</v>
      </c>
      <c r="I197" s="1217">
        <v>7</v>
      </c>
      <c r="J197" s="1218" t="s">
        <v>769</v>
      </c>
      <c r="K197" s="1223">
        <v>4</v>
      </c>
      <c r="L197" s="1223">
        <v>1.2</v>
      </c>
      <c r="M197" s="1223">
        <v>1.2</v>
      </c>
      <c r="N197" s="1223"/>
      <c r="O197" s="1223">
        <f t="shared" si="20"/>
        <v>5.76</v>
      </c>
      <c r="P197" s="1105"/>
      <c r="Q197" s="1137"/>
      <c r="R197" s="1223">
        <f t="shared" si="21"/>
        <v>5.76</v>
      </c>
      <c r="S197" s="1528" t="s">
        <v>8</v>
      </c>
      <c r="T197" s="1225" t="s">
        <v>83</v>
      </c>
      <c r="U197" s="1529" t="s">
        <v>768</v>
      </c>
      <c r="V197" s="659">
        <f t="shared" si="19"/>
        <v>133.91999999999999</v>
      </c>
      <c r="W197" s="518"/>
      <c r="X197" s="518"/>
      <c r="Y197" s="518"/>
      <c r="Z197" s="519"/>
      <c r="AA197" s="520"/>
      <c r="AB197" s="521"/>
    </row>
    <row r="198" spans="1:28" s="522" customFormat="1" ht="15" customHeight="1">
      <c r="A198" s="321"/>
      <c r="B198" s="1527"/>
      <c r="C198" s="1226" t="s">
        <v>1015</v>
      </c>
      <c r="D198" s="1215">
        <v>111</v>
      </c>
      <c r="E198" s="1216" t="s">
        <v>67</v>
      </c>
      <c r="F198" s="1217">
        <v>3</v>
      </c>
      <c r="G198" s="1215">
        <v>111</v>
      </c>
      <c r="H198" s="1216" t="s">
        <v>67</v>
      </c>
      <c r="I198" s="1217">
        <v>5</v>
      </c>
      <c r="J198" s="1218" t="s">
        <v>769</v>
      </c>
      <c r="K198" s="1223">
        <v>3</v>
      </c>
      <c r="L198" s="1223">
        <v>1.2</v>
      </c>
      <c r="M198" s="1223">
        <v>1.2</v>
      </c>
      <c r="N198" s="1223"/>
      <c r="O198" s="1223">
        <f t="shared" si="20"/>
        <v>4.3199999999999994</v>
      </c>
      <c r="P198" s="1105"/>
      <c r="Q198" s="1137"/>
      <c r="R198" s="1223">
        <f t="shared" si="21"/>
        <v>4.3199999999999994</v>
      </c>
      <c r="S198" s="1528" t="s">
        <v>8</v>
      </c>
      <c r="T198" s="1225" t="s">
        <v>83</v>
      </c>
      <c r="U198" s="1529" t="s">
        <v>777</v>
      </c>
      <c r="V198" s="659">
        <f t="shared" si="19"/>
        <v>133.91999999999999</v>
      </c>
      <c r="W198" s="518"/>
      <c r="X198" s="518"/>
      <c r="Y198" s="518"/>
      <c r="Z198" s="519"/>
      <c r="AA198" s="520"/>
      <c r="AB198" s="521"/>
    </row>
    <row r="199" spans="1:28" s="522" customFormat="1" ht="15" customHeight="1">
      <c r="A199" s="321"/>
      <c r="B199" s="1527"/>
      <c r="C199" s="1226" t="s">
        <v>1015</v>
      </c>
      <c r="D199" s="1215">
        <v>105</v>
      </c>
      <c r="E199" s="1216" t="s">
        <v>67</v>
      </c>
      <c r="F199" s="1217">
        <v>10.5</v>
      </c>
      <c r="G199" s="1215">
        <v>105</v>
      </c>
      <c r="H199" s="1216" t="s">
        <v>67</v>
      </c>
      <c r="I199" s="1217">
        <v>12.5</v>
      </c>
      <c r="J199" s="1218" t="s">
        <v>769</v>
      </c>
      <c r="K199" s="1223">
        <v>4</v>
      </c>
      <c r="L199" s="1223">
        <v>1.2</v>
      </c>
      <c r="M199" s="1223">
        <v>1.2</v>
      </c>
      <c r="N199" s="1223"/>
      <c r="O199" s="1223">
        <f t="shared" si="20"/>
        <v>5.76</v>
      </c>
      <c r="P199" s="1105"/>
      <c r="Q199" s="1137"/>
      <c r="R199" s="1223">
        <f t="shared" si="21"/>
        <v>5.76</v>
      </c>
      <c r="S199" s="1528" t="s">
        <v>8</v>
      </c>
      <c r="T199" s="1225" t="s">
        <v>83</v>
      </c>
      <c r="U199" s="1529" t="s">
        <v>768</v>
      </c>
      <c r="V199" s="659">
        <f t="shared" si="19"/>
        <v>133.91999999999999</v>
      </c>
      <c r="W199" s="518"/>
      <c r="X199" s="518"/>
      <c r="Y199" s="518"/>
      <c r="Z199" s="519"/>
      <c r="AA199" s="520"/>
      <c r="AB199" s="521"/>
    </row>
    <row r="200" spans="1:28" s="522" customFormat="1" ht="45">
      <c r="A200" s="321"/>
      <c r="B200" s="1527"/>
      <c r="C200" s="1226" t="s">
        <v>1015</v>
      </c>
      <c r="D200" s="1215">
        <v>108</v>
      </c>
      <c r="E200" s="1216" t="s">
        <v>67</v>
      </c>
      <c r="F200" s="1217">
        <v>6.1</v>
      </c>
      <c r="G200" s="1215">
        <v>108</v>
      </c>
      <c r="H200" s="1216" t="s">
        <v>67</v>
      </c>
      <c r="I200" s="1217">
        <v>9</v>
      </c>
      <c r="J200" s="1218" t="s">
        <v>769</v>
      </c>
      <c r="K200" s="1223">
        <v>12</v>
      </c>
      <c r="L200" s="1223">
        <v>1.2</v>
      </c>
      <c r="M200" s="1223">
        <v>1.2</v>
      </c>
      <c r="N200" s="1223"/>
      <c r="O200" s="1223">
        <f t="shared" si="20"/>
        <v>17.279999999999998</v>
      </c>
      <c r="P200" s="1105"/>
      <c r="Q200" s="1137"/>
      <c r="R200" s="1223">
        <f t="shared" si="21"/>
        <v>17.279999999999998</v>
      </c>
      <c r="S200" s="1528" t="s">
        <v>8</v>
      </c>
      <c r="T200" s="1225" t="s">
        <v>83</v>
      </c>
      <c r="U200" s="1529" t="s">
        <v>834</v>
      </c>
      <c r="V200" s="659">
        <f t="shared" si="19"/>
        <v>133.91999999999999</v>
      </c>
      <c r="W200" s="518"/>
      <c r="X200" s="518"/>
      <c r="Y200" s="518"/>
      <c r="Z200" s="519"/>
      <c r="AA200" s="520"/>
      <c r="AB200" s="521"/>
    </row>
    <row r="201" spans="1:28" s="522" customFormat="1" ht="15" customHeight="1">
      <c r="A201" s="321"/>
      <c r="B201" s="1527"/>
      <c r="C201" s="1226" t="s">
        <v>1015</v>
      </c>
      <c r="D201" s="1215">
        <v>106</v>
      </c>
      <c r="E201" s="1216" t="s">
        <v>67</v>
      </c>
      <c r="F201" s="1217">
        <v>5</v>
      </c>
      <c r="G201" s="1215">
        <v>106</v>
      </c>
      <c r="H201" s="1216" t="s">
        <v>67</v>
      </c>
      <c r="I201" s="1217">
        <v>5</v>
      </c>
      <c r="J201" s="1218" t="s">
        <v>769</v>
      </c>
      <c r="K201" s="1223">
        <v>4</v>
      </c>
      <c r="L201" s="1223">
        <v>1.2</v>
      </c>
      <c r="M201" s="1223">
        <v>1.2</v>
      </c>
      <c r="N201" s="1223"/>
      <c r="O201" s="1223">
        <f t="shared" si="20"/>
        <v>5.76</v>
      </c>
      <c r="P201" s="1105"/>
      <c r="Q201" s="1137"/>
      <c r="R201" s="1223">
        <f t="shared" si="21"/>
        <v>5.76</v>
      </c>
      <c r="S201" s="1528" t="s">
        <v>8</v>
      </c>
      <c r="T201" s="1225" t="s">
        <v>83</v>
      </c>
      <c r="U201" s="1529" t="s">
        <v>768</v>
      </c>
      <c r="V201" s="659">
        <f t="shared" si="19"/>
        <v>133.91999999999999</v>
      </c>
      <c r="W201" s="518"/>
      <c r="X201" s="518"/>
      <c r="Y201" s="518"/>
      <c r="Z201" s="519"/>
      <c r="AA201" s="520"/>
      <c r="AB201" s="521"/>
    </row>
    <row r="202" spans="1:28" s="522" customFormat="1" ht="15" customHeight="1">
      <c r="A202" s="321"/>
      <c r="B202" s="1527"/>
      <c r="C202" s="1226" t="s">
        <v>1015</v>
      </c>
      <c r="D202" s="1215">
        <v>103</v>
      </c>
      <c r="E202" s="1216" t="s">
        <v>67</v>
      </c>
      <c r="F202" s="1217">
        <v>1</v>
      </c>
      <c r="G202" s="1215">
        <v>103</v>
      </c>
      <c r="H202" s="1216" t="s">
        <v>67</v>
      </c>
      <c r="I202" s="1217">
        <v>1</v>
      </c>
      <c r="J202" s="1218" t="s">
        <v>769</v>
      </c>
      <c r="K202" s="1223">
        <v>4</v>
      </c>
      <c r="L202" s="1223">
        <v>1.2</v>
      </c>
      <c r="M202" s="1223">
        <v>1.2</v>
      </c>
      <c r="N202" s="1223"/>
      <c r="O202" s="1223">
        <f t="shared" si="20"/>
        <v>5.76</v>
      </c>
      <c r="P202" s="1105"/>
      <c r="Q202" s="1137"/>
      <c r="R202" s="1223">
        <f t="shared" si="21"/>
        <v>5.76</v>
      </c>
      <c r="S202" s="1528" t="s">
        <v>8</v>
      </c>
      <c r="T202" s="1225" t="s">
        <v>83</v>
      </c>
      <c r="U202" s="1529" t="s">
        <v>768</v>
      </c>
      <c r="V202" s="659">
        <f t="shared" si="19"/>
        <v>133.91999999999999</v>
      </c>
      <c r="W202" s="518"/>
      <c r="X202" s="518"/>
      <c r="Y202" s="518"/>
      <c r="Z202" s="519"/>
      <c r="AA202" s="520"/>
      <c r="AB202" s="521"/>
    </row>
    <row r="203" spans="1:28" s="522" customFormat="1" ht="15" customHeight="1">
      <c r="A203" s="321"/>
      <c r="B203" s="1527"/>
      <c r="C203" s="1226" t="s">
        <v>1015</v>
      </c>
      <c r="D203" s="1215">
        <v>100</v>
      </c>
      <c r="E203" s="1216" t="s">
        <v>67</v>
      </c>
      <c r="F203" s="1217">
        <v>0</v>
      </c>
      <c r="G203" s="1215">
        <v>100</v>
      </c>
      <c r="H203" s="1216" t="s">
        <v>67</v>
      </c>
      <c r="I203" s="1217">
        <v>2</v>
      </c>
      <c r="J203" s="1218" t="s">
        <v>769</v>
      </c>
      <c r="K203" s="1223">
        <v>6</v>
      </c>
      <c r="L203" s="1223">
        <v>1.2</v>
      </c>
      <c r="M203" s="1223">
        <v>1.2</v>
      </c>
      <c r="N203" s="1223"/>
      <c r="O203" s="1223">
        <f t="shared" si="20"/>
        <v>8.6399999999999988</v>
      </c>
      <c r="P203" s="1105"/>
      <c r="Q203" s="1137"/>
      <c r="R203" s="1223">
        <f t="shared" si="21"/>
        <v>8.6399999999999988</v>
      </c>
      <c r="S203" s="1528" t="s">
        <v>8</v>
      </c>
      <c r="T203" s="1225" t="s">
        <v>83</v>
      </c>
      <c r="U203" s="1529" t="s">
        <v>835</v>
      </c>
      <c r="V203" s="659">
        <f t="shared" si="19"/>
        <v>133.91999999999999</v>
      </c>
      <c r="W203" s="518"/>
      <c r="X203" s="518"/>
      <c r="Y203" s="518"/>
      <c r="Z203" s="519"/>
      <c r="AA203" s="520"/>
      <c r="AB203" s="521"/>
    </row>
    <row r="204" spans="1:28" s="522" customFormat="1" ht="15" customHeight="1">
      <c r="A204" s="321"/>
      <c r="B204" s="1527"/>
      <c r="C204" s="1226" t="s">
        <v>1016</v>
      </c>
      <c r="D204" s="1215">
        <v>12</v>
      </c>
      <c r="E204" s="1216" t="s">
        <v>67</v>
      </c>
      <c r="F204" s="1217">
        <v>8</v>
      </c>
      <c r="G204" s="1215">
        <v>12</v>
      </c>
      <c r="H204" s="1216" t="s">
        <v>67</v>
      </c>
      <c r="I204" s="1217">
        <v>10</v>
      </c>
      <c r="J204" s="1218" t="s">
        <v>769</v>
      </c>
      <c r="K204" s="1223">
        <v>8</v>
      </c>
      <c r="L204" s="1223">
        <v>1.2</v>
      </c>
      <c r="M204" s="1223">
        <v>1.2</v>
      </c>
      <c r="N204" s="1223"/>
      <c r="O204" s="1223">
        <f t="shared" si="20"/>
        <v>11.52</v>
      </c>
      <c r="P204" s="1105"/>
      <c r="Q204" s="1137"/>
      <c r="R204" s="1223">
        <f t="shared" si="21"/>
        <v>11.52</v>
      </c>
      <c r="S204" s="1528" t="s">
        <v>8</v>
      </c>
      <c r="T204" s="1225" t="s">
        <v>83</v>
      </c>
      <c r="U204" s="1529" t="s">
        <v>863</v>
      </c>
      <c r="V204" s="659">
        <f t="shared" si="19"/>
        <v>133.91999999999999</v>
      </c>
      <c r="W204" s="518"/>
      <c r="X204" s="518"/>
      <c r="Y204" s="518"/>
      <c r="Z204" s="519"/>
      <c r="AA204" s="520"/>
      <c r="AB204" s="521"/>
    </row>
    <row r="205" spans="1:28" s="522" customFormat="1" ht="15" customHeight="1">
      <c r="A205" s="321"/>
      <c r="B205" s="1527"/>
      <c r="C205" s="1226" t="s">
        <v>1016</v>
      </c>
      <c r="D205" s="1215">
        <v>11</v>
      </c>
      <c r="E205" s="1216" t="s">
        <v>67</v>
      </c>
      <c r="F205" s="1217">
        <v>11</v>
      </c>
      <c r="G205" s="1215">
        <v>11</v>
      </c>
      <c r="H205" s="1216" t="s">
        <v>67</v>
      </c>
      <c r="I205" s="1217">
        <v>11</v>
      </c>
      <c r="J205" s="1218" t="s">
        <v>769</v>
      </c>
      <c r="K205" s="1223">
        <v>6</v>
      </c>
      <c r="L205" s="1223">
        <v>1.2</v>
      </c>
      <c r="M205" s="1223">
        <v>1.2</v>
      </c>
      <c r="N205" s="1223"/>
      <c r="O205" s="1223">
        <f t="shared" si="20"/>
        <v>8.6399999999999988</v>
      </c>
      <c r="P205" s="1105"/>
      <c r="Q205" s="1137"/>
      <c r="R205" s="1223">
        <f t="shared" si="21"/>
        <v>8.6399999999999988</v>
      </c>
      <c r="S205" s="1528" t="s">
        <v>8</v>
      </c>
      <c r="T205" s="1225" t="s">
        <v>83</v>
      </c>
      <c r="U205" s="1529" t="s">
        <v>864</v>
      </c>
      <c r="V205" s="659">
        <f t="shared" si="19"/>
        <v>133.91999999999999</v>
      </c>
      <c r="W205" s="518"/>
      <c r="X205" s="518"/>
      <c r="Y205" s="518"/>
      <c r="Z205" s="519"/>
      <c r="AA205" s="520"/>
      <c r="AB205" s="521"/>
    </row>
    <row r="206" spans="1:28" s="522" customFormat="1" ht="15" customHeight="1">
      <c r="A206" s="321"/>
      <c r="B206" s="1527"/>
      <c r="C206" s="1226" t="s">
        <v>1016</v>
      </c>
      <c r="D206" s="1215">
        <v>7</v>
      </c>
      <c r="E206" s="1216" t="s">
        <v>67</v>
      </c>
      <c r="F206" s="1217">
        <v>8</v>
      </c>
      <c r="G206" s="1215">
        <v>7</v>
      </c>
      <c r="H206" s="1216" t="s">
        <v>67</v>
      </c>
      <c r="I206" s="1217">
        <v>10</v>
      </c>
      <c r="J206" s="1218" t="s">
        <v>769</v>
      </c>
      <c r="K206" s="1223">
        <v>8</v>
      </c>
      <c r="L206" s="1223">
        <v>1.2</v>
      </c>
      <c r="M206" s="1223">
        <v>1.2</v>
      </c>
      <c r="N206" s="1223"/>
      <c r="O206" s="1223">
        <f t="shared" si="20"/>
        <v>11.52</v>
      </c>
      <c r="P206" s="1105"/>
      <c r="Q206" s="1137"/>
      <c r="R206" s="1223">
        <f t="shared" si="21"/>
        <v>11.52</v>
      </c>
      <c r="S206" s="1528" t="s">
        <v>8</v>
      </c>
      <c r="T206" s="1225" t="s">
        <v>83</v>
      </c>
      <c r="U206" s="1529" t="s">
        <v>863</v>
      </c>
      <c r="V206" s="659">
        <f t="shared" si="19"/>
        <v>133.91999999999999</v>
      </c>
      <c r="W206" s="518"/>
      <c r="X206" s="518"/>
      <c r="Y206" s="518"/>
      <c r="Z206" s="519"/>
      <c r="AA206" s="520"/>
      <c r="AB206" s="521"/>
    </row>
    <row r="207" spans="1:28" s="522" customFormat="1" ht="15" customHeight="1">
      <c r="A207" s="321"/>
      <c r="B207" s="1527"/>
      <c r="C207" s="1226" t="s">
        <v>1016</v>
      </c>
      <c r="D207" s="1215">
        <v>5</v>
      </c>
      <c r="E207" s="1216" t="s">
        <v>67</v>
      </c>
      <c r="F207" s="1217">
        <v>0</v>
      </c>
      <c r="G207" s="1215">
        <v>5</v>
      </c>
      <c r="H207" s="1216" t="s">
        <v>67</v>
      </c>
      <c r="I207" s="1217">
        <v>2</v>
      </c>
      <c r="J207" s="1218" t="s">
        <v>769</v>
      </c>
      <c r="K207" s="1223">
        <v>8</v>
      </c>
      <c r="L207" s="1223">
        <v>1.2</v>
      </c>
      <c r="M207" s="1223">
        <v>1.2</v>
      </c>
      <c r="N207" s="1223"/>
      <c r="O207" s="1223">
        <f t="shared" si="20"/>
        <v>11.52</v>
      </c>
      <c r="P207" s="1105"/>
      <c r="Q207" s="1137"/>
      <c r="R207" s="1223">
        <f t="shared" si="21"/>
        <v>11.52</v>
      </c>
      <c r="S207" s="1528" t="s">
        <v>8</v>
      </c>
      <c r="T207" s="1225" t="s">
        <v>83</v>
      </c>
      <c r="U207" s="1529" t="s">
        <v>863</v>
      </c>
      <c r="V207" s="659">
        <f t="shared" si="19"/>
        <v>133.91999999999999</v>
      </c>
      <c r="W207" s="518"/>
      <c r="X207" s="518"/>
      <c r="Y207" s="518"/>
      <c r="Z207" s="519"/>
      <c r="AA207" s="520"/>
      <c r="AB207" s="521"/>
    </row>
    <row r="208" spans="1:28" s="522" customFormat="1" ht="15" customHeight="1">
      <c r="A208" s="321"/>
      <c r="B208" s="1527"/>
      <c r="C208" s="1226" t="s">
        <v>1016</v>
      </c>
      <c r="D208" s="1215">
        <v>2</v>
      </c>
      <c r="E208" s="1216" t="s">
        <v>67</v>
      </c>
      <c r="F208" s="1217">
        <v>10</v>
      </c>
      <c r="G208" s="1215">
        <v>2</v>
      </c>
      <c r="H208" s="1216" t="s">
        <v>67</v>
      </c>
      <c r="I208" s="1217">
        <v>12</v>
      </c>
      <c r="J208" s="1218" t="s">
        <v>769</v>
      </c>
      <c r="K208" s="1223">
        <v>8</v>
      </c>
      <c r="L208" s="1223">
        <v>1.2</v>
      </c>
      <c r="M208" s="1223">
        <v>1.2</v>
      </c>
      <c r="N208" s="1223"/>
      <c r="O208" s="1223">
        <f t="shared" si="20"/>
        <v>11.52</v>
      </c>
      <c r="P208" s="1105"/>
      <c r="Q208" s="1137"/>
      <c r="R208" s="1223">
        <f t="shared" si="21"/>
        <v>11.52</v>
      </c>
      <c r="S208" s="1528" t="s">
        <v>8</v>
      </c>
      <c r="T208" s="1225" t="s">
        <v>83</v>
      </c>
      <c r="U208" s="1529" t="s">
        <v>863</v>
      </c>
      <c r="V208" s="659">
        <f t="shared" si="19"/>
        <v>133.91999999999999</v>
      </c>
      <c r="W208" s="518"/>
      <c r="X208" s="518"/>
      <c r="Y208" s="518"/>
      <c r="Z208" s="519"/>
      <c r="AA208" s="520"/>
      <c r="AB208" s="521"/>
    </row>
    <row r="209" spans="1:36" s="522" customFormat="1" ht="15" customHeight="1">
      <c r="A209" s="321"/>
      <c r="B209" s="788"/>
      <c r="C209" s="1695" t="s">
        <v>1016</v>
      </c>
      <c r="D209" s="1863">
        <v>0</v>
      </c>
      <c r="E209" s="1864" t="s">
        <v>67</v>
      </c>
      <c r="F209" s="1865">
        <v>0</v>
      </c>
      <c r="G209" s="1863">
        <v>0</v>
      </c>
      <c r="H209" s="1864" t="s">
        <v>67</v>
      </c>
      <c r="I209" s="1865">
        <v>2</v>
      </c>
      <c r="J209" s="1866" t="s">
        <v>769</v>
      </c>
      <c r="K209" s="1661">
        <v>8</v>
      </c>
      <c r="L209" s="1661">
        <v>1.2</v>
      </c>
      <c r="M209" s="1661">
        <v>1.2</v>
      </c>
      <c r="N209" s="1661"/>
      <c r="O209" s="1661">
        <f t="shared" si="20"/>
        <v>11.52</v>
      </c>
      <c r="P209" s="1703"/>
      <c r="Q209" s="1706"/>
      <c r="R209" s="1661">
        <f>O209</f>
        <v>11.52</v>
      </c>
      <c r="S209" s="1867" t="s">
        <v>8</v>
      </c>
      <c r="T209" s="1667" t="s">
        <v>83</v>
      </c>
      <c r="U209" s="1868" t="s">
        <v>863</v>
      </c>
      <c r="V209" s="659">
        <f t="shared" si="19"/>
        <v>133.91999999999999</v>
      </c>
      <c r="W209" s="518"/>
      <c r="X209" s="518"/>
      <c r="Y209" s="518"/>
      <c r="Z209" s="519"/>
      <c r="AA209" s="520"/>
      <c r="AB209" s="521"/>
    </row>
    <row r="210" spans="1:36" s="8" customFormat="1" ht="15.75">
      <c r="A210" s="332"/>
      <c r="B210" s="666"/>
      <c r="C210" s="62"/>
      <c r="D210" s="2506" t="s">
        <v>17</v>
      </c>
      <c r="E210" s="2507"/>
      <c r="F210" s="2507"/>
      <c r="G210" s="2507"/>
      <c r="H210" s="2507"/>
      <c r="I210" s="2508"/>
      <c r="J210" s="2567">
        <f>VLOOKUP(A212,'12 - FINANCEIRA'!_xlnm.Print_Area,6,FALSE)</f>
        <v>528.91</v>
      </c>
      <c r="K210" s="2568"/>
      <c r="L210" s="696" t="str">
        <f>VLOOKUP(A212,'12 - FINANCEIRA'!_xlnm.Print_Area,4,FALSE)</f>
        <v>m³</v>
      </c>
      <c r="M210" s="2562" t="s">
        <v>18</v>
      </c>
      <c r="N210" s="2563"/>
      <c r="O210" s="2563"/>
      <c r="P210" s="2563"/>
      <c r="Q210" s="2564"/>
      <c r="R210" s="691">
        <f>SUM(R193:R209)</f>
        <v>133.91999999999999</v>
      </c>
      <c r="S210" s="692" t="str">
        <f>L210</f>
        <v>m³</v>
      </c>
      <c r="T210" s="486"/>
      <c r="U210" s="469"/>
      <c r="V210" s="659">
        <f t="shared" si="19"/>
        <v>133.91999999999999</v>
      </c>
      <c r="AB210" s="12"/>
    </row>
    <row r="211" spans="1:36" s="8" customFormat="1" ht="15.75">
      <c r="A211" s="332"/>
      <c r="B211" s="666"/>
      <c r="C211" s="487"/>
      <c r="D211" s="2503" t="s">
        <v>19</v>
      </c>
      <c r="E211" s="2504"/>
      <c r="F211" s="2504"/>
      <c r="G211" s="2504"/>
      <c r="H211" s="2504"/>
      <c r="I211" s="2505"/>
      <c r="J211" s="2509">
        <f>R210/J210</f>
        <v>0.25319997731182997</v>
      </c>
      <c r="K211" s="2510"/>
      <c r="L211" s="2513"/>
      <c r="M211" s="2500" t="s">
        <v>20</v>
      </c>
      <c r="N211" s="2501"/>
      <c r="O211" s="2501"/>
      <c r="P211" s="2501"/>
      <c r="Q211" s="2502"/>
      <c r="R211" s="667">
        <f>VLOOKUP(A212,'12 - FINANCEIRA'!_xlnm.Print_Area,8,FALSE)</f>
        <v>0</v>
      </c>
      <c r="S211" s="668" t="str">
        <f>L210</f>
        <v>m³</v>
      </c>
      <c r="T211" s="486"/>
      <c r="U211" s="469"/>
      <c r="V211" s="659">
        <f t="shared" si="19"/>
        <v>133.91999999999999</v>
      </c>
      <c r="AB211" s="12"/>
    </row>
    <row r="212" spans="1:36" s="8" customFormat="1" ht="15.75">
      <c r="A212" s="332" t="s">
        <v>304</v>
      </c>
      <c r="B212" s="669"/>
      <c r="C212" s="674"/>
      <c r="D212" s="2506"/>
      <c r="E212" s="2507"/>
      <c r="F212" s="2507"/>
      <c r="G212" s="2507"/>
      <c r="H212" s="2507"/>
      <c r="I212" s="2508"/>
      <c r="J212" s="2511"/>
      <c r="K212" s="2512"/>
      <c r="L212" s="2549"/>
      <c r="M212" s="2500" t="s">
        <v>21</v>
      </c>
      <c r="N212" s="2501"/>
      <c r="O212" s="2501"/>
      <c r="P212" s="2501"/>
      <c r="Q212" s="2502"/>
      <c r="R212" s="667">
        <f>R210-R211</f>
        <v>133.91999999999999</v>
      </c>
      <c r="S212" s="668" t="str">
        <f>L210</f>
        <v>m³</v>
      </c>
      <c r="T212" s="675"/>
      <c r="U212" s="670"/>
      <c r="V212" s="659">
        <f>R212</f>
        <v>133.91999999999999</v>
      </c>
      <c r="AB212" s="12"/>
    </row>
    <row r="213" spans="1:36" s="8" customFormat="1" ht="15.75">
      <c r="A213" s="332"/>
      <c r="B213" s="344"/>
      <c r="C213" s="345"/>
      <c r="D213" s="347"/>
      <c r="E213" s="347"/>
      <c r="F213" s="347"/>
      <c r="G213" s="346"/>
      <c r="H213" s="346"/>
      <c r="I213" s="346"/>
      <c r="J213" s="348"/>
      <c r="K213" s="349"/>
      <c r="L213" s="350"/>
      <c r="M213" s="351"/>
      <c r="N213" s="351"/>
      <c r="O213" s="351"/>
      <c r="P213" s="351"/>
      <c r="Q213" s="351"/>
      <c r="R213" s="352"/>
      <c r="S213" s="353"/>
      <c r="T213" s="354"/>
      <c r="U213" s="355"/>
      <c r="V213" s="660">
        <f>SUM(V191:V212)</f>
        <v>2946.2400000000007</v>
      </c>
      <c r="AB213" s="12"/>
    </row>
    <row r="214" spans="1:36" s="319" customFormat="1" ht="15.75" hidden="1">
      <c r="A214" s="1051"/>
      <c r="B214" s="2528" t="str">
        <f>VLOOKUP(A222,'12 - FINANCEIRA'!_xlnm.Print_Area,1,FALSE)</f>
        <v>2.1.4</v>
      </c>
      <c r="C214" s="2526" t="str">
        <f>VLOOKUP(A222,'12 - FINANCEIRA'!_xlnm.Print_Area,3,FALSE)</f>
        <v>Aquisição de solo de jazida comercial (saibreira)</v>
      </c>
      <c r="D214" s="2552" t="s">
        <v>86</v>
      </c>
      <c r="E214" s="2553"/>
      <c r="F214" s="2553"/>
      <c r="G214" s="2553"/>
      <c r="H214" s="2553"/>
      <c r="I214" s="2554"/>
      <c r="J214" s="2498" t="s">
        <v>87</v>
      </c>
      <c r="K214" s="2498" t="s">
        <v>90</v>
      </c>
      <c r="L214" s="2498" t="s">
        <v>91</v>
      </c>
      <c r="M214" s="2498" t="s">
        <v>99</v>
      </c>
      <c r="N214" s="2498" t="s">
        <v>100</v>
      </c>
      <c r="O214" s="2498" t="s">
        <v>94</v>
      </c>
      <c r="P214" s="318" t="s">
        <v>95</v>
      </c>
      <c r="Q214" s="2498" t="s">
        <v>15</v>
      </c>
      <c r="R214" s="2533" t="s">
        <v>2</v>
      </c>
      <c r="S214" s="2498" t="s">
        <v>88</v>
      </c>
      <c r="T214" s="2498" t="s">
        <v>16</v>
      </c>
      <c r="U214" s="2535" t="s">
        <v>205</v>
      </c>
      <c r="V214" s="659">
        <f t="shared" ref="V214:V221" si="22">V215</f>
        <v>0</v>
      </c>
      <c r="W214" s="13"/>
      <c r="X214" s="13"/>
      <c r="Y214" s="13"/>
      <c r="Z214" s="14"/>
      <c r="AA214" s="9"/>
      <c r="AB214" s="9"/>
      <c r="AC214" s="9"/>
      <c r="AD214" s="9"/>
      <c r="AE214" s="9"/>
      <c r="AF214" s="9"/>
      <c r="AG214" s="9"/>
      <c r="AH214" s="9"/>
      <c r="AI214" s="9"/>
      <c r="AJ214" s="9"/>
    </row>
    <row r="215" spans="1:36" s="319" customFormat="1" ht="15.75" hidden="1">
      <c r="A215" s="1051"/>
      <c r="B215" s="2550" t="e">
        <f>LEFT(#REF!,5)</f>
        <v>#REF!</v>
      </c>
      <c r="C215" s="2551" t="e">
        <f>VLOOKUP(LEFT(#REF!,5),'12 - FINANCEIRA'!_xlnm.Print_Area,2,FALSE)</f>
        <v>#REF!</v>
      </c>
      <c r="D215" s="2537" t="s">
        <v>13</v>
      </c>
      <c r="E215" s="2538"/>
      <c r="F215" s="2539"/>
      <c r="G215" s="2540" t="s">
        <v>14</v>
      </c>
      <c r="H215" s="2541"/>
      <c r="I215" s="2542"/>
      <c r="J215" s="2499"/>
      <c r="K215" s="2499"/>
      <c r="L215" s="2499"/>
      <c r="M215" s="2499"/>
      <c r="N215" s="2499"/>
      <c r="O215" s="2499"/>
      <c r="P215" s="320" t="s">
        <v>92</v>
      </c>
      <c r="Q215" s="2499"/>
      <c r="R215" s="2534"/>
      <c r="S215" s="2499"/>
      <c r="T215" s="2499"/>
      <c r="U215" s="2536"/>
      <c r="V215" s="659">
        <f t="shared" si="22"/>
        <v>0</v>
      </c>
      <c r="W215" s="13"/>
      <c r="X215" s="13"/>
      <c r="Y215" s="13"/>
      <c r="Z215" s="14"/>
      <c r="AA215" s="9"/>
      <c r="AB215" s="9"/>
      <c r="AC215" s="9"/>
      <c r="AD215" s="9"/>
      <c r="AE215" s="9"/>
      <c r="AF215" s="9"/>
      <c r="AG215" s="9"/>
      <c r="AH215" s="9"/>
      <c r="AI215" s="9"/>
      <c r="AJ215" s="9"/>
    </row>
    <row r="216" spans="1:36" s="9" customFormat="1" ht="15" hidden="1">
      <c r="A216" s="321"/>
      <c r="B216" s="707"/>
      <c r="C216" s="38"/>
      <c r="D216" s="54"/>
      <c r="E216" s="27"/>
      <c r="F216" s="55"/>
      <c r="G216" s="26"/>
      <c r="H216" s="27"/>
      <c r="I216" s="28"/>
      <c r="J216" s="29"/>
      <c r="K216" s="30"/>
      <c r="L216" s="31"/>
      <c r="M216" s="32"/>
      <c r="N216" s="97"/>
      <c r="O216" s="33"/>
      <c r="P216" s="31"/>
      <c r="Q216" s="96"/>
      <c r="R216" s="356"/>
      <c r="S216" s="665"/>
      <c r="T216" s="61"/>
      <c r="U216" s="23"/>
      <c r="V216" s="659">
        <f t="shared" si="22"/>
        <v>0</v>
      </c>
      <c r="W216" s="13"/>
      <c r="X216" s="13"/>
      <c r="Y216" s="13"/>
      <c r="Z216" s="14"/>
      <c r="AA216" s="24"/>
      <c r="AB216" s="25"/>
    </row>
    <row r="217" spans="1:36" s="9" customFormat="1" ht="15" hidden="1">
      <c r="A217" s="321"/>
      <c r="B217" s="707"/>
      <c r="C217" s="38"/>
      <c r="D217" s="54"/>
      <c r="E217" s="27"/>
      <c r="F217" s="55"/>
      <c r="G217" s="26"/>
      <c r="H217" s="27"/>
      <c r="I217" s="28"/>
      <c r="J217" s="29"/>
      <c r="K217" s="30"/>
      <c r="L217" s="31"/>
      <c r="M217" s="32"/>
      <c r="N217" s="97"/>
      <c r="O217" s="33"/>
      <c r="P217" s="31"/>
      <c r="Q217" s="96"/>
      <c r="R217" s="85"/>
      <c r="S217" s="357"/>
      <c r="T217" s="61"/>
      <c r="U217" s="23"/>
      <c r="V217" s="659">
        <f t="shared" si="22"/>
        <v>0</v>
      </c>
      <c r="W217" s="13"/>
      <c r="X217" s="13"/>
      <c r="Y217" s="13"/>
      <c r="Z217" s="14"/>
      <c r="AA217" s="24"/>
      <c r="AB217" s="25"/>
    </row>
    <row r="218" spans="1:36" s="8" customFormat="1" ht="15" hidden="1">
      <c r="A218" s="332"/>
      <c r="B218" s="707"/>
      <c r="C218" s="38"/>
      <c r="D218" s="54"/>
      <c r="E218" s="27"/>
      <c r="F218" s="55"/>
      <c r="G218" s="26"/>
      <c r="H218" s="27"/>
      <c r="I218" s="28"/>
      <c r="J218" s="29"/>
      <c r="K218" s="30"/>
      <c r="L218" s="31"/>
      <c r="M218" s="32"/>
      <c r="N218" s="33"/>
      <c r="O218" s="33"/>
      <c r="P218" s="31"/>
      <c r="Q218" s="34"/>
      <c r="R218" s="676"/>
      <c r="S218" s="93"/>
      <c r="T218" s="61"/>
      <c r="U218" s="23"/>
      <c r="V218" s="659">
        <f t="shared" si="22"/>
        <v>0</v>
      </c>
      <c r="W218" s="718"/>
      <c r="X218" s="718"/>
      <c r="Y218" s="718"/>
      <c r="Z218" s="719"/>
    </row>
    <row r="219" spans="1:36" s="8" customFormat="1" ht="15" hidden="1">
      <c r="A219" s="332"/>
      <c r="B219" s="39"/>
      <c r="C219" s="40"/>
      <c r="D219" s="54"/>
      <c r="E219" s="27"/>
      <c r="F219" s="55"/>
      <c r="G219" s="26"/>
      <c r="H219" s="27"/>
      <c r="I219" s="28"/>
      <c r="J219" s="29"/>
      <c r="K219" s="30"/>
      <c r="L219" s="31"/>
      <c r="M219" s="32"/>
      <c r="N219" s="33"/>
      <c r="O219" s="33"/>
      <c r="P219" s="31"/>
      <c r="Q219" s="34"/>
      <c r="R219" s="338"/>
      <c r="S219" s="35"/>
      <c r="T219" s="339"/>
      <c r="U219" s="48"/>
      <c r="V219" s="659">
        <f t="shared" si="22"/>
        <v>0</v>
      </c>
      <c r="AB219" s="12"/>
    </row>
    <row r="220" spans="1:36" s="8" customFormat="1" ht="15.75" hidden="1">
      <c r="A220" s="332"/>
      <c r="B220" s="666"/>
      <c r="C220" s="62"/>
      <c r="D220" s="2515" t="s">
        <v>17</v>
      </c>
      <c r="E220" s="2516"/>
      <c r="F220" s="2516"/>
      <c r="G220" s="2516"/>
      <c r="H220" s="2516"/>
      <c r="I220" s="2517"/>
      <c r="J220" s="2518">
        <f>VLOOKUP(A222,'12 - FINANCEIRA'!_xlnm.Print_Area,6,FALSE)</f>
        <v>1728.13</v>
      </c>
      <c r="K220" s="2519"/>
      <c r="L220" s="340" t="str">
        <f>VLOOKUP(A222,'12 - FINANCEIRA'!_xlnm.Print_Area,4,FALSE)</f>
        <v>m³</v>
      </c>
      <c r="M220" s="2500" t="s">
        <v>18</v>
      </c>
      <c r="N220" s="2501"/>
      <c r="O220" s="2501"/>
      <c r="P220" s="2501"/>
      <c r="Q220" s="2502"/>
      <c r="R220" s="667">
        <f>SUM(R216:R219)</f>
        <v>0</v>
      </c>
      <c r="S220" s="341" t="str">
        <f>L220</f>
        <v>m³</v>
      </c>
      <c r="T220" s="486"/>
      <c r="U220" s="469"/>
      <c r="V220" s="659">
        <f t="shared" si="22"/>
        <v>0</v>
      </c>
      <c r="AB220" s="12"/>
    </row>
    <row r="221" spans="1:36" s="8" customFormat="1" ht="15.75" hidden="1">
      <c r="A221" s="332"/>
      <c r="B221" s="666"/>
      <c r="C221" s="487"/>
      <c r="D221" s="2503" t="s">
        <v>19</v>
      </c>
      <c r="E221" s="2504"/>
      <c r="F221" s="2504"/>
      <c r="G221" s="2504"/>
      <c r="H221" s="2504"/>
      <c r="I221" s="2505"/>
      <c r="J221" s="2509">
        <f>R220/J220</f>
        <v>0</v>
      </c>
      <c r="K221" s="2510"/>
      <c r="L221" s="2513"/>
      <c r="M221" s="2500" t="s">
        <v>20</v>
      </c>
      <c r="N221" s="2501"/>
      <c r="O221" s="2501"/>
      <c r="P221" s="2501"/>
      <c r="Q221" s="2502"/>
      <c r="R221" s="667">
        <f>VLOOKUP(A222,'12 - FINANCEIRA'!_xlnm.Print_Area,8,FALSE)</f>
        <v>0</v>
      </c>
      <c r="S221" s="668" t="str">
        <f>L220</f>
        <v>m³</v>
      </c>
      <c r="T221" s="486"/>
      <c r="U221" s="469"/>
      <c r="V221" s="659">
        <f t="shared" si="22"/>
        <v>0</v>
      </c>
      <c r="AB221" s="12"/>
    </row>
    <row r="222" spans="1:36" s="8" customFormat="1" ht="15.75" hidden="1">
      <c r="A222" s="332" t="s">
        <v>305</v>
      </c>
      <c r="B222" s="666"/>
      <c r="C222" s="62"/>
      <c r="D222" s="2520"/>
      <c r="E222" s="2521"/>
      <c r="F222" s="2521"/>
      <c r="G222" s="2521"/>
      <c r="H222" s="2521"/>
      <c r="I222" s="2522"/>
      <c r="J222" s="2543"/>
      <c r="K222" s="2544"/>
      <c r="L222" s="2545"/>
      <c r="M222" s="2546" t="s">
        <v>21</v>
      </c>
      <c r="N222" s="2547"/>
      <c r="O222" s="2547"/>
      <c r="P222" s="2547"/>
      <c r="Q222" s="2548"/>
      <c r="R222" s="342">
        <f>R220-R221</f>
        <v>0</v>
      </c>
      <c r="S222" s="343" t="str">
        <f>L220</f>
        <v>m³</v>
      </c>
      <c r="T222" s="486"/>
      <c r="U222" s="469"/>
      <c r="V222" s="659">
        <f>R222</f>
        <v>0</v>
      </c>
      <c r="AB222" s="12"/>
    </row>
    <row r="223" spans="1:36" s="8" customFormat="1" ht="15.75" hidden="1">
      <c r="A223" s="332"/>
      <c r="B223" s="344"/>
      <c r="C223" s="345"/>
      <c r="D223" s="347"/>
      <c r="E223" s="347"/>
      <c r="F223" s="347"/>
      <c r="G223" s="346"/>
      <c r="H223" s="346"/>
      <c r="I223" s="346"/>
      <c r="J223" s="348"/>
      <c r="K223" s="349"/>
      <c r="L223" s="350"/>
      <c r="M223" s="351"/>
      <c r="N223" s="351"/>
      <c r="O223" s="351"/>
      <c r="P223" s="351"/>
      <c r="Q223" s="351"/>
      <c r="R223" s="352"/>
      <c r="S223" s="353"/>
      <c r="T223" s="354"/>
      <c r="U223" s="355"/>
      <c r="V223" s="660">
        <f>SUM(V214:V222)</f>
        <v>0</v>
      </c>
      <c r="AB223" s="12"/>
    </row>
    <row r="224" spans="1:36" s="319" customFormat="1" ht="15.75" hidden="1">
      <c r="A224" s="1051"/>
      <c r="B224" s="2528" t="str">
        <f>VLOOKUP(A232,'12 - FINANCEIRA'!_xlnm.Print_Area,1,FALSE)</f>
        <v>2.1.5</v>
      </c>
      <c r="C224" s="2526" t="str">
        <f>VLOOKUP(A232,'12 - FINANCEIRA'!_xlnm.Print_Area,3,FALSE)</f>
        <v>Transporte de materiais para DMT acima de 15 KM (Caminhão basculante) - solo de jazida comercial (saibreira)</v>
      </c>
      <c r="D224" s="2552" t="s">
        <v>86</v>
      </c>
      <c r="E224" s="2553"/>
      <c r="F224" s="2553"/>
      <c r="G224" s="2553"/>
      <c r="H224" s="2553"/>
      <c r="I224" s="2554"/>
      <c r="J224" s="2498" t="s">
        <v>87</v>
      </c>
      <c r="K224" s="2498" t="s">
        <v>90</v>
      </c>
      <c r="L224" s="2498" t="s">
        <v>91</v>
      </c>
      <c r="M224" s="2498" t="s">
        <v>99</v>
      </c>
      <c r="N224" s="2498" t="s">
        <v>100</v>
      </c>
      <c r="O224" s="2498" t="s">
        <v>94</v>
      </c>
      <c r="P224" s="318" t="s">
        <v>95</v>
      </c>
      <c r="Q224" s="2498" t="s">
        <v>15</v>
      </c>
      <c r="R224" s="2533" t="s">
        <v>2</v>
      </c>
      <c r="S224" s="2498" t="s">
        <v>88</v>
      </c>
      <c r="T224" s="2498" t="s">
        <v>16</v>
      </c>
      <c r="U224" s="2535" t="s">
        <v>205</v>
      </c>
      <c r="V224" s="659">
        <f t="shared" ref="V224:V231" si="23">V225</f>
        <v>0</v>
      </c>
      <c r="W224" s="13"/>
      <c r="X224" s="13"/>
      <c r="Y224" s="13"/>
      <c r="Z224" s="14"/>
      <c r="AA224" s="9"/>
      <c r="AB224" s="9"/>
      <c r="AC224" s="9"/>
      <c r="AD224" s="9"/>
      <c r="AE224" s="9"/>
      <c r="AF224" s="9"/>
      <c r="AG224" s="9"/>
      <c r="AH224" s="9"/>
      <c r="AI224" s="9"/>
      <c r="AJ224" s="9"/>
    </row>
    <row r="225" spans="1:36" s="319" customFormat="1" ht="15.75" hidden="1">
      <c r="A225" s="1051"/>
      <c r="B225" s="2550" t="e">
        <f>LEFT(#REF!,5)</f>
        <v>#REF!</v>
      </c>
      <c r="C225" s="2551" t="e">
        <f>VLOOKUP(LEFT(#REF!,5),'12 - FINANCEIRA'!_xlnm.Print_Area,2,FALSE)</f>
        <v>#REF!</v>
      </c>
      <c r="D225" s="2537" t="s">
        <v>13</v>
      </c>
      <c r="E225" s="2538"/>
      <c r="F225" s="2539"/>
      <c r="G225" s="2540" t="s">
        <v>14</v>
      </c>
      <c r="H225" s="2541"/>
      <c r="I225" s="2542"/>
      <c r="J225" s="2499"/>
      <c r="K225" s="2499"/>
      <c r="L225" s="2499"/>
      <c r="M225" s="2499"/>
      <c r="N225" s="2499"/>
      <c r="O225" s="2499"/>
      <c r="P225" s="320" t="s">
        <v>92</v>
      </c>
      <c r="Q225" s="2499"/>
      <c r="R225" s="2534"/>
      <c r="S225" s="2499"/>
      <c r="T225" s="2499"/>
      <c r="U225" s="2536"/>
      <c r="V225" s="659">
        <f t="shared" si="23"/>
        <v>0</v>
      </c>
      <c r="W225" s="13"/>
      <c r="X225" s="13"/>
      <c r="Y225" s="13"/>
      <c r="Z225" s="14"/>
      <c r="AA225" s="9"/>
      <c r="AB225" s="9"/>
      <c r="AC225" s="9"/>
      <c r="AD225" s="9"/>
      <c r="AE225" s="9"/>
      <c r="AF225" s="9"/>
      <c r="AG225" s="9"/>
      <c r="AH225" s="9"/>
      <c r="AI225" s="9"/>
      <c r="AJ225" s="9"/>
    </row>
    <row r="226" spans="1:36" s="9" customFormat="1" ht="15" hidden="1">
      <c r="A226" s="321"/>
      <c r="B226" s="707"/>
      <c r="C226" s="38"/>
      <c r="D226" s="54"/>
      <c r="E226" s="27"/>
      <c r="F226" s="55"/>
      <c r="G226" s="26"/>
      <c r="H226" s="27"/>
      <c r="I226" s="28"/>
      <c r="J226" s="29"/>
      <c r="K226" s="30"/>
      <c r="L226" s="31"/>
      <c r="M226" s="32"/>
      <c r="N226" s="97"/>
      <c r="O226" s="33"/>
      <c r="P226" s="31"/>
      <c r="Q226" s="96"/>
      <c r="R226" s="356"/>
      <c r="S226" s="665"/>
      <c r="T226" s="61"/>
      <c r="U226" s="23"/>
      <c r="V226" s="659">
        <f t="shared" si="23"/>
        <v>0</v>
      </c>
      <c r="W226" s="13"/>
      <c r="X226" s="13"/>
      <c r="Y226" s="13"/>
      <c r="Z226" s="14"/>
      <c r="AA226" s="24"/>
      <c r="AB226" s="25"/>
    </row>
    <row r="227" spans="1:36" s="9" customFormat="1" ht="15" hidden="1">
      <c r="A227" s="321"/>
      <c r="B227" s="707"/>
      <c r="C227" s="38"/>
      <c r="D227" s="54"/>
      <c r="E227" s="27"/>
      <c r="F227" s="55"/>
      <c r="G227" s="26"/>
      <c r="H227" s="27"/>
      <c r="I227" s="28"/>
      <c r="J227" s="29"/>
      <c r="K227" s="30"/>
      <c r="L227" s="31"/>
      <c r="M227" s="32"/>
      <c r="N227" s="97"/>
      <c r="O227" s="33"/>
      <c r="P227" s="31"/>
      <c r="Q227" s="96"/>
      <c r="R227" s="85"/>
      <c r="S227" s="357"/>
      <c r="T227" s="61"/>
      <c r="U227" s="23"/>
      <c r="V227" s="659">
        <f t="shared" si="23"/>
        <v>0</v>
      </c>
      <c r="W227" s="13"/>
      <c r="X227" s="13"/>
      <c r="Y227" s="13"/>
      <c r="Z227" s="14"/>
      <c r="AA227" s="24"/>
      <c r="AB227" s="25"/>
    </row>
    <row r="228" spans="1:36" s="8" customFormat="1" ht="15" hidden="1">
      <c r="A228" s="332"/>
      <c r="B228" s="707"/>
      <c r="C228" s="38"/>
      <c r="D228" s="54"/>
      <c r="E228" s="27"/>
      <c r="F228" s="55"/>
      <c r="G228" s="26"/>
      <c r="H228" s="27"/>
      <c r="I228" s="28"/>
      <c r="J228" s="29"/>
      <c r="K228" s="30"/>
      <c r="L228" s="31"/>
      <c r="M228" s="32"/>
      <c r="N228" s="33"/>
      <c r="O228" s="33"/>
      <c r="P228" s="31"/>
      <c r="Q228" s="34"/>
      <c r="R228" s="676"/>
      <c r="S228" s="93"/>
      <c r="T228" s="61"/>
      <c r="U228" s="23"/>
      <c r="V228" s="659">
        <f t="shared" si="23"/>
        <v>0</v>
      </c>
      <c r="W228" s="718"/>
      <c r="X228" s="718"/>
      <c r="Y228" s="718"/>
      <c r="Z228" s="719"/>
    </row>
    <row r="229" spans="1:36" s="8" customFormat="1" ht="15" hidden="1">
      <c r="A229" s="332"/>
      <c r="B229" s="39"/>
      <c r="C229" s="40"/>
      <c r="D229" s="54"/>
      <c r="E229" s="27"/>
      <c r="F229" s="55"/>
      <c r="G229" s="26"/>
      <c r="H229" s="27"/>
      <c r="I229" s="28"/>
      <c r="J229" s="29"/>
      <c r="K229" s="30"/>
      <c r="L229" s="31"/>
      <c r="M229" s="32"/>
      <c r="N229" s="33"/>
      <c r="O229" s="33"/>
      <c r="P229" s="31"/>
      <c r="Q229" s="34"/>
      <c r="R229" s="338"/>
      <c r="S229" s="35"/>
      <c r="T229" s="339"/>
      <c r="U229" s="48"/>
      <c r="V229" s="659">
        <f t="shared" si="23"/>
        <v>0</v>
      </c>
      <c r="AB229" s="12"/>
    </row>
    <row r="230" spans="1:36" s="8" customFormat="1" ht="15.75" hidden="1">
      <c r="A230" s="332"/>
      <c r="B230" s="666"/>
      <c r="C230" s="62"/>
      <c r="D230" s="2515" t="s">
        <v>17</v>
      </c>
      <c r="E230" s="2516"/>
      <c r="F230" s="2516"/>
      <c r="G230" s="2516"/>
      <c r="H230" s="2516"/>
      <c r="I230" s="2517"/>
      <c r="J230" s="2518">
        <f>VLOOKUP(A232,'12 - FINANCEIRA'!_xlnm.Print_Area,6,FALSE)</f>
        <v>2246.5700000000002</v>
      </c>
      <c r="K230" s="2519"/>
      <c r="L230" s="340" t="str">
        <f>VLOOKUP(A232,'12 - FINANCEIRA'!_xlnm.Print_Area,4,FALSE)</f>
        <v>T</v>
      </c>
      <c r="M230" s="2500" t="s">
        <v>18</v>
      </c>
      <c r="N230" s="2501"/>
      <c r="O230" s="2501"/>
      <c r="P230" s="2501"/>
      <c r="Q230" s="2502"/>
      <c r="R230" s="667">
        <f>SUM(R226:R229)</f>
        <v>0</v>
      </c>
      <c r="S230" s="341" t="str">
        <f>L230</f>
        <v>T</v>
      </c>
      <c r="T230" s="486"/>
      <c r="U230" s="469"/>
      <c r="V230" s="659">
        <f t="shared" si="23"/>
        <v>0</v>
      </c>
      <c r="AB230" s="12"/>
    </row>
    <row r="231" spans="1:36" s="8" customFormat="1" ht="15.75" hidden="1">
      <c r="A231" s="332"/>
      <c r="B231" s="666"/>
      <c r="C231" s="487"/>
      <c r="D231" s="2503" t="s">
        <v>19</v>
      </c>
      <c r="E231" s="2504"/>
      <c r="F231" s="2504"/>
      <c r="G231" s="2504"/>
      <c r="H231" s="2504"/>
      <c r="I231" s="2505"/>
      <c r="J231" s="2509">
        <f>R230/J230</f>
        <v>0</v>
      </c>
      <c r="K231" s="2510"/>
      <c r="L231" s="2513"/>
      <c r="M231" s="2500" t="s">
        <v>20</v>
      </c>
      <c r="N231" s="2501"/>
      <c r="O231" s="2501"/>
      <c r="P231" s="2501"/>
      <c r="Q231" s="2502"/>
      <c r="R231" s="667">
        <f>VLOOKUP(A232,'12 - FINANCEIRA'!_xlnm.Print_Area,8,FALSE)</f>
        <v>0</v>
      </c>
      <c r="S231" s="668" t="str">
        <f>L230</f>
        <v>T</v>
      </c>
      <c r="T231" s="486"/>
      <c r="U231" s="469"/>
      <c r="V231" s="659">
        <f t="shared" si="23"/>
        <v>0</v>
      </c>
      <c r="AB231" s="12"/>
    </row>
    <row r="232" spans="1:36" s="8" customFormat="1" ht="15.75" hidden="1">
      <c r="A232" s="332" t="s">
        <v>306</v>
      </c>
      <c r="B232" s="666"/>
      <c r="C232" s="62"/>
      <c r="D232" s="2520"/>
      <c r="E232" s="2521"/>
      <c r="F232" s="2521"/>
      <c r="G232" s="2521"/>
      <c r="H232" s="2521"/>
      <c r="I232" s="2522"/>
      <c r="J232" s="2543"/>
      <c r="K232" s="2544"/>
      <c r="L232" s="2545"/>
      <c r="M232" s="2546" t="s">
        <v>21</v>
      </c>
      <c r="N232" s="2547"/>
      <c r="O232" s="2547"/>
      <c r="P232" s="2547"/>
      <c r="Q232" s="2548"/>
      <c r="R232" s="342">
        <f>R230-R231</f>
        <v>0</v>
      </c>
      <c r="S232" s="343" t="str">
        <f>L230</f>
        <v>T</v>
      </c>
      <c r="T232" s="486"/>
      <c r="U232" s="469"/>
      <c r="V232" s="659">
        <f>R232</f>
        <v>0</v>
      </c>
      <c r="AB232" s="12"/>
    </row>
    <row r="233" spans="1:36" s="8" customFormat="1" ht="15.75" hidden="1">
      <c r="A233" s="332"/>
      <c r="B233" s="344"/>
      <c r="C233" s="345"/>
      <c r="D233" s="347"/>
      <c r="E233" s="347"/>
      <c r="F233" s="347"/>
      <c r="G233" s="346"/>
      <c r="H233" s="346"/>
      <c r="I233" s="346"/>
      <c r="J233" s="348"/>
      <c r="K233" s="349"/>
      <c r="L233" s="350"/>
      <c r="M233" s="351"/>
      <c r="N233" s="351"/>
      <c r="O233" s="351"/>
      <c r="P233" s="351"/>
      <c r="Q233" s="351"/>
      <c r="R233" s="352"/>
      <c r="S233" s="353"/>
      <c r="T233" s="354"/>
      <c r="U233" s="355"/>
      <c r="V233" s="660">
        <f>SUM(V224:V232)</f>
        <v>0</v>
      </c>
      <c r="AB233" s="12"/>
    </row>
    <row r="234" spans="1:36" s="319" customFormat="1" ht="15.75">
      <c r="A234" s="1051"/>
      <c r="B234" s="2528" t="str">
        <f>VLOOKUP(A242,'12 - FINANCEIRA'!_xlnm.Print_Area,1,FALSE)</f>
        <v>2.1.6</v>
      </c>
      <c r="C234" s="2526" t="str">
        <f>VLOOKUP(A242,'12 - FINANCEIRA'!_xlnm.Print_Area,3,FALSE)</f>
        <v>Compactação de aterros a 100% do Proctor intermediário</v>
      </c>
      <c r="D234" s="2552" t="s">
        <v>86</v>
      </c>
      <c r="E234" s="2553"/>
      <c r="F234" s="2553"/>
      <c r="G234" s="2553"/>
      <c r="H234" s="2553"/>
      <c r="I234" s="2554"/>
      <c r="J234" s="2498" t="s">
        <v>87</v>
      </c>
      <c r="K234" s="2498" t="s">
        <v>90</v>
      </c>
      <c r="L234" s="2498" t="s">
        <v>91</v>
      </c>
      <c r="M234" s="2498" t="s">
        <v>99</v>
      </c>
      <c r="N234" s="2498" t="s">
        <v>100</v>
      </c>
      <c r="O234" s="2498" t="s">
        <v>94</v>
      </c>
      <c r="P234" s="318" t="s">
        <v>95</v>
      </c>
      <c r="Q234" s="2498" t="s">
        <v>15</v>
      </c>
      <c r="R234" s="2533" t="s">
        <v>2</v>
      </c>
      <c r="S234" s="2498" t="s">
        <v>88</v>
      </c>
      <c r="T234" s="2498" t="s">
        <v>16</v>
      </c>
      <c r="U234" s="2535" t="s">
        <v>205</v>
      </c>
      <c r="V234" s="659">
        <f t="shared" ref="V234:V241" si="24">V235</f>
        <v>1719.2009999999998</v>
      </c>
      <c r="W234" s="13"/>
      <c r="X234" s="13"/>
      <c r="Y234" s="13"/>
      <c r="Z234" s="14"/>
      <c r="AA234" s="9"/>
      <c r="AB234" s="9"/>
      <c r="AC234" s="9"/>
      <c r="AD234" s="9"/>
      <c r="AE234" s="9"/>
      <c r="AF234" s="9"/>
      <c r="AG234" s="9"/>
      <c r="AH234" s="9"/>
      <c r="AI234" s="9"/>
      <c r="AJ234" s="9"/>
    </row>
    <row r="235" spans="1:36" s="319" customFormat="1" ht="15.75">
      <c r="A235" s="1051"/>
      <c r="B235" s="2550" t="e">
        <f>LEFT(#REF!,5)</f>
        <v>#REF!</v>
      </c>
      <c r="C235" s="2551" t="e">
        <f>VLOOKUP(LEFT(#REF!,5),'12 - FINANCEIRA'!_xlnm.Print_Area,2,FALSE)</f>
        <v>#REF!</v>
      </c>
      <c r="D235" s="2537" t="s">
        <v>13</v>
      </c>
      <c r="E235" s="2538"/>
      <c r="F235" s="2539"/>
      <c r="G235" s="2540" t="s">
        <v>14</v>
      </c>
      <c r="H235" s="2541"/>
      <c r="I235" s="2542"/>
      <c r="J235" s="2499"/>
      <c r="K235" s="2499"/>
      <c r="L235" s="2499"/>
      <c r="M235" s="2499"/>
      <c r="N235" s="2499"/>
      <c r="O235" s="2499"/>
      <c r="P235" s="320" t="s">
        <v>92</v>
      </c>
      <c r="Q235" s="2499"/>
      <c r="R235" s="2534"/>
      <c r="S235" s="2499"/>
      <c r="T235" s="2499"/>
      <c r="U235" s="2536"/>
      <c r="V235" s="659">
        <f t="shared" si="24"/>
        <v>1719.2009999999998</v>
      </c>
      <c r="W235" s="13"/>
      <c r="X235" s="13"/>
      <c r="Y235" s="13"/>
      <c r="Z235" s="14"/>
      <c r="AA235" s="9"/>
      <c r="AB235" s="9"/>
      <c r="AC235" s="9"/>
      <c r="AD235" s="9"/>
      <c r="AE235" s="9"/>
      <c r="AF235" s="9"/>
      <c r="AG235" s="9"/>
      <c r="AH235" s="9"/>
      <c r="AI235" s="9"/>
      <c r="AJ235" s="9"/>
    </row>
    <row r="236" spans="1:36" s="329" customFormat="1" ht="15">
      <c r="A236" s="321"/>
      <c r="B236" s="322"/>
      <c r="C236" s="52" t="s">
        <v>323</v>
      </c>
      <c r="D236" s="729"/>
      <c r="E236" s="730"/>
      <c r="F236" s="731"/>
      <c r="G236" s="732"/>
      <c r="H236" s="730"/>
      <c r="I236" s="733"/>
      <c r="J236" s="73"/>
      <c r="K236" s="72"/>
      <c r="L236" s="69"/>
      <c r="M236" s="71">
        <v>0.33</v>
      </c>
      <c r="N236" s="323">
        <f>N246</f>
        <v>3207.7046</v>
      </c>
      <c r="O236" s="70">
        <v>1058.5409999999999</v>
      </c>
      <c r="P236" s="69"/>
      <c r="Q236" s="102"/>
      <c r="R236" s="324">
        <v>1058.5409999999999</v>
      </c>
      <c r="S236" s="636" t="s">
        <v>5</v>
      </c>
      <c r="T236" s="103" t="s">
        <v>83</v>
      </c>
      <c r="U236" s="23"/>
      <c r="V236" s="723">
        <f t="shared" si="24"/>
        <v>1719.2009999999998</v>
      </c>
      <c r="W236" s="325"/>
      <c r="X236" s="325"/>
      <c r="Y236" s="325"/>
      <c r="Z236" s="326"/>
      <c r="AA236" s="327"/>
      <c r="AB236" s="328"/>
    </row>
    <row r="237" spans="1:36" s="329" customFormat="1" ht="15">
      <c r="A237" s="321"/>
      <c r="B237" s="322"/>
      <c r="C237" s="52" t="s">
        <v>323</v>
      </c>
      <c r="D237" s="729"/>
      <c r="E237" s="730"/>
      <c r="F237" s="731"/>
      <c r="G237" s="732"/>
      <c r="H237" s="730"/>
      <c r="I237" s="733"/>
      <c r="J237" s="73"/>
      <c r="K237" s="72"/>
      <c r="L237" s="69"/>
      <c r="M237" s="71">
        <v>0.33</v>
      </c>
      <c r="N237" s="323">
        <f t="shared" ref="N237:N238" si="25">N247</f>
        <v>1358</v>
      </c>
      <c r="O237" s="70">
        <v>264.26400000000001</v>
      </c>
      <c r="P237" s="69"/>
      <c r="Q237" s="102"/>
      <c r="R237" s="330">
        <v>264.26400000000001</v>
      </c>
      <c r="S237" s="331" t="s">
        <v>5</v>
      </c>
      <c r="T237" s="103" t="s">
        <v>83</v>
      </c>
      <c r="U237" s="98"/>
      <c r="V237" s="723">
        <f t="shared" si="24"/>
        <v>1719.2009999999998</v>
      </c>
      <c r="W237" s="325"/>
      <c r="X237" s="325"/>
      <c r="Y237" s="325"/>
      <c r="Z237" s="326"/>
      <c r="AA237" s="327"/>
      <c r="AB237" s="328"/>
    </row>
    <row r="238" spans="1:36" s="8" customFormat="1" ht="15">
      <c r="A238" s="332"/>
      <c r="B238" s="707"/>
      <c r="C238" s="52" t="s">
        <v>323</v>
      </c>
      <c r="D238" s="729"/>
      <c r="E238" s="730"/>
      <c r="F238" s="731"/>
      <c r="G238" s="732"/>
      <c r="H238" s="730"/>
      <c r="I238" s="733"/>
      <c r="J238" s="73"/>
      <c r="K238" s="72"/>
      <c r="L238" s="69"/>
      <c r="M238" s="71">
        <v>0.33</v>
      </c>
      <c r="N238" s="323">
        <f t="shared" si="25"/>
        <v>644</v>
      </c>
      <c r="O238" s="70">
        <v>396.39599999999996</v>
      </c>
      <c r="P238" s="69"/>
      <c r="Q238" s="68"/>
      <c r="R238" s="333">
        <v>396.39599999999996</v>
      </c>
      <c r="S238" s="334" t="s">
        <v>5</v>
      </c>
      <c r="T238" s="103" t="s">
        <v>83</v>
      </c>
      <c r="U238" s="23"/>
      <c r="V238" s="659">
        <f t="shared" si="24"/>
        <v>1719.2009999999998</v>
      </c>
      <c r="W238" s="718"/>
      <c r="X238" s="718"/>
      <c r="Y238" s="718"/>
      <c r="Z238" s="719"/>
    </row>
    <row r="239" spans="1:36" s="8" customFormat="1" ht="15">
      <c r="A239" s="332"/>
      <c r="B239" s="39"/>
      <c r="C239" s="40"/>
      <c r="D239" s="54"/>
      <c r="E239" s="27"/>
      <c r="F239" s="55"/>
      <c r="G239" s="26"/>
      <c r="H239" s="27"/>
      <c r="I239" s="28"/>
      <c r="J239" s="29"/>
      <c r="K239" s="30"/>
      <c r="L239" s="31"/>
      <c r="M239" s="32"/>
      <c r="N239" s="33"/>
      <c r="O239" s="33"/>
      <c r="P239" s="31"/>
      <c r="Q239" s="34"/>
      <c r="R239" s="338"/>
      <c r="S239" s="35"/>
      <c r="T239" s="339"/>
      <c r="U239" s="48"/>
      <c r="V239" s="659">
        <f t="shared" si="24"/>
        <v>1719.2009999999998</v>
      </c>
      <c r="AB239" s="12"/>
    </row>
    <row r="240" spans="1:36" s="8" customFormat="1" ht="15.75">
      <c r="A240" s="332"/>
      <c r="B240" s="666"/>
      <c r="C240" s="62"/>
      <c r="D240" s="2515" t="s">
        <v>17</v>
      </c>
      <c r="E240" s="2516"/>
      <c r="F240" s="2516"/>
      <c r="G240" s="2516"/>
      <c r="H240" s="2516"/>
      <c r="I240" s="2517"/>
      <c r="J240" s="2518">
        <f>VLOOKUP(A242,'12 - FINANCEIRA'!_xlnm.Print_Area,6,FALSE)</f>
        <v>1728.13</v>
      </c>
      <c r="K240" s="2519"/>
      <c r="L240" s="340" t="str">
        <f>VLOOKUP(A242,'12 - FINANCEIRA'!_xlnm.Print_Area,4,FALSE)</f>
        <v>m³</v>
      </c>
      <c r="M240" s="2500" t="s">
        <v>18</v>
      </c>
      <c r="N240" s="2501"/>
      <c r="O240" s="2501"/>
      <c r="P240" s="2501"/>
      <c r="Q240" s="2502"/>
      <c r="R240" s="667">
        <f>SUM(R236:R239)</f>
        <v>1719.2009999999998</v>
      </c>
      <c r="S240" s="341" t="str">
        <f>L240</f>
        <v>m³</v>
      </c>
      <c r="T240" s="486"/>
      <c r="U240" s="469"/>
      <c r="V240" s="659">
        <f t="shared" si="24"/>
        <v>1719.2009999999998</v>
      </c>
      <c r="AB240" s="12"/>
    </row>
    <row r="241" spans="1:36" s="8" customFormat="1" ht="15.75">
      <c r="A241" s="332"/>
      <c r="B241" s="666"/>
      <c r="C241" s="487"/>
      <c r="D241" s="2503" t="s">
        <v>19</v>
      </c>
      <c r="E241" s="2504"/>
      <c r="F241" s="2504"/>
      <c r="G241" s="2504"/>
      <c r="H241" s="2504"/>
      <c r="I241" s="2505"/>
      <c r="J241" s="2509">
        <f>R240/J240</f>
        <v>0.99483314333991057</v>
      </c>
      <c r="K241" s="2510"/>
      <c r="L241" s="2513"/>
      <c r="M241" s="2500" t="s">
        <v>20</v>
      </c>
      <c r="N241" s="2501"/>
      <c r="O241" s="2501"/>
      <c r="P241" s="2501"/>
      <c r="Q241" s="2502"/>
      <c r="R241" s="667">
        <f>VLOOKUP(A242,'12 - FINANCEIRA'!_xlnm.Print_Area,8,FALSE)</f>
        <v>0</v>
      </c>
      <c r="S241" s="668" t="str">
        <f>L240</f>
        <v>m³</v>
      </c>
      <c r="T241" s="486"/>
      <c r="U241" s="469"/>
      <c r="V241" s="659">
        <f t="shared" si="24"/>
        <v>1719.2009999999998</v>
      </c>
      <c r="AB241" s="12"/>
    </row>
    <row r="242" spans="1:36" s="8" customFormat="1" ht="15.75">
      <c r="A242" s="332" t="s">
        <v>307</v>
      </c>
      <c r="B242" s="666"/>
      <c r="C242" s="62"/>
      <c r="D242" s="2520"/>
      <c r="E242" s="2521"/>
      <c r="F242" s="2521"/>
      <c r="G242" s="2521"/>
      <c r="H242" s="2521"/>
      <c r="I242" s="2522"/>
      <c r="J242" s="2543"/>
      <c r="K242" s="2544"/>
      <c r="L242" s="2545"/>
      <c r="M242" s="2546" t="s">
        <v>21</v>
      </c>
      <c r="N242" s="2547"/>
      <c r="O242" s="2547"/>
      <c r="P242" s="2547"/>
      <c r="Q242" s="2548"/>
      <c r="R242" s="342">
        <f>R240-R241</f>
        <v>1719.2009999999998</v>
      </c>
      <c r="S242" s="343" t="str">
        <f>L240</f>
        <v>m³</v>
      </c>
      <c r="T242" s="486"/>
      <c r="U242" s="469"/>
      <c r="V242" s="659">
        <f>R242</f>
        <v>1719.2009999999998</v>
      </c>
      <c r="AB242" s="12"/>
    </row>
    <row r="243" spans="1:36" s="8" customFormat="1" ht="15.75">
      <c r="A243" s="332"/>
      <c r="B243" s="344"/>
      <c r="C243" s="345"/>
      <c r="D243" s="347"/>
      <c r="E243" s="347"/>
      <c r="F243" s="347"/>
      <c r="G243" s="346"/>
      <c r="H243" s="346"/>
      <c r="I243" s="346"/>
      <c r="J243" s="348"/>
      <c r="K243" s="349"/>
      <c r="L243" s="350"/>
      <c r="M243" s="351"/>
      <c r="N243" s="351"/>
      <c r="O243" s="351"/>
      <c r="P243" s="351"/>
      <c r="Q243" s="351"/>
      <c r="R243" s="352"/>
      <c r="S243" s="353"/>
      <c r="T243" s="354"/>
      <c r="U243" s="355"/>
      <c r="V243" s="660">
        <f>SUM(V234:V242)</f>
        <v>15472.808999999996</v>
      </c>
      <c r="AB243" s="12"/>
    </row>
    <row r="244" spans="1:36" s="319" customFormat="1" ht="15.75">
      <c r="A244" s="1051"/>
      <c r="B244" s="2528" t="str">
        <f>VLOOKUP(A252,'12 - FINANCEIRA'!_xlnm.Print_Area,1,FALSE)</f>
        <v>2.1.7</v>
      </c>
      <c r="C244" s="2526" t="str">
        <f>VLOOKUP(A252,'12 - FINANCEIRA'!_xlnm.Print_Area,3,FALSE)</f>
        <v>Base ou sub-base de brita graduada executada com vibroacabadora - brita comercial</v>
      </c>
      <c r="D244" s="2552" t="s">
        <v>86</v>
      </c>
      <c r="E244" s="2553"/>
      <c r="F244" s="2553"/>
      <c r="G244" s="2553"/>
      <c r="H244" s="2553"/>
      <c r="I244" s="2554"/>
      <c r="J244" s="2498" t="s">
        <v>87</v>
      </c>
      <c r="K244" s="2498" t="s">
        <v>90</v>
      </c>
      <c r="L244" s="2498" t="s">
        <v>91</v>
      </c>
      <c r="M244" s="2498" t="s">
        <v>99</v>
      </c>
      <c r="N244" s="2498" t="s">
        <v>100</v>
      </c>
      <c r="O244" s="2498" t="s">
        <v>94</v>
      </c>
      <c r="P244" s="318" t="s">
        <v>95</v>
      </c>
      <c r="Q244" s="2498" t="s">
        <v>15</v>
      </c>
      <c r="R244" s="2533" t="s">
        <v>2</v>
      </c>
      <c r="S244" s="2498" t="s">
        <v>88</v>
      </c>
      <c r="T244" s="2498" t="s">
        <v>16</v>
      </c>
      <c r="U244" s="2535" t="s">
        <v>205</v>
      </c>
      <c r="V244" s="659">
        <f t="shared" ref="V244:V251" si="26">V245</f>
        <v>511.42</v>
      </c>
      <c r="W244" s="13"/>
      <c r="X244" s="13"/>
      <c r="Y244" s="13"/>
      <c r="Z244" s="14"/>
      <c r="AA244" s="9"/>
      <c r="AB244" s="9"/>
      <c r="AC244" s="9"/>
      <c r="AD244" s="9"/>
      <c r="AE244" s="9"/>
      <c r="AF244" s="9"/>
      <c r="AG244" s="9"/>
      <c r="AH244" s="9"/>
      <c r="AI244" s="9"/>
      <c r="AJ244" s="9"/>
    </row>
    <row r="245" spans="1:36" s="319" customFormat="1" ht="15.75">
      <c r="A245" s="1051"/>
      <c r="B245" s="2550" t="e">
        <f>LEFT(#REF!,5)</f>
        <v>#REF!</v>
      </c>
      <c r="C245" s="2551" t="e">
        <f>VLOOKUP(LEFT(#REF!,5),'12 - FINANCEIRA'!_xlnm.Print_Area,2,FALSE)</f>
        <v>#REF!</v>
      </c>
      <c r="D245" s="2537" t="s">
        <v>13</v>
      </c>
      <c r="E245" s="2538"/>
      <c r="F245" s="2539"/>
      <c r="G245" s="2540" t="s">
        <v>14</v>
      </c>
      <c r="H245" s="2541"/>
      <c r="I245" s="2542"/>
      <c r="J245" s="2499"/>
      <c r="K245" s="2499"/>
      <c r="L245" s="2499"/>
      <c r="M245" s="2499"/>
      <c r="N245" s="2499"/>
      <c r="O245" s="2499"/>
      <c r="P245" s="320" t="s">
        <v>92</v>
      </c>
      <c r="Q245" s="2499"/>
      <c r="R245" s="2534"/>
      <c r="S245" s="2499"/>
      <c r="T245" s="2499"/>
      <c r="U245" s="2536"/>
      <c r="V245" s="659">
        <f t="shared" si="26"/>
        <v>511.42</v>
      </c>
      <c r="W245" s="13"/>
      <c r="X245" s="13"/>
      <c r="Y245" s="13"/>
      <c r="Z245" s="14"/>
      <c r="AA245" s="9"/>
      <c r="AB245" s="9"/>
      <c r="AC245" s="9"/>
      <c r="AD245" s="9"/>
      <c r="AE245" s="9"/>
      <c r="AF245" s="9"/>
      <c r="AG245" s="9"/>
      <c r="AH245" s="9"/>
      <c r="AI245" s="9"/>
      <c r="AJ245" s="9"/>
    </row>
    <row r="246" spans="1:36" s="9" customFormat="1" ht="15">
      <c r="A246" s="1074"/>
      <c r="B246" s="707"/>
      <c r="C246" s="1581" t="s">
        <v>963</v>
      </c>
      <c r="D246" s="729">
        <v>100</v>
      </c>
      <c r="E246" s="730" t="s">
        <v>67</v>
      </c>
      <c r="F246" s="731">
        <v>0</v>
      </c>
      <c r="G246" s="729">
        <v>123</v>
      </c>
      <c r="H246" s="730" t="s">
        <v>67</v>
      </c>
      <c r="I246" s="731">
        <v>18</v>
      </c>
      <c r="J246" s="1029" t="s">
        <v>93</v>
      </c>
      <c r="K246" s="1827">
        <v>467.8</v>
      </c>
      <c r="L246" s="1870">
        <v>6.8570000000000002</v>
      </c>
      <c r="M246" s="1586">
        <v>0.15</v>
      </c>
      <c r="N246" s="1586">
        <f>K246*L246</f>
        <v>3207.7046</v>
      </c>
      <c r="O246" s="1569"/>
      <c r="P246" s="1373"/>
      <c r="Q246" s="1570"/>
      <c r="R246" s="324">
        <f>270.04+211.116</f>
        <v>481.15600000000006</v>
      </c>
      <c r="S246" s="1590" t="s">
        <v>5</v>
      </c>
      <c r="T246" s="1572" t="s">
        <v>83</v>
      </c>
      <c r="U246" s="51"/>
      <c r="V246" s="659">
        <f t="shared" si="26"/>
        <v>511.42</v>
      </c>
      <c r="W246" s="13"/>
      <c r="X246" s="13"/>
      <c r="Y246" s="13"/>
      <c r="Z246" s="14"/>
      <c r="AA246" s="24"/>
      <c r="AB246" s="25"/>
    </row>
    <row r="247" spans="1:36" s="9" customFormat="1" ht="15">
      <c r="A247" s="321"/>
      <c r="B247" s="707"/>
      <c r="C247" s="49" t="s">
        <v>964</v>
      </c>
      <c r="D247" s="729">
        <v>0</v>
      </c>
      <c r="E247" s="730" t="s">
        <v>67</v>
      </c>
      <c r="F247" s="731">
        <v>0</v>
      </c>
      <c r="G247" s="729">
        <v>9</v>
      </c>
      <c r="H247" s="730" t="s">
        <v>67</v>
      </c>
      <c r="I247" s="731">
        <v>14</v>
      </c>
      <c r="J247" s="50" t="s">
        <v>93</v>
      </c>
      <c r="K247" s="1373">
        <f>20*(G247-D247)+I247-F247</f>
        <v>194</v>
      </c>
      <c r="L247" s="1745">
        <v>7</v>
      </c>
      <c r="M247" s="736">
        <v>0.15</v>
      </c>
      <c r="N247" s="737">
        <f>K247*L247</f>
        <v>1358</v>
      </c>
      <c r="O247" s="101"/>
      <c r="P247" s="99"/>
      <c r="Q247" s="738"/>
      <c r="R247" s="330">
        <f>TRUNC(M247*N247,3)</f>
        <v>203.7</v>
      </c>
      <c r="S247" s="1001" t="s">
        <v>5</v>
      </c>
      <c r="T247" s="739" t="s">
        <v>83</v>
      </c>
      <c r="U247" s="23"/>
      <c r="V247" s="659">
        <f t="shared" si="26"/>
        <v>511.42</v>
      </c>
      <c r="W247" s="13"/>
      <c r="X247" s="13"/>
      <c r="Y247" s="13"/>
      <c r="Z247" s="14"/>
      <c r="AA247" s="24"/>
      <c r="AB247" s="25"/>
    </row>
    <row r="248" spans="1:36" s="8" customFormat="1" ht="15">
      <c r="A248" s="332"/>
      <c r="B248" s="707"/>
      <c r="C248" s="49" t="s">
        <v>964</v>
      </c>
      <c r="D248" s="729">
        <v>9</v>
      </c>
      <c r="E248" s="730" t="s">
        <v>67</v>
      </c>
      <c r="F248" s="731">
        <v>14</v>
      </c>
      <c r="G248" s="729">
        <v>12</v>
      </c>
      <c r="H248" s="730" t="s">
        <v>67</v>
      </c>
      <c r="I248" s="731">
        <v>10</v>
      </c>
      <c r="J248" s="50" t="s">
        <v>93</v>
      </c>
      <c r="K248" s="1373">
        <f>20*(G248-D248)+I248-F248</f>
        <v>56</v>
      </c>
      <c r="L248" s="1745">
        <v>11.5</v>
      </c>
      <c r="M248" s="736">
        <v>0.15</v>
      </c>
      <c r="N248" s="737">
        <f>K248*L248</f>
        <v>644</v>
      </c>
      <c r="O248" s="101"/>
      <c r="P248" s="99"/>
      <c r="Q248" s="738"/>
      <c r="R248" s="333">
        <f>TRUNC(M248*N248+0.004,3)</f>
        <v>96.603999999999999</v>
      </c>
      <c r="S248" s="1565" t="s">
        <v>5</v>
      </c>
      <c r="T248" s="739" t="s">
        <v>83</v>
      </c>
      <c r="U248" s="23"/>
      <c r="V248" s="659">
        <f>V249</f>
        <v>511.42</v>
      </c>
      <c r="W248" s="718"/>
      <c r="X248" s="718"/>
      <c r="Y248" s="718"/>
      <c r="Z248" s="719"/>
    </row>
    <row r="249" spans="1:36" s="8" customFormat="1" ht="15">
      <c r="A249" s="332"/>
      <c r="B249" s="39"/>
      <c r="C249" s="40"/>
      <c r="D249" s="54"/>
      <c r="E249" s="27"/>
      <c r="F249" s="55"/>
      <c r="G249" s="26"/>
      <c r="H249" s="27"/>
      <c r="I249" s="28"/>
      <c r="J249" s="29"/>
      <c r="K249" s="30"/>
      <c r="L249" s="31"/>
      <c r="M249" s="32"/>
      <c r="N249" s="33"/>
      <c r="O249" s="33"/>
      <c r="P249" s="31"/>
      <c r="Q249" s="34"/>
      <c r="R249" s="338"/>
      <c r="S249" s="35"/>
      <c r="T249" s="339"/>
      <c r="U249" s="48"/>
      <c r="V249" s="659">
        <f t="shared" si="26"/>
        <v>511.42</v>
      </c>
      <c r="AB249" s="12"/>
    </row>
    <row r="250" spans="1:36" s="8" customFormat="1" ht="15.75">
      <c r="A250" s="332"/>
      <c r="B250" s="666"/>
      <c r="C250" s="62"/>
      <c r="D250" s="2515" t="s">
        <v>17</v>
      </c>
      <c r="E250" s="2516"/>
      <c r="F250" s="2516"/>
      <c r="G250" s="2516"/>
      <c r="H250" s="2516"/>
      <c r="I250" s="2517"/>
      <c r="J250" s="2518">
        <f>VLOOKUP(A252,'12 - FINANCEIRA'!_xlnm.Print_Area,6,FALSE)</f>
        <v>781.46</v>
      </c>
      <c r="K250" s="2519"/>
      <c r="L250" s="340" t="str">
        <f>VLOOKUP(A252,'12 - FINANCEIRA'!_xlnm.Print_Area,4,FALSE)</f>
        <v>m³</v>
      </c>
      <c r="M250" s="2500" t="s">
        <v>18</v>
      </c>
      <c r="N250" s="2501"/>
      <c r="O250" s="2501"/>
      <c r="P250" s="2501"/>
      <c r="Q250" s="2502"/>
      <c r="R250" s="667">
        <f>SUM(R246:R249)</f>
        <v>781.46</v>
      </c>
      <c r="S250" s="341" t="str">
        <f>L250</f>
        <v>m³</v>
      </c>
      <c r="T250" s="486"/>
      <c r="U250" s="469"/>
      <c r="V250" s="659">
        <f t="shared" si="26"/>
        <v>511.42</v>
      </c>
      <c r="AB250" s="12"/>
    </row>
    <row r="251" spans="1:36" s="8" customFormat="1" ht="15.75">
      <c r="A251" s="332"/>
      <c r="B251" s="666"/>
      <c r="C251" s="487"/>
      <c r="D251" s="2503" t="s">
        <v>19</v>
      </c>
      <c r="E251" s="2504"/>
      <c r="F251" s="2504"/>
      <c r="G251" s="2504"/>
      <c r="H251" s="2504"/>
      <c r="I251" s="2505"/>
      <c r="J251" s="2509">
        <f>R250/J250</f>
        <v>1</v>
      </c>
      <c r="K251" s="2510"/>
      <c r="L251" s="2513"/>
      <c r="M251" s="2500" t="s">
        <v>20</v>
      </c>
      <c r="N251" s="2501"/>
      <c r="O251" s="2501"/>
      <c r="P251" s="2501"/>
      <c r="Q251" s="2502"/>
      <c r="R251" s="667">
        <f>VLOOKUP(A252,'12 - FINANCEIRA'!_xlnm.Print_Area,8,FALSE)</f>
        <v>270.04000000000002</v>
      </c>
      <c r="S251" s="668" t="str">
        <f>L250</f>
        <v>m³</v>
      </c>
      <c r="T251" s="486"/>
      <c r="U251" s="469"/>
      <c r="V251" s="659">
        <f t="shared" si="26"/>
        <v>511.42</v>
      </c>
      <c r="AB251" s="12"/>
    </row>
    <row r="252" spans="1:36" s="8" customFormat="1" ht="15.75">
      <c r="A252" s="332" t="s">
        <v>308</v>
      </c>
      <c r="B252" s="666"/>
      <c r="C252" s="62"/>
      <c r="D252" s="2520"/>
      <c r="E252" s="2521"/>
      <c r="F252" s="2521"/>
      <c r="G252" s="2521"/>
      <c r="H252" s="2521"/>
      <c r="I252" s="2522"/>
      <c r="J252" s="2543"/>
      <c r="K252" s="2544"/>
      <c r="L252" s="2545"/>
      <c r="M252" s="2546" t="s">
        <v>21</v>
      </c>
      <c r="N252" s="2547"/>
      <c r="O252" s="2547"/>
      <c r="P252" s="2547"/>
      <c r="Q252" s="2548"/>
      <c r="R252" s="342">
        <f>R250-R251</f>
        <v>511.42</v>
      </c>
      <c r="S252" s="343" t="str">
        <f>L250</f>
        <v>m³</v>
      </c>
      <c r="T252" s="486"/>
      <c r="U252" s="469"/>
      <c r="V252" s="659">
        <f>R252</f>
        <v>511.42</v>
      </c>
      <c r="AB252" s="12"/>
    </row>
    <row r="253" spans="1:36" s="8" customFormat="1" ht="15.75">
      <c r="A253" s="332"/>
      <c r="B253" s="344"/>
      <c r="C253" s="345"/>
      <c r="D253" s="347"/>
      <c r="E253" s="347"/>
      <c r="F253" s="347"/>
      <c r="G253" s="346"/>
      <c r="H253" s="346"/>
      <c r="I253" s="346"/>
      <c r="J253" s="348"/>
      <c r="K253" s="349"/>
      <c r="L253" s="350"/>
      <c r="M253" s="351"/>
      <c r="N253" s="351"/>
      <c r="O253" s="351"/>
      <c r="P253" s="351"/>
      <c r="Q253" s="351"/>
      <c r="R253" s="352"/>
      <c r="S253" s="353"/>
      <c r="T253" s="354"/>
      <c r="U253" s="355"/>
      <c r="V253" s="660">
        <f>SUM(V244:V252)</f>
        <v>4602.78</v>
      </c>
      <c r="AB253" s="12"/>
    </row>
    <row r="254" spans="1:36" s="319" customFormat="1" ht="15.75">
      <c r="A254" s="1051"/>
      <c r="B254" s="2528" t="str">
        <f>VLOOKUP(A262,'12 - FINANCEIRA'!_xlnm.Print_Area,1,FALSE)</f>
        <v>2.1.8</v>
      </c>
      <c r="C254" s="2526" t="str">
        <f>VLOOKUP(A262,'12 - FINANCEIRA'!_xlnm.Print_Area,3,FALSE)</f>
        <v>Imprimação com emulsão asfáltica</v>
      </c>
      <c r="D254" s="2552" t="s">
        <v>86</v>
      </c>
      <c r="E254" s="2553"/>
      <c r="F254" s="2553"/>
      <c r="G254" s="2553"/>
      <c r="H254" s="2553"/>
      <c r="I254" s="2554"/>
      <c r="J254" s="2498" t="s">
        <v>87</v>
      </c>
      <c r="K254" s="2498" t="s">
        <v>90</v>
      </c>
      <c r="L254" s="2498" t="s">
        <v>91</v>
      </c>
      <c r="M254" s="2498" t="s">
        <v>99</v>
      </c>
      <c r="N254" s="2498" t="s">
        <v>100</v>
      </c>
      <c r="O254" s="2498" t="s">
        <v>94</v>
      </c>
      <c r="P254" s="318" t="s">
        <v>95</v>
      </c>
      <c r="Q254" s="2498" t="s">
        <v>15</v>
      </c>
      <c r="R254" s="2533" t="s">
        <v>2</v>
      </c>
      <c r="S254" s="2498" t="s">
        <v>88</v>
      </c>
      <c r="T254" s="2498" t="s">
        <v>16</v>
      </c>
      <c r="U254" s="2535" t="s">
        <v>205</v>
      </c>
      <c r="V254" s="659">
        <f t="shared" ref="V254:V261" si="27">V255</f>
        <v>1407.4199999999998</v>
      </c>
      <c r="W254" s="13"/>
      <c r="X254" s="13"/>
      <c r="Y254" s="13"/>
      <c r="Z254" s="14"/>
      <c r="AA254" s="9"/>
      <c r="AB254" s="9"/>
      <c r="AC254" s="9"/>
      <c r="AD254" s="9"/>
      <c r="AE254" s="9"/>
      <c r="AF254" s="9"/>
      <c r="AG254" s="9"/>
      <c r="AH254" s="9"/>
      <c r="AI254" s="9"/>
      <c r="AJ254" s="9"/>
    </row>
    <row r="255" spans="1:36" s="319" customFormat="1" ht="15.75">
      <c r="A255" s="1051"/>
      <c r="B255" s="2550" t="e">
        <f>LEFT(#REF!,5)</f>
        <v>#REF!</v>
      </c>
      <c r="C255" s="2551" t="e">
        <f>VLOOKUP(LEFT(#REF!,5),'12 - FINANCEIRA'!_xlnm.Print_Area,2,FALSE)</f>
        <v>#REF!</v>
      </c>
      <c r="D255" s="2537" t="s">
        <v>13</v>
      </c>
      <c r="E255" s="2538"/>
      <c r="F255" s="2539"/>
      <c r="G255" s="2540" t="s">
        <v>14</v>
      </c>
      <c r="H255" s="2541"/>
      <c r="I255" s="2542"/>
      <c r="J255" s="2499"/>
      <c r="K255" s="2499"/>
      <c r="L255" s="2499"/>
      <c r="M255" s="2499"/>
      <c r="N255" s="2499"/>
      <c r="O255" s="2499"/>
      <c r="P255" s="320" t="s">
        <v>92</v>
      </c>
      <c r="Q255" s="2499"/>
      <c r="R255" s="2534"/>
      <c r="S255" s="2499"/>
      <c r="T255" s="2499"/>
      <c r="U255" s="2536"/>
      <c r="V255" s="659">
        <f t="shared" si="27"/>
        <v>1407.4199999999998</v>
      </c>
      <c r="W255" s="13"/>
      <c r="X255" s="13"/>
      <c r="Y255" s="13"/>
      <c r="Z255" s="14"/>
      <c r="AA255" s="9"/>
      <c r="AB255" s="9"/>
      <c r="AC255" s="9"/>
      <c r="AD255" s="9"/>
      <c r="AE255" s="9"/>
      <c r="AF255" s="9"/>
      <c r="AG255" s="9"/>
      <c r="AH255" s="9"/>
      <c r="AI255" s="9"/>
      <c r="AJ255" s="9"/>
    </row>
    <row r="256" spans="1:36" s="9" customFormat="1" ht="15">
      <c r="A256" s="1074"/>
      <c r="B256" s="707"/>
      <c r="C256" s="1171" t="s">
        <v>965</v>
      </c>
      <c r="D256" s="16">
        <v>100</v>
      </c>
      <c r="E256" s="17" t="s">
        <v>67</v>
      </c>
      <c r="F256" s="18">
        <v>0</v>
      </c>
      <c r="G256" s="16">
        <v>123</v>
      </c>
      <c r="H256" s="17" t="s">
        <v>67</v>
      </c>
      <c r="I256" s="18">
        <v>18</v>
      </c>
      <c r="J256" s="1142"/>
      <c r="K256" s="1535">
        <v>467.8</v>
      </c>
      <c r="L256" s="1543">
        <v>6.8570000000000002</v>
      </c>
      <c r="M256" s="1535"/>
      <c r="N256" s="1535">
        <f>K256*L256</f>
        <v>3207.7046</v>
      </c>
      <c r="O256" s="1147"/>
      <c r="P256" s="1144"/>
      <c r="Q256" s="1148"/>
      <c r="R256" s="1470">
        <v>1800.28</v>
      </c>
      <c r="S256" s="1203" t="s">
        <v>5</v>
      </c>
      <c r="T256" s="1150" t="s">
        <v>82</v>
      </c>
      <c r="U256" s="51"/>
      <c r="V256" s="659">
        <f t="shared" si="27"/>
        <v>1407.4199999999998</v>
      </c>
      <c r="W256" s="13"/>
      <c r="X256" s="13"/>
      <c r="Y256" s="13"/>
      <c r="Z256" s="14"/>
      <c r="AA256" s="24"/>
      <c r="AB256" s="25"/>
    </row>
    <row r="257" spans="1:36" s="9" customFormat="1" ht="15">
      <c r="A257" s="321"/>
      <c r="B257" s="707"/>
      <c r="C257" s="52" t="s">
        <v>965</v>
      </c>
      <c r="D257" s="729">
        <v>101</v>
      </c>
      <c r="E257" s="730" t="s">
        <v>67</v>
      </c>
      <c r="F257" s="731">
        <v>0</v>
      </c>
      <c r="G257" s="729">
        <v>123</v>
      </c>
      <c r="H257" s="730" t="s">
        <v>67</v>
      </c>
      <c r="I257" s="731">
        <v>18</v>
      </c>
      <c r="J257" s="1537"/>
      <c r="K257" s="1030">
        <v>467.8</v>
      </c>
      <c r="L257" s="1544">
        <v>6.8570000000000002</v>
      </c>
      <c r="M257" s="1030"/>
      <c r="N257" s="1373">
        <f>K257*L257</f>
        <v>3207.7046</v>
      </c>
      <c r="O257" s="70"/>
      <c r="P257" s="69"/>
      <c r="Q257" s="102"/>
      <c r="R257" s="1779">
        <v>1407.42</v>
      </c>
      <c r="S257" s="331" t="s">
        <v>5</v>
      </c>
      <c r="T257" s="103" t="s">
        <v>83</v>
      </c>
      <c r="U257" s="23"/>
      <c r="V257" s="659">
        <f t="shared" si="27"/>
        <v>1407.4199999999998</v>
      </c>
      <c r="W257" s="13"/>
      <c r="X257" s="13"/>
      <c r="Y257" s="13"/>
      <c r="Z257" s="14"/>
      <c r="AA257" s="24"/>
      <c r="AB257" s="25"/>
    </row>
    <row r="258" spans="1:36" s="8" customFormat="1" ht="15">
      <c r="A258" s="332"/>
      <c r="B258" s="707"/>
      <c r="C258" s="38"/>
      <c r="D258" s="54"/>
      <c r="E258" s="27"/>
      <c r="F258" s="55"/>
      <c r="G258" s="26"/>
      <c r="H258" s="27"/>
      <c r="I258" s="28"/>
      <c r="J258" s="29"/>
      <c r="K258" s="30"/>
      <c r="L258" s="31"/>
      <c r="M258" s="32"/>
      <c r="N258" s="33"/>
      <c r="O258" s="33"/>
      <c r="P258" s="31"/>
      <c r="Q258" s="34"/>
      <c r="R258" s="676"/>
      <c r="S258" s="93"/>
      <c r="T258" s="61"/>
      <c r="U258" s="23"/>
      <c r="V258" s="659">
        <f t="shared" si="27"/>
        <v>1407.4199999999998</v>
      </c>
      <c r="W258" s="718"/>
      <c r="X258" s="718"/>
      <c r="Y258" s="718"/>
      <c r="Z258" s="719"/>
    </row>
    <row r="259" spans="1:36" s="8" customFormat="1" ht="15">
      <c r="A259" s="332"/>
      <c r="B259" s="39"/>
      <c r="C259" s="40"/>
      <c r="D259" s="54"/>
      <c r="E259" s="27"/>
      <c r="F259" s="55"/>
      <c r="G259" s="26"/>
      <c r="H259" s="27"/>
      <c r="I259" s="28"/>
      <c r="J259" s="29"/>
      <c r="K259" s="30"/>
      <c r="L259" s="31"/>
      <c r="M259" s="32"/>
      <c r="N259" s="33"/>
      <c r="O259" s="33"/>
      <c r="P259" s="31"/>
      <c r="Q259" s="34"/>
      <c r="R259" s="338"/>
      <c r="S259" s="35"/>
      <c r="T259" s="339"/>
      <c r="U259" s="48"/>
      <c r="V259" s="659">
        <f t="shared" si="27"/>
        <v>1407.4199999999998</v>
      </c>
      <c r="AB259" s="12"/>
    </row>
    <row r="260" spans="1:36" s="8" customFormat="1" ht="15.75">
      <c r="A260" s="332"/>
      <c r="B260" s="666"/>
      <c r="C260" s="62"/>
      <c r="D260" s="2515" t="s">
        <v>17</v>
      </c>
      <c r="E260" s="2516"/>
      <c r="F260" s="2516"/>
      <c r="G260" s="2516"/>
      <c r="H260" s="2516"/>
      <c r="I260" s="2517"/>
      <c r="J260" s="2518">
        <f>VLOOKUP(A262,'12 - FINANCEIRA'!_xlnm.Print_Area,6,FALSE)</f>
        <v>3207.7046</v>
      </c>
      <c r="K260" s="2519"/>
      <c r="L260" s="340" t="str">
        <f>VLOOKUP(A262,'12 - FINANCEIRA'!_xlnm.Print_Area,4,FALSE)</f>
        <v>m²</v>
      </c>
      <c r="M260" s="2500" t="s">
        <v>18</v>
      </c>
      <c r="N260" s="2501"/>
      <c r="O260" s="2501"/>
      <c r="P260" s="2501"/>
      <c r="Q260" s="2502"/>
      <c r="R260" s="667">
        <f>SUM(R256:R259)</f>
        <v>3207.7</v>
      </c>
      <c r="S260" s="341" t="str">
        <f>L260</f>
        <v>m²</v>
      </c>
      <c r="T260" s="486"/>
      <c r="U260" s="469"/>
      <c r="V260" s="659">
        <f t="shared" si="27"/>
        <v>1407.4199999999998</v>
      </c>
      <c r="AB260" s="12"/>
    </row>
    <row r="261" spans="1:36" s="8" customFormat="1" ht="15.75">
      <c r="A261" s="332"/>
      <c r="B261" s="666"/>
      <c r="C261" s="487"/>
      <c r="D261" s="2503" t="s">
        <v>19</v>
      </c>
      <c r="E261" s="2504"/>
      <c r="F261" s="2504"/>
      <c r="G261" s="2504"/>
      <c r="H261" s="2504"/>
      <c r="I261" s="2505"/>
      <c r="J261" s="2509">
        <f>R260/J260</f>
        <v>0.99999856595273762</v>
      </c>
      <c r="K261" s="2510"/>
      <c r="L261" s="2513"/>
      <c r="M261" s="2500" t="s">
        <v>20</v>
      </c>
      <c r="N261" s="2501"/>
      <c r="O261" s="2501"/>
      <c r="P261" s="2501"/>
      <c r="Q261" s="2502"/>
      <c r="R261" s="667">
        <f>VLOOKUP(A262,'12 - FINANCEIRA'!_xlnm.Print_Area,8,FALSE)</f>
        <v>1800.28</v>
      </c>
      <c r="S261" s="668" t="str">
        <f>L260</f>
        <v>m²</v>
      </c>
      <c r="T261" s="486"/>
      <c r="U261" s="469"/>
      <c r="V261" s="659">
        <f t="shared" si="27"/>
        <v>1407.4199999999998</v>
      </c>
      <c r="AB261" s="12"/>
    </row>
    <row r="262" spans="1:36" s="8" customFormat="1" ht="15.75">
      <c r="A262" s="332" t="s">
        <v>309</v>
      </c>
      <c r="B262" s="666"/>
      <c r="C262" s="62"/>
      <c r="D262" s="2520"/>
      <c r="E262" s="2521"/>
      <c r="F262" s="2521"/>
      <c r="G262" s="2521"/>
      <c r="H262" s="2521"/>
      <c r="I262" s="2522"/>
      <c r="J262" s="2543"/>
      <c r="K262" s="2544"/>
      <c r="L262" s="2545"/>
      <c r="M262" s="2546" t="s">
        <v>21</v>
      </c>
      <c r="N262" s="2547"/>
      <c r="O262" s="2547"/>
      <c r="P262" s="2547"/>
      <c r="Q262" s="2548"/>
      <c r="R262" s="342">
        <f>R260-R261</f>
        <v>1407.4199999999998</v>
      </c>
      <c r="S262" s="343" t="str">
        <f>L260</f>
        <v>m²</v>
      </c>
      <c r="T262" s="486"/>
      <c r="U262" s="469"/>
      <c r="V262" s="659">
        <f>R262</f>
        <v>1407.4199999999998</v>
      </c>
      <c r="AB262" s="12"/>
    </row>
    <row r="263" spans="1:36" s="8" customFormat="1" ht="15.75">
      <c r="A263" s="332"/>
      <c r="B263" s="344"/>
      <c r="C263" s="345"/>
      <c r="D263" s="347"/>
      <c r="E263" s="347"/>
      <c r="F263" s="347"/>
      <c r="G263" s="346"/>
      <c r="H263" s="346"/>
      <c r="I263" s="346"/>
      <c r="J263" s="348"/>
      <c r="K263" s="349"/>
      <c r="L263" s="350"/>
      <c r="M263" s="351"/>
      <c r="N263" s="351"/>
      <c r="O263" s="351"/>
      <c r="P263" s="351"/>
      <c r="Q263" s="351"/>
      <c r="R263" s="352"/>
      <c r="S263" s="353"/>
      <c r="T263" s="354"/>
      <c r="U263" s="355"/>
      <c r="V263" s="660">
        <f>SUM(V254:V262)</f>
        <v>12666.779999999999</v>
      </c>
      <c r="AB263" s="12"/>
    </row>
    <row r="264" spans="1:36" s="319" customFormat="1" ht="15.75" customHeight="1">
      <c r="A264" s="1051"/>
      <c r="B264" s="2528" t="str">
        <f>VLOOKUP(A272,'12 - FINANCEIRA'!_xlnm.Print_Area,1,FALSE)</f>
        <v>2.1.9</v>
      </c>
      <c r="C264" s="2526" t="str">
        <f>VLOOKUP(A272,'12 - FINANCEIRA'!_xlnm.Print_Area,3,FALSE)</f>
        <v>Execução de pavimento com aplicação de concreto asfáltico, camada de rolamento - inclusive carga e transporte</v>
      </c>
      <c r="D264" s="2552" t="s">
        <v>86</v>
      </c>
      <c r="E264" s="2553"/>
      <c r="F264" s="2553"/>
      <c r="G264" s="2553"/>
      <c r="H264" s="2553"/>
      <c r="I264" s="2554"/>
      <c r="J264" s="2498" t="s">
        <v>87</v>
      </c>
      <c r="K264" s="2498" t="s">
        <v>90</v>
      </c>
      <c r="L264" s="2498" t="s">
        <v>91</v>
      </c>
      <c r="M264" s="2498" t="s">
        <v>99</v>
      </c>
      <c r="N264" s="2498" t="s">
        <v>100</v>
      </c>
      <c r="O264" s="318" t="s">
        <v>95</v>
      </c>
      <c r="P264" s="2498" t="s">
        <v>94</v>
      </c>
      <c r="Q264" s="2498" t="s">
        <v>15</v>
      </c>
      <c r="R264" s="2533" t="s">
        <v>2</v>
      </c>
      <c r="S264" s="2498" t="s">
        <v>88</v>
      </c>
      <c r="T264" s="2498" t="s">
        <v>16</v>
      </c>
      <c r="U264" s="2535" t="s">
        <v>205</v>
      </c>
      <c r="V264" s="659">
        <f t="shared" ref="V264:V271" si="28">V265</f>
        <v>64.154092000000006</v>
      </c>
      <c r="W264" s="13"/>
      <c r="X264" s="13"/>
      <c r="Y264" s="13"/>
      <c r="Z264" s="14"/>
      <c r="AA264" s="9"/>
      <c r="AB264" s="9"/>
      <c r="AC264" s="9"/>
      <c r="AD264" s="9"/>
      <c r="AE264" s="9"/>
      <c r="AF264" s="9"/>
      <c r="AG264" s="9"/>
      <c r="AH264" s="9"/>
      <c r="AI264" s="9"/>
      <c r="AJ264" s="9"/>
    </row>
    <row r="265" spans="1:36" s="319" customFormat="1" ht="15.75">
      <c r="A265" s="1051"/>
      <c r="B265" s="2550" t="e">
        <f>LEFT(#REF!,5)</f>
        <v>#REF!</v>
      </c>
      <c r="C265" s="2551" t="e">
        <f>VLOOKUP(LEFT(#REF!,5),'12 - FINANCEIRA'!_xlnm.Print_Area,2,FALSE)</f>
        <v>#REF!</v>
      </c>
      <c r="D265" s="2537" t="s">
        <v>13</v>
      </c>
      <c r="E265" s="2538"/>
      <c r="F265" s="2539"/>
      <c r="G265" s="2540" t="s">
        <v>14</v>
      </c>
      <c r="H265" s="2541"/>
      <c r="I265" s="2542"/>
      <c r="J265" s="2499"/>
      <c r="K265" s="2499"/>
      <c r="L265" s="2499"/>
      <c r="M265" s="2499"/>
      <c r="N265" s="2499"/>
      <c r="O265" s="320" t="s">
        <v>92</v>
      </c>
      <c r="P265" s="2499"/>
      <c r="Q265" s="2499"/>
      <c r="R265" s="2534"/>
      <c r="S265" s="2499"/>
      <c r="T265" s="2499"/>
      <c r="U265" s="2536"/>
      <c r="V265" s="659">
        <f t="shared" si="28"/>
        <v>64.154092000000006</v>
      </c>
      <c r="W265" s="13"/>
      <c r="X265" s="13"/>
      <c r="Y265" s="13"/>
      <c r="Z265" s="14"/>
      <c r="AA265" s="9"/>
      <c r="AB265" s="9"/>
      <c r="AC265" s="9"/>
      <c r="AD265" s="9"/>
      <c r="AE265" s="9"/>
      <c r="AF265" s="9"/>
      <c r="AG265" s="9"/>
      <c r="AH265" s="9"/>
      <c r="AI265" s="9"/>
      <c r="AJ265" s="9"/>
    </row>
    <row r="266" spans="1:36" s="9" customFormat="1" ht="15">
      <c r="A266" s="1074"/>
      <c r="B266" s="707"/>
      <c r="C266" s="1205" t="s">
        <v>966</v>
      </c>
      <c r="D266" s="640">
        <v>100</v>
      </c>
      <c r="E266" s="641" t="s">
        <v>67</v>
      </c>
      <c r="F266" s="642">
        <v>0</v>
      </c>
      <c r="G266" s="640">
        <v>123</v>
      </c>
      <c r="H266" s="641" t="s">
        <v>67</v>
      </c>
      <c r="I266" s="642">
        <v>18</v>
      </c>
      <c r="J266" s="1545"/>
      <c r="K266" s="1535">
        <v>467.8</v>
      </c>
      <c r="L266" s="1535">
        <v>6.8570000000000002</v>
      </c>
      <c r="M266" s="1535">
        <v>0.05</v>
      </c>
      <c r="N266" s="1535">
        <f>K266*L266</f>
        <v>3207.7046</v>
      </c>
      <c r="O266" s="1535">
        <v>2.8</v>
      </c>
      <c r="P266" s="1535">
        <f>N266*M266</f>
        <v>160.38523000000001</v>
      </c>
      <c r="Q266" s="1546"/>
      <c r="R266" s="1470">
        <v>90.01</v>
      </c>
      <c r="S266" s="1203" t="s">
        <v>5</v>
      </c>
      <c r="T266" s="1175" t="s">
        <v>82</v>
      </c>
      <c r="U266" s="2675" t="s">
        <v>962</v>
      </c>
      <c r="V266" s="659">
        <f t="shared" si="28"/>
        <v>64.154092000000006</v>
      </c>
      <c r="W266" s="13"/>
      <c r="X266" s="13"/>
      <c r="Y266" s="13"/>
      <c r="Z266" s="14"/>
      <c r="AA266" s="24"/>
      <c r="AB266" s="25"/>
    </row>
    <row r="267" spans="1:36" s="9" customFormat="1" ht="15">
      <c r="A267" s="321"/>
      <c r="B267" s="707"/>
      <c r="C267" s="1536" t="s">
        <v>966</v>
      </c>
      <c r="D267" s="729">
        <v>100</v>
      </c>
      <c r="E267" s="730" t="s">
        <v>67</v>
      </c>
      <c r="F267" s="731">
        <v>0</v>
      </c>
      <c r="G267" s="729">
        <v>123</v>
      </c>
      <c r="H267" s="730" t="s">
        <v>67</v>
      </c>
      <c r="I267" s="731">
        <v>18</v>
      </c>
      <c r="J267" s="1537"/>
      <c r="K267" s="1030">
        <v>467.8</v>
      </c>
      <c r="L267" s="1030">
        <v>6.8570000000000002</v>
      </c>
      <c r="M267" s="1030">
        <v>0.02</v>
      </c>
      <c r="N267" s="1030">
        <f>K267*L267</f>
        <v>3207.7046</v>
      </c>
      <c r="O267" s="1030">
        <v>3.8</v>
      </c>
      <c r="P267" s="1030">
        <f>N267*M267</f>
        <v>64.154092000000006</v>
      </c>
      <c r="Q267" s="1561"/>
      <c r="R267" s="1374">
        <f>P267</f>
        <v>64.154092000000006</v>
      </c>
      <c r="S267" s="1561" t="s">
        <v>5</v>
      </c>
      <c r="T267" s="1542" t="s">
        <v>83</v>
      </c>
      <c r="U267" s="2676"/>
      <c r="V267" s="659">
        <f t="shared" si="28"/>
        <v>64.154092000000006</v>
      </c>
      <c r="W267" s="13"/>
      <c r="X267" s="13"/>
      <c r="Y267" s="13"/>
      <c r="Z267" s="14"/>
      <c r="AA267" s="24"/>
      <c r="AB267" s="25"/>
    </row>
    <row r="268" spans="1:36" s="8" customFormat="1" ht="15">
      <c r="A268" s="332"/>
      <c r="B268" s="707"/>
      <c r="C268" s="1547"/>
      <c r="D268" s="1548"/>
      <c r="E268" s="1549"/>
      <c r="F268" s="1550"/>
      <c r="G268" s="1551"/>
      <c r="H268" s="1549"/>
      <c r="I268" s="1552"/>
      <c r="J268" s="1553"/>
      <c r="K268" s="1554"/>
      <c r="L268" s="1555"/>
      <c r="M268" s="1556"/>
      <c r="N268" s="1557"/>
      <c r="O268" s="1557"/>
      <c r="P268" s="1555"/>
      <c r="Q268" s="1558"/>
      <c r="R268" s="676"/>
      <c r="S268" s="1559"/>
      <c r="T268" s="1560"/>
      <c r="U268" s="23"/>
      <c r="V268" s="659">
        <f t="shared" si="28"/>
        <v>64.154092000000006</v>
      </c>
      <c r="W268" s="718"/>
      <c r="X268" s="718"/>
      <c r="Y268" s="718"/>
      <c r="Z268" s="719"/>
    </row>
    <row r="269" spans="1:36" s="8" customFormat="1" ht="15">
      <c r="A269" s="332"/>
      <c r="B269" s="39"/>
      <c r="C269" s="40"/>
      <c r="D269" s="54"/>
      <c r="E269" s="27"/>
      <c r="F269" s="55"/>
      <c r="G269" s="26"/>
      <c r="H269" s="27"/>
      <c r="I269" s="28"/>
      <c r="J269" s="29"/>
      <c r="K269" s="30"/>
      <c r="L269" s="31"/>
      <c r="M269" s="32"/>
      <c r="N269" s="33"/>
      <c r="O269" s="33"/>
      <c r="P269" s="31"/>
      <c r="Q269" s="34"/>
      <c r="R269" s="338"/>
      <c r="S269" s="35"/>
      <c r="T269" s="339"/>
      <c r="U269" s="48"/>
      <c r="V269" s="659">
        <f t="shared" si="28"/>
        <v>64.154092000000006</v>
      </c>
      <c r="AB269" s="12"/>
    </row>
    <row r="270" spans="1:36" s="8" customFormat="1" ht="15.75">
      <c r="A270" s="332"/>
      <c r="B270" s="666"/>
      <c r="C270" s="62"/>
      <c r="D270" s="2515" t="s">
        <v>17</v>
      </c>
      <c r="E270" s="2516"/>
      <c r="F270" s="2516"/>
      <c r="G270" s="2516"/>
      <c r="H270" s="2516"/>
      <c r="I270" s="2517"/>
      <c r="J270" s="2518">
        <f>VLOOKUP(A272,'12 - FINANCEIRA'!_xlnm.Print_Area,6,FALSE)</f>
        <v>160.38999999999999</v>
      </c>
      <c r="K270" s="2519"/>
      <c r="L270" s="340" t="str">
        <f>VLOOKUP(A272,'12 - FINANCEIRA'!_xlnm.Print_Area,4,FALSE)</f>
        <v>m³</v>
      </c>
      <c r="M270" s="2500" t="s">
        <v>18</v>
      </c>
      <c r="N270" s="2501"/>
      <c r="O270" s="2501"/>
      <c r="P270" s="2501"/>
      <c r="Q270" s="2502"/>
      <c r="R270" s="667">
        <f>SUM(R266:R269)</f>
        <v>154.16409200000001</v>
      </c>
      <c r="S270" s="341" t="str">
        <f>L270</f>
        <v>m³</v>
      </c>
      <c r="T270" s="486"/>
      <c r="U270" s="469"/>
      <c r="V270" s="659">
        <f t="shared" si="28"/>
        <v>64.154092000000006</v>
      </c>
      <c r="AB270" s="12"/>
    </row>
    <row r="271" spans="1:36" s="8" customFormat="1" ht="15.75">
      <c r="A271" s="332"/>
      <c r="B271" s="666"/>
      <c r="C271" s="487"/>
      <c r="D271" s="2503" t="s">
        <v>19</v>
      </c>
      <c r="E271" s="2504"/>
      <c r="F271" s="2504"/>
      <c r="G271" s="2504"/>
      <c r="H271" s="2504"/>
      <c r="I271" s="2505"/>
      <c r="J271" s="2509">
        <f>R270/J270</f>
        <v>0.9611826921877924</v>
      </c>
      <c r="K271" s="2510"/>
      <c r="L271" s="2513"/>
      <c r="M271" s="2500" t="s">
        <v>20</v>
      </c>
      <c r="N271" s="2501"/>
      <c r="O271" s="2501"/>
      <c r="P271" s="2501"/>
      <c r="Q271" s="2502"/>
      <c r="R271" s="667">
        <f>VLOOKUP(A272,'12 - FINANCEIRA'!_xlnm.Print_Area,8,FALSE)</f>
        <v>90.01</v>
      </c>
      <c r="S271" s="668" t="str">
        <f>L270</f>
        <v>m³</v>
      </c>
      <c r="T271" s="486"/>
      <c r="U271" s="469"/>
      <c r="V271" s="659">
        <f t="shared" si="28"/>
        <v>64.154092000000006</v>
      </c>
      <c r="AB271" s="12"/>
    </row>
    <row r="272" spans="1:36" s="8" customFormat="1" ht="15.75">
      <c r="A272" s="332" t="s">
        <v>310</v>
      </c>
      <c r="B272" s="666"/>
      <c r="C272" s="62"/>
      <c r="D272" s="2520"/>
      <c r="E272" s="2521"/>
      <c r="F272" s="2521"/>
      <c r="G272" s="2521"/>
      <c r="H272" s="2521"/>
      <c r="I272" s="2522"/>
      <c r="J272" s="2543"/>
      <c r="K272" s="2544"/>
      <c r="L272" s="2545"/>
      <c r="M272" s="2546" t="s">
        <v>21</v>
      </c>
      <c r="N272" s="2547"/>
      <c r="O272" s="2547"/>
      <c r="P272" s="2547"/>
      <c r="Q272" s="2548"/>
      <c r="R272" s="342">
        <f>R270-R271</f>
        <v>64.154092000000006</v>
      </c>
      <c r="S272" s="343" t="str">
        <f>L270</f>
        <v>m³</v>
      </c>
      <c r="T272" s="486"/>
      <c r="U272" s="469"/>
      <c r="V272" s="659">
        <f>R272</f>
        <v>64.154092000000006</v>
      </c>
      <c r="AB272" s="12"/>
    </row>
    <row r="273" spans="1:36" s="8" customFormat="1" ht="15.75">
      <c r="A273" s="332"/>
      <c r="B273" s="344"/>
      <c r="C273" s="345"/>
      <c r="D273" s="347"/>
      <c r="E273" s="347"/>
      <c r="F273" s="347"/>
      <c r="G273" s="346"/>
      <c r="H273" s="346"/>
      <c r="I273" s="346"/>
      <c r="J273" s="348"/>
      <c r="K273" s="349"/>
      <c r="L273" s="350"/>
      <c r="M273" s="351"/>
      <c r="N273" s="351"/>
      <c r="O273" s="351"/>
      <c r="P273" s="351"/>
      <c r="Q273" s="351"/>
      <c r="R273" s="352"/>
      <c r="S273" s="353"/>
      <c r="T273" s="354"/>
      <c r="U273" s="355"/>
      <c r="V273" s="660">
        <f>SUM(V264:V272)</f>
        <v>577.38682800000004</v>
      </c>
      <c r="AB273" s="12"/>
    </row>
    <row r="274" spans="1:36" s="319" customFormat="1" ht="15.75" hidden="1">
      <c r="A274" s="1051"/>
      <c r="B274" s="2528" t="str">
        <f>VLOOKUP(A282,'12 - FINANCEIRA'!_xlnm.Print_Area,1,FALSE)</f>
        <v>2.1.10</v>
      </c>
      <c r="C274" s="2526" t="str">
        <f>VLOOKUP(A282,'12 - FINANCEIRA'!_xlnm.Print_Area,3,FALSE)</f>
        <v>Destinação Final de Resíduos Classe II A em aterro sanitário controlado  - BDI = 14,01</v>
      </c>
      <c r="D274" s="2552" t="s">
        <v>86</v>
      </c>
      <c r="E274" s="2553"/>
      <c r="F274" s="2553"/>
      <c r="G274" s="2553"/>
      <c r="H274" s="2553"/>
      <c r="I274" s="2554"/>
      <c r="J274" s="2498" t="s">
        <v>87</v>
      </c>
      <c r="K274" s="2498" t="s">
        <v>437</v>
      </c>
      <c r="L274" s="2498" t="s">
        <v>374</v>
      </c>
      <c r="M274" s="2498" t="s">
        <v>438</v>
      </c>
      <c r="N274" s="2498" t="s">
        <v>439</v>
      </c>
      <c r="O274" s="318" t="s">
        <v>440</v>
      </c>
      <c r="P274" s="2498" t="s">
        <v>441</v>
      </c>
      <c r="Q274" s="2533" t="s">
        <v>442</v>
      </c>
      <c r="R274" s="2498" t="s">
        <v>2</v>
      </c>
      <c r="S274" s="2498" t="s">
        <v>88</v>
      </c>
      <c r="T274" s="2498" t="s">
        <v>16</v>
      </c>
      <c r="U274" s="2535" t="s">
        <v>205</v>
      </c>
      <c r="V274" s="659">
        <f t="shared" ref="V274:V281" si="29">V275</f>
        <v>0</v>
      </c>
      <c r="W274" s="13"/>
      <c r="X274" s="13"/>
      <c r="Y274" s="13"/>
      <c r="Z274" s="14"/>
      <c r="AA274" s="9"/>
      <c r="AB274" s="9"/>
      <c r="AC274" s="9"/>
      <c r="AD274" s="9"/>
      <c r="AE274" s="9"/>
      <c r="AF274" s="9"/>
      <c r="AG274" s="9"/>
      <c r="AH274" s="9"/>
      <c r="AI274" s="9"/>
      <c r="AJ274" s="9"/>
    </row>
    <row r="275" spans="1:36" s="319" customFormat="1" ht="15.75" hidden="1">
      <c r="A275" s="1051"/>
      <c r="B275" s="2550" t="e">
        <f>LEFT(#REF!,5)</f>
        <v>#REF!</v>
      </c>
      <c r="C275" s="2551" t="e">
        <f>VLOOKUP(LEFT(#REF!,5),'12 - FINANCEIRA'!_xlnm.Print_Area,2,FALSE)</f>
        <v>#REF!</v>
      </c>
      <c r="D275" s="2537" t="s">
        <v>13</v>
      </c>
      <c r="E275" s="2538"/>
      <c r="F275" s="2539"/>
      <c r="G275" s="2540" t="s">
        <v>14</v>
      </c>
      <c r="H275" s="2541"/>
      <c r="I275" s="2542"/>
      <c r="J275" s="2499"/>
      <c r="K275" s="2499" t="s">
        <v>443</v>
      </c>
      <c r="L275" s="2499" t="s">
        <v>444</v>
      </c>
      <c r="M275" s="2499" t="s">
        <v>445</v>
      </c>
      <c r="N275" s="2499" t="s">
        <v>446</v>
      </c>
      <c r="O275" s="320" t="s">
        <v>447</v>
      </c>
      <c r="P275" s="2499" t="s">
        <v>445</v>
      </c>
      <c r="Q275" s="2534" t="s">
        <v>448</v>
      </c>
      <c r="R275" s="2499"/>
      <c r="S275" s="2499"/>
      <c r="T275" s="2499"/>
      <c r="U275" s="2536"/>
      <c r="V275" s="659">
        <f t="shared" si="29"/>
        <v>0</v>
      </c>
      <c r="W275" s="13"/>
      <c r="X275" s="13"/>
      <c r="Y275" s="13"/>
      <c r="Z275" s="14"/>
      <c r="AA275" s="9"/>
      <c r="AB275" s="9"/>
      <c r="AC275" s="9"/>
      <c r="AD275" s="9"/>
      <c r="AE275" s="9"/>
      <c r="AF275" s="9"/>
      <c r="AG275" s="9"/>
      <c r="AH275" s="9"/>
      <c r="AI275" s="9"/>
      <c r="AJ275" s="9"/>
    </row>
    <row r="276" spans="1:36" s="9" customFormat="1" ht="15" hidden="1">
      <c r="A276" s="321"/>
      <c r="B276" s="707"/>
      <c r="C276" s="639"/>
      <c r="D276" s="640"/>
      <c r="E276" s="641"/>
      <c r="F276" s="642"/>
      <c r="G276" s="640"/>
      <c r="H276" s="641"/>
      <c r="I276" s="642"/>
      <c r="J276" s="643"/>
      <c r="K276" s="644"/>
      <c r="L276" s="645"/>
      <c r="M276" s="646"/>
      <c r="N276" s="647"/>
      <c r="O276" s="644"/>
      <c r="P276" s="648"/>
      <c r="Q276" s="649"/>
      <c r="R276" s="637"/>
      <c r="S276" s="650"/>
      <c r="T276" s="638"/>
      <c r="U276" s="94"/>
      <c r="V276" s="659">
        <f t="shared" si="29"/>
        <v>0</v>
      </c>
      <c r="W276" s="13"/>
      <c r="X276" s="13"/>
      <c r="Y276" s="13"/>
      <c r="Z276" s="14"/>
      <c r="AA276" s="24"/>
      <c r="AB276" s="25"/>
    </row>
    <row r="277" spans="1:36" s="9" customFormat="1" ht="15" hidden="1">
      <c r="A277" s="321"/>
      <c r="B277" s="707"/>
      <c r="C277" s="15"/>
      <c r="D277" s="16"/>
      <c r="E277" s="17"/>
      <c r="F277" s="18"/>
      <c r="G277" s="16"/>
      <c r="H277" s="17"/>
      <c r="I277" s="18"/>
      <c r="J277" s="19"/>
      <c r="K277" s="672"/>
      <c r="L277" s="20"/>
      <c r="M277" s="21"/>
      <c r="N277" s="678"/>
      <c r="O277" s="672"/>
      <c r="P277" s="679"/>
      <c r="Q277" s="671"/>
      <c r="R277" s="672"/>
      <c r="S277" s="673"/>
      <c r="T277" s="651"/>
      <c r="U277" s="51"/>
      <c r="V277" s="659">
        <f>V279</f>
        <v>0</v>
      </c>
      <c r="W277" s="13"/>
      <c r="X277" s="13"/>
      <c r="Y277" s="13"/>
      <c r="Z277" s="14"/>
      <c r="AA277" s="24"/>
      <c r="AB277" s="25"/>
    </row>
    <row r="278" spans="1:36" s="337" customFormat="1" ht="15" hidden="1">
      <c r="A278" s="332"/>
      <c r="B278" s="811"/>
      <c r="C278" s="639"/>
      <c r="D278" s="640"/>
      <c r="E278" s="641"/>
      <c r="F278" s="642"/>
      <c r="G278" s="720"/>
      <c r="H278" s="641"/>
      <c r="I278" s="721"/>
      <c r="J278" s="643"/>
      <c r="K278" s="773"/>
      <c r="L278" s="645"/>
      <c r="M278" s="646"/>
      <c r="N278" s="647"/>
      <c r="O278" s="644"/>
      <c r="P278" s="648"/>
      <c r="Q278" s="649"/>
      <c r="R278" s="644"/>
      <c r="S278" s="774"/>
      <c r="T278" s="638"/>
      <c r="U278" s="812"/>
      <c r="V278" s="659">
        <f>V280</f>
        <v>0</v>
      </c>
      <c r="W278" s="8"/>
      <c r="X278" s="8"/>
      <c r="AB278" s="728"/>
    </row>
    <row r="279" spans="1:36" s="337" customFormat="1" ht="15" hidden="1">
      <c r="A279" s="332"/>
      <c r="B279" s="67"/>
      <c r="C279" s="734"/>
      <c r="D279" s="813"/>
      <c r="E279" s="814"/>
      <c r="F279" s="815"/>
      <c r="G279" s="816"/>
      <c r="H279" s="814"/>
      <c r="I279" s="817"/>
      <c r="J279" s="818"/>
      <c r="K279" s="829"/>
      <c r="L279" s="745"/>
      <c r="M279" s="819"/>
      <c r="N279" s="820"/>
      <c r="O279" s="746"/>
      <c r="P279" s="821"/>
      <c r="Q279" s="748"/>
      <c r="R279" s="746"/>
      <c r="S279" s="822"/>
      <c r="T279" s="767"/>
      <c r="U279" s="823"/>
      <c r="V279" s="659">
        <f>V281</f>
        <v>0</v>
      </c>
      <c r="W279" s="8"/>
      <c r="X279" s="8"/>
      <c r="AB279" s="728"/>
    </row>
    <row r="280" spans="1:36" s="8" customFormat="1" ht="15.75" hidden="1">
      <c r="A280" s="332"/>
      <c r="B280" s="666"/>
      <c r="C280" s="62"/>
      <c r="D280" s="2506" t="s">
        <v>17</v>
      </c>
      <c r="E280" s="2507"/>
      <c r="F280" s="2507"/>
      <c r="G280" s="2507"/>
      <c r="H280" s="2507"/>
      <c r="I280" s="2508"/>
      <c r="J280" s="2567">
        <f>VLOOKUP(A282,'12 - FINANCEIRA'!_xlnm.Print_Area,6,FALSE)</f>
        <v>2209.13</v>
      </c>
      <c r="K280" s="2568"/>
      <c r="L280" s="696" t="str">
        <f>VLOOKUP(A282,'12 - FINANCEIRA'!_xlnm.Print_Area,4,FALSE)</f>
        <v>T</v>
      </c>
      <c r="M280" s="2562" t="s">
        <v>18</v>
      </c>
      <c r="N280" s="2563"/>
      <c r="O280" s="2563"/>
      <c r="P280" s="2563"/>
      <c r="Q280" s="2564"/>
      <c r="R280" s="691">
        <f>SUM(R276:R279)</f>
        <v>0</v>
      </c>
      <c r="S280" s="692" t="str">
        <f>L280</f>
        <v>T</v>
      </c>
      <c r="T280" s="486"/>
      <c r="U280" s="469"/>
      <c r="V280" s="659">
        <f t="shared" si="29"/>
        <v>0</v>
      </c>
      <c r="AB280" s="12"/>
    </row>
    <row r="281" spans="1:36" s="8" customFormat="1" ht="15.75" hidden="1">
      <c r="A281" s="332"/>
      <c r="B281" s="666"/>
      <c r="C281" s="487"/>
      <c r="D281" s="2503" t="s">
        <v>19</v>
      </c>
      <c r="E281" s="2504"/>
      <c r="F281" s="2504"/>
      <c r="G281" s="2504"/>
      <c r="H281" s="2504"/>
      <c r="I281" s="2505"/>
      <c r="J281" s="2509">
        <f>R280/J280</f>
        <v>0</v>
      </c>
      <c r="K281" s="2510"/>
      <c r="L281" s="2513"/>
      <c r="M281" s="2500" t="s">
        <v>20</v>
      </c>
      <c r="N281" s="2501"/>
      <c r="O281" s="2501"/>
      <c r="P281" s="2501"/>
      <c r="Q281" s="2502"/>
      <c r="R281" s="667">
        <f>VLOOKUP(A282,'12 - FINANCEIRA'!_xlnm.Print_Area,8,FALSE)</f>
        <v>0</v>
      </c>
      <c r="S281" s="668" t="str">
        <f>L280</f>
        <v>T</v>
      </c>
      <c r="T281" s="486"/>
      <c r="U281" s="469"/>
      <c r="V281" s="659">
        <f t="shared" si="29"/>
        <v>0</v>
      </c>
      <c r="AB281" s="12"/>
    </row>
    <row r="282" spans="1:36" s="8" customFormat="1" ht="15.75" hidden="1">
      <c r="A282" s="332" t="s">
        <v>311</v>
      </c>
      <c r="B282" s="666"/>
      <c r="C282" s="62"/>
      <c r="D282" s="2520"/>
      <c r="E282" s="2521"/>
      <c r="F282" s="2521"/>
      <c r="G282" s="2521"/>
      <c r="H282" s="2521"/>
      <c r="I282" s="2522"/>
      <c r="J282" s="2543"/>
      <c r="K282" s="2544"/>
      <c r="L282" s="2545"/>
      <c r="M282" s="2546" t="s">
        <v>21</v>
      </c>
      <c r="N282" s="2547"/>
      <c r="O282" s="2547"/>
      <c r="P282" s="2547"/>
      <c r="Q282" s="2548"/>
      <c r="R282" s="342">
        <f>R280-R281</f>
        <v>0</v>
      </c>
      <c r="S282" s="343" t="str">
        <f>L280</f>
        <v>T</v>
      </c>
      <c r="T282" s="486"/>
      <c r="U282" s="469"/>
      <c r="V282" s="659">
        <f>R282</f>
        <v>0</v>
      </c>
      <c r="AB282" s="12"/>
    </row>
    <row r="283" spans="1:36" s="8" customFormat="1" ht="15.75" hidden="1">
      <c r="A283" s="332"/>
      <c r="B283" s="344"/>
      <c r="C283" s="345"/>
      <c r="D283" s="347"/>
      <c r="E283" s="347"/>
      <c r="F283" s="347"/>
      <c r="G283" s="346"/>
      <c r="H283" s="346"/>
      <c r="I283" s="346"/>
      <c r="J283" s="348"/>
      <c r="K283" s="349"/>
      <c r="L283" s="350"/>
      <c r="M283" s="351"/>
      <c r="N283" s="351"/>
      <c r="O283" s="351"/>
      <c r="P283" s="351"/>
      <c r="Q283" s="351"/>
      <c r="R283" s="352"/>
      <c r="S283" s="353"/>
      <c r="T283" s="354"/>
      <c r="U283" s="355"/>
      <c r="V283" s="660">
        <f>SUM(V274:V282)</f>
        <v>0</v>
      </c>
      <c r="AB283" s="12"/>
    </row>
    <row r="284" spans="1:36" s="319" customFormat="1" ht="31.5" customHeight="1">
      <c r="A284" s="1051"/>
      <c r="B284" s="2528" t="str">
        <f>VLOOKUP(A292,'12 - FINANCEIRA'!_xlnm.Print_Area,1,FALSE)</f>
        <v>2.1.11</v>
      </c>
      <c r="C284" s="2526" t="str">
        <f>VLOOKUP(A292,'12 - FINANCEIRA'!_xlnm.Print_Area,3,FALSE)</f>
        <v>Emulsão Asfáltica para Imprimação (EAI), fornecimento - BDI = 14,01</v>
      </c>
      <c r="D284" s="2552" t="s">
        <v>86</v>
      </c>
      <c r="E284" s="2553"/>
      <c r="F284" s="2553"/>
      <c r="G284" s="2553"/>
      <c r="H284" s="2553"/>
      <c r="I284" s="2554"/>
      <c r="J284" s="2498" t="s">
        <v>87</v>
      </c>
      <c r="K284" s="2498" t="s">
        <v>90</v>
      </c>
      <c r="L284" s="2498" t="s">
        <v>91</v>
      </c>
      <c r="M284" s="2498" t="s">
        <v>99</v>
      </c>
      <c r="N284" s="2498" t="s">
        <v>100</v>
      </c>
      <c r="O284" s="2498" t="s">
        <v>94</v>
      </c>
      <c r="P284" s="2498" t="s">
        <v>878</v>
      </c>
      <c r="Q284" s="2533" t="s">
        <v>547</v>
      </c>
      <c r="R284" s="2498" t="s">
        <v>2</v>
      </c>
      <c r="S284" s="2498" t="s">
        <v>88</v>
      </c>
      <c r="T284" s="2498" t="s">
        <v>16</v>
      </c>
      <c r="U284" s="2535" t="s">
        <v>205</v>
      </c>
      <c r="V284" s="659">
        <f t="shared" ref="V284:V291" si="30">V285</f>
        <v>0.25</v>
      </c>
      <c r="W284" s="13"/>
      <c r="X284" s="13"/>
      <c r="Y284" s="13"/>
      <c r="Z284" s="14"/>
      <c r="AA284" s="9"/>
      <c r="AB284" s="9"/>
      <c r="AC284" s="9"/>
      <c r="AD284" s="9"/>
      <c r="AE284" s="9"/>
      <c r="AF284" s="9"/>
      <c r="AG284" s="9"/>
      <c r="AH284" s="9"/>
      <c r="AI284" s="9"/>
      <c r="AJ284" s="9"/>
    </row>
    <row r="285" spans="1:36" s="319" customFormat="1" ht="15.75">
      <c r="A285" s="1051"/>
      <c r="B285" s="2550" t="e">
        <f>LEFT(#REF!,5)</f>
        <v>#REF!</v>
      </c>
      <c r="C285" s="2551" t="e">
        <f>VLOOKUP(LEFT(#REF!,5),'12 - FINANCEIRA'!_xlnm.Print_Area,2,FALSE)</f>
        <v>#REF!</v>
      </c>
      <c r="D285" s="2537" t="s">
        <v>13</v>
      </c>
      <c r="E285" s="2538"/>
      <c r="F285" s="2539"/>
      <c r="G285" s="2540" t="s">
        <v>14</v>
      </c>
      <c r="H285" s="2541"/>
      <c r="I285" s="2542"/>
      <c r="J285" s="2499"/>
      <c r="K285" s="2499"/>
      <c r="L285" s="2499"/>
      <c r="M285" s="2499"/>
      <c r="N285" s="2499"/>
      <c r="O285" s="2499"/>
      <c r="P285" s="2499" t="s">
        <v>92</v>
      </c>
      <c r="Q285" s="2534"/>
      <c r="R285" s="2499"/>
      <c r="S285" s="2499"/>
      <c r="T285" s="2499"/>
      <c r="U285" s="2536"/>
      <c r="V285" s="659">
        <f t="shared" si="30"/>
        <v>0.25</v>
      </c>
      <c r="W285" s="13"/>
      <c r="X285" s="13"/>
      <c r="Y285" s="13"/>
      <c r="Z285" s="14"/>
      <c r="AA285" s="9"/>
      <c r="AB285" s="9"/>
      <c r="AC285" s="9"/>
      <c r="AD285" s="9"/>
      <c r="AE285" s="9"/>
      <c r="AF285" s="9"/>
      <c r="AG285" s="9"/>
      <c r="AH285" s="9"/>
      <c r="AI285" s="9"/>
      <c r="AJ285" s="9"/>
    </row>
    <row r="286" spans="1:36" s="9" customFormat="1" ht="15">
      <c r="A286" s="1074"/>
      <c r="B286" s="707"/>
      <c r="C286" s="1171" t="s">
        <v>967</v>
      </c>
      <c r="D286" s="16">
        <v>100</v>
      </c>
      <c r="E286" s="17" t="s">
        <v>67</v>
      </c>
      <c r="F286" s="18">
        <v>0</v>
      </c>
      <c r="G286" s="16">
        <v>123</v>
      </c>
      <c r="H286" s="17" t="s">
        <v>67</v>
      </c>
      <c r="I286" s="18">
        <v>18</v>
      </c>
      <c r="J286" s="1142"/>
      <c r="K286" s="1535">
        <v>467.8</v>
      </c>
      <c r="L286" s="1535">
        <v>6.8570000000000002</v>
      </c>
      <c r="M286" s="1535"/>
      <c r="N286" s="1535">
        <f>K286*L286</f>
        <v>3207.7046</v>
      </c>
      <c r="O286" s="1535"/>
      <c r="P286" s="1562">
        <v>5.0000000000000001E-4</v>
      </c>
      <c r="Q286" s="1563"/>
      <c r="R286" s="1470">
        <v>1.35</v>
      </c>
      <c r="S286" s="1203" t="s">
        <v>6</v>
      </c>
      <c r="T286" s="1175" t="s">
        <v>82</v>
      </c>
      <c r="U286" s="51"/>
      <c r="V286" s="659">
        <f t="shared" si="30"/>
        <v>0.25</v>
      </c>
      <c r="W286" s="13"/>
      <c r="X286" s="13"/>
      <c r="Y286" s="13"/>
      <c r="Z286" s="14"/>
      <c r="AA286" s="24"/>
      <c r="AB286" s="25"/>
    </row>
    <row r="287" spans="1:36" s="9" customFormat="1" ht="15">
      <c r="A287" s="321"/>
      <c r="B287" s="707"/>
      <c r="C287" s="1536" t="s">
        <v>967</v>
      </c>
      <c r="D287" s="729">
        <v>100</v>
      </c>
      <c r="E287" s="730" t="s">
        <v>67</v>
      </c>
      <c r="F287" s="731">
        <v>0</v>
      </c>
      <c r="G287" s="729">
        <v>123</v>
      </c>
      <c r="H287" s="730" t="s">
        <v>67</v>
      </c>
      <c r="I287" s="731">
        <v>18</v>
      </c>
      <c r="J287" s="1537"/>
      <c r="K287" s="1030">
        <v>467.8</v>
      </c>
      <c r="L287" s="1030">
        <v>6.8570000000000002</v>
      </c>
      <c r="M287" s="1030"/>
      <c r="N287" s="1030">
        <f>K287*L287</f>
        <v>3207.7046</v>
      </c>
      <c r="O287" s="1030"/>
      <c r="P287" s="1564">
        <v>5.0000000000000001E-4</v>
      </c>
      <c r="Q287" s="1565"/>
      <c r="R287" s="1374">
        <v>0.25</v>
      </c>
      <c r="S287" s="1561" t="s">
        <v>6</v>
      </c>
      <c r="T287" s="1542" t="s">
        <v>83</v>
      </c>
      <c r="U287" s="724"/>
      <c r="V287" s="659">
        <f t="shared" si="30"/>
        <v>0.25</v>
      </c>
      <c r="W287" s="13"/>
      <c r="X287" s="13"/>
      <c r="Y287" s="13"/>
      <c r="Z287" s="14"/>
      <c r="AA287" s="24"/>
      <c r="AB287" s="25"/>
    </row>
    <row r="288" spans="1:36" s="8" customFormat="1" ht="15">
      <c r="A288" s="332"/>
      <c r="B288" s="707"/>
      <c r="C288" s="38"/>
      <c r="D288" s="54"/>
      <c r="E288" s="27"/>
      <c r="F288" s="55"/>
      <c r="G288" s="26"/>
      <c r="H288" s="27"/>
      <c r="I288" s="28"/>
      <c r="J288" s="29"/>
      <c r="K288" s="1554"/>
      <c r="L288" s="1555"/>
      <c r="M288" s="1556"/>
      <c r="N288" s="1557"/>
      <c r="O288" s="1557"/>
      <c r="P288" s="1555"/>
      <c r="Q288" s="1558"/>
      <c r="R288" s="676"/>
      <c r="S288" s="1559"/>
      <c r="T288" s="1560"/>
      <c r="U288" s="23"/>
      <c r="V288" s="659">
        <f t="shared" si="30"/>
        <v>0.25</v>
      </c>
      <c r="W288" s="718"/>
      <c r="X288" s="718"/>
      <c r="Y288" s="718"/>
      <c r="Z288" s="719"/>
    </row>
    <row r="289" spans="1:36" s="8" customFormat="1" ht="15">
      <c r="A289" s="332"/>
      <c r="B289" s="39"/>
      <c r="C289" s="40"/>
      <c r="D289" s="54"/>
      <c r="E289" s="27"/>
      <c r="F289" s="55"/>
      <c r="G289" s="26"/>
      <c r="H289" s="27"/>
      <c r="I289" s="28"/>
      <c r="J289" s="29"/>
      <c r="K289" s="30"/>
      <c r="L289" s="31"/>
      <c r="M289" s="32"/>
      <c r="N289" s="33"/>
      <c r="O289" s="33"/>
      <c r="P289" s="31"/>
      <c r="Q289" s="34"/>
      <c r="R289" s="338"/>
      <c r="S289" s="35"/>
      <c r="T289" s="339"/>
      <c r="U289" s="48"/>
      <c r="V289" s="659">
        <f t="shared" si="30"/>
        <v>0.25</v>
      </c>
      <c r="AB289" s="12"/>
    </row>
    <row r="290" spans="1:36" s="8" customFormat="1" ht="15.75">
      <c r="A290" s="332"/>
      <c r="B290" s="666"/>
      <c r="C290" s="62"/>
      <c r="D290" s="2515" t="s">
        <v>17</v>
      </c>
      <c r="E290" s="2516"/>
      <c r="F290" s="2516"/>
      <c r="G290" s="2516"/>
      <c r="H290" s="2516"/>
      <c r="I290" s="2517"/>
      <c r="J290" s="2518">
        <f>VLOOKUP(A292,'12 - FINANCEIRA'!_xlnm.Print_Area,6,FALSE)</f>
        <v>1.6</v>
      </c>
      <c r="K290" s="2519"/>
      <c r="L290" s="340" t="str">
        <f>VLOOKUP(A292,'12 - FINANCEIRA'!_xlnm.Print_Area,4,FALSE)</f>
        <v>t</v>
      </c>
      <c r="M290" s="2500" t="s">
        <v>18</v>
      </c>
      <c r="N290" s="2501"/>
      <c r="O290" s="2501"/>
      <c r="P290" s="2501"/>
      <c r="Q290" s="2502"/>
      <c r="R290" s="667">
        <f>SUM(R286:R289)</f>
        <v>1.6</v>
      </c>
      <c r="S290" s="341" t="str">
        <f>L290</f>
        <v>t</v>
      </c>
      <c r="T290" s="486"/>
      <c r="U290" s="469"/>
      <c r="V290" s="659">
        <f t="shared" si="30"/>
        <v>0.25</v>
      </c>
      <c r="AB290" s="12"/>
    </row>
    <row r="291" spans="1:36" s="8" customFormat="1" ht="15.75">
      <c r="A291" s="332"/>
      <c r="B291" s="666"/>
      <c r="C291" s="487"/>
      <c r="D291" s="2503" t="s">
        <v>19</v>
      </c>
      <c r="E291" s="2504"/>
      <c r="F291" s="2504"/>
      <c r="G291" s="2504"/>
      <c r="H291" s="2504"/>
      <c r="I291" s="2505"/>
      <c r="J291" s="2509">
        <f>R290/J290</f>
        <v>1</v>
      </c>
      <c r="K291" s="2510"/>
      <c r="L291" s="2513"/>
      <c r="M291" s="2500" t="s">
        <v>20</v>
      </c>
      <c r="N291" s="2501"/>
      <c r="O291" s="2501"/>
      <c r="P291" s="2501"/>
      <c r="Q291" s="2502"/>
      <c r="R291" s="667">
        <f>VLOOKUP(A292,'12 - FINANCEIRA'!_xlnm.Print_Area,8,FALSE)</f>
        <v>1.35</v>
      </c>
      <c r="S291" s="668" t="str">
        <f>L290</f>
        <v>t</v>
      </c>
      <c r="T291" s="486"/>
      <c r="U291" s="469"/>
      <c r="V291" s="659">
        <f t="shared" si="30"/>
        <v>0.25</v>
      </c>
      <c r="AB291" s="12"/>
    </row>
    <row r="292" spans="1:36" s="8" customFormat="1" ht="15.75">
      <c r="A292" s="332" t="s">
        <v>312</v>
      </c>
      <c r="B292" s="666"/>
      <c r="C292" s="62"/>
      <c r="D292" s="2520"/>
      <c r="E292" s="2521"/>
      <c r="F292" s="2521"/>
      <c r="G292" s="2521"/>
      <c r="H292" s="2521"/>
      <c r="I292" s="2522"/>
      <c r="J292" s="2543"/>
      <c r="K292" s="2544"/>
      <c r="L292" s="2545"/>
      <c r="M292" s="2546" t="s">
        <v>21</v>
      </c>
      <c r="N292" s="2547"/>
      <c r="O292" s="2547"/>
      <c r="P292" s="2547"/>
      <c r="Q292" s="2548"/>
      <c r="R292" s="342">
        <f>R290-R291</f>
        <v>0.25</v>
      </c>
      <c r="S292" s="343" t="str">
        <f>L290</f>
        <v>t</v>
      </c>
      <c r="T292" s="486"/>
      <c r="U292" s="469"/>
      <c r="V292" s="659">
        <f>R292</f>
        <v>0.25</v>
      </c>
      <c r="AB292" s="12"/>
    </row>
    <row r="293" spans="1:36" s="8" customFormat="1" ht="15.75">
      <c r="A293" s="332"/>
      <c r="B293" s="344"/>
      <c r="C293" s="345"/>
      <c r="D293" s="347"/>
      <c r="E293" s="347"/>
      <c r="F293" s="347"/>
      <c r="G293" s="346"/>
      <c r="H293" s="346"/>
      <c r="I293" s="346"/>
      <c r="J293" s="348"/>
      <c r="K293" s="349"/>
      <c r="L293" s="350"/>
      <c r="M293" s="351"/>
      <c r="N293" s="351"/>
      <c r="O293" s="351"/>
      <c r="P293" s="351"/>
      <c r="Q293" s="351"/>
      <c r="R293" s="352"/>
      <c r="S293" s="353"/>
      <c r="T293" s="354"/>
      <c r="U293" s="355"/>
      <c r="V293" s="660">
        <f>SUM(V284:V292)</f>
        <v>2.25</v>
      </c>
      <c r="AB293" s="12"/>
    </row>
    <row r="294" spans="1:36" s="319" customFormat="1" ht="15" customHeight="1">
      <c r="A294" s="1051"/>
      <c r="B294" s="2528" t="str">
        <f>VLOOKUP(A302,'12 - FINANCEIRA'!_xlnm.Print_Area,1,FALSE)</f>
        <v>2.1.12</v>
      </c>
      <c r="C294" s="2526" t="str">
        <f>VLOOKUP(A302,'12 - FINANCEIRA'!_xlnm.Print_Area,3,FALSE)</f>
        <v>Transporte com caminhão basculante de 12m³ - rodovia pavimentada - material de 1º categoria</v>
      </c>
      <c r="D294" s="2552" t="s">
        <v>86</v>
      </c>
      <c r="E294" s="2553"/>
      <c r="F294" s="2553"/>
      <c r="G294" s="2553"/>
      <c r="H294" s="2553"/>
      <c r="I294" s="2554"/>
      <c r="J294" s="2498" t="s">
        <v>87</v>
      </c>
      <c r="K294" s="2498" t="s">
        <v>90</v>
      </c>
      <c r="L294" s="2498" t="s">
        <v>91</v>
      </c>
      <c r="M294" s="2498" t="s">
        <v>99</v>
      </c>
      <c r="N294" s="2498" t="s">
        <v>100</v>
      </c>
      <c r="O294" s="2498" t="s">
        <v>94</v>
      </c>
      <c r="P294" s="318" t="s">
        <v>95</v>
      </c>
      <c r="Q294" s="2533" t="s">
        <v>547</v>
      </c>
      <c r="R294" s="2533" t="s">
        <v>2</v>
      </c>
      <c r="S294" s="2498" t="s">
        <v>88</v>
      </c>
      <c r="T294" s="2498" t="s">
        <v>16</v>
      </c>
      <c r="U294" s="2535" t="s">
        <v>205</v>
      </c>
      <c r="V294" s="659">
        <f t="shared" ref="V294:V301" si="31">V295</f>
        <v>10604.712</v>
      </c>
      <c r="W294" s="13"/>
      <c r="X294" s="13"/>
      <c r="Y294" s="13"/>
      <c r="Z294" s="14"/>
      <c r="AA294" s="9"/>
      <c r="AB294" s="9"/>
      <c r="AC294" s="9"/>
      <c r="AD294" s="9"/>
      <c r="AE294" s="9"/>
      <c r="AF294" s="9"/>
      <c r="AG294" s="9"/>
      <c r="AH294" s="9"/>
      <c r="AI294" s="9"/>
      <c r="AJ294" s="9"/>
    </row>
    <row r="295" spans="1:36" s="319" customFormat="1" ht="15" customHeight="1">
      <c r="A295" s="1051"/>
      <c r="B295" s="2550" t="e">
        <f>LEFT(#REF!,5)</f>
        <v>#REF!</v>
      </c>
      <c r="C295" s="2551" t="e">
        <f>VLOOKUP(LEFT(#REF!,5),'12 - FINANCEIRA'!_xlnm.Print_Area,2,FALSE)</f>
        <v>#REF!</v>
      </c>
      <c r="D295" s="2537" t="s">
        <v>13</v>
      </c>
      <c r="E295" s="2538"/>
      <c r="F295" s="2539"/>
      <c r="G295" s="2540" t="s">
        <v>14</v>
      </c>
      <c r="H295" s="2541"/>
      <c r="I295" s="2542"/>
      <c r="J295" s="2499"/>
      <c r="K295" s="2499"/>
      <c r="L295" s="2499"/>
      <c r="M295" s="2499"/>
      <c r="N295" s="2499"/>
      <c r="O295" s="2499"/>
      <c r="P295" s="320" t="s">
        <v>92</v>
      </c>
      <c r="Q295" s="2534"/>
      <c r="R295" s="2534"/>
      <c r="S295" s="2499"/>
      <c r="T295" s="2499"/>
      <c r="U295" s="2536"/>
      <c r="V295" s="659">
        <f t="shared" si="31"/>
        <v>10604.712</v>
      </c>
      <c r="W295" s="13"/>
      <c r="X295" s="13"/>
      <c r="Y295" s="13"/>
      <c r="Z295" s="14"/>
      <c r="AA295" s="9"/>
      <c r="AB295" s="9"/>
      <c r="AC295" s="9"/>
      <c r="AD295" s="9"/>
      <c r="AE295" s="9"/>
      <c r="AF295" s="9"/>
      <c r="AG295" s="9"/>
      <c r="AH295" s="9"/>
      <c r="AI295" s="9"/>
      <c r="AJ295" s="9"/>
    </row>
    <row r="296" spans="1:36" s="9" customFormat="1" ht="15">
      <c r="A296" s="1074"/>
      <c r="B296" s="707"/>
      <c r="C296" s="15" t="s">
        <v>968</v>
      </c>
      <c r="D296" s="16">
        <v>100</v>
      </c>
      <c r="E296" s="17" t="s">
        <v>67</v>
      </c>
      <c r="F296" s="18">
        <v>0</v>
      </c>
      <c r="G296" s="16">
        <v>123</v>
      </c>
      <c r="H296" s="17" t="s">
        <v>67</v>
      </c>
      <c r="I296" s="18">
        <v>18</v>
      </c>
      <c r="J296" s="1466" t="s">
        <v>93</v>
      </c>
      <c r="K296" s="1467">
        <f>20*(G296-D296)+I296-F296</f>
        <v>478</v>
      </c>
      <c r="L296" s="20"/>
      <c r="M296" s="21"/>
      <c r="N296" s="678"/>
      <c r="O296" s="1387">
        <f>R306</f>
        <v>6263.2259999999997</v>
      </c>
      <c r="P296" s="1468">
        <v>1.6850000000000001</v>
      </c>
      <c r="Q296" s="1469">
        <v>3.8</v>
      </c>
      <c r="R296" s="1470">
        <f>TRUNC(O296*P296*Q296,3)</f>
        <v>40103.436000000002</v>
      </c>
      <c r="S296" s="1471" t="s">
        <v>676</v>
      </c>
      <c r="T296" s="1388" t="s">
        <v>82</v>
      </c>
      <c r="U296" s="1472" t="s">
        <v>800</v>
      </c>
      <c r="V296" s="659">
        <f t="shared" si="31"/>
        <v>10604.712</v>
      </c>
      <c r="W296" s="13"/>
      <c r="X296" s="13"/>
      <c r="Y296" s="13"/>
      <c r="Z296" s="14"/>
      <c r="AA296" s="24"/>
      <c r="AB296" s="25"/>
    </row>
    <row r="297" spans="1:36" s="8" customFormat="1" ht="15">
      <c r="A297" s="1078"/>
      <c r="B297" s="707"/>
      <c r="C297" s="49" t="s">
        <v>833</v>
      </c>
      <c r="D297" s="1582">
        <v>0</v>
      </c>
      <c r="E297" s="1583" t="s">
        <v>67</v>
      </c>
      <c r="F297" s="1584">
        <v>0</v>
      </c>
      <c r="G297" s="1582">
        <v>12</v>
      </c>
      <c r="H297" s="1583" t="s">
        <v>67</v>
      </c>
      <c r="I297" s="1584">
        <v>10</v>
      </c>
      <c r="J297" s="1029" t="s">
        <v>93</v>
      </c>
      <c r="K297" s="1030">
        <f>(G297-D297)*20+I297-F297</f>
        <v>250</v>
      </c>
      <c r="L297" s="1742"/>
      <c r="M297" s="1743"/>
      <c r="N297" s="1744"/>
      <c r="O297" s="1744">
        <f>R175</f>
        <v>2706.578</v>
      </c>
      <c r="P297" s="1745">
        <v>1.6850000000000001</v>
      </c>
      <c r="Q297" s="1746">
        <v>3.8</v>
      </c>
      <c r="R297" s="1869">
        <f>TRUNC(O297*P297*Q297,3)</f>
        <v>17330.218000000001</v>
      </c>
      <c r="S297" s="1748" t="s">
        <v>676</v>
      </c>
      <c r="T297" s="739" t="s">
        <v>83</v>
      </c>
      <c r="U297" s="724"/>
      <c r="V297" s="659">
        <f>V299</f>
        <v>10604.712</v>
      </c>
      <c r="W297" s="718"/>
      <c r="X297" s="718"/>
      <c r="Y297" s="718"/>
      <c r="Z297" s="719"/>
    </row>
    <row r="298" spans="1:36" s="8" customFormat="1" ht="15">
      <c r="A298" s="1078"/>
      <c r="B298" s="709"/>
      <c r="C298" s="49"/>
      <c r="D298" s="1582"/>
      <c r="E298" s="1583"/>
      <c r="F298" s="1584"/>
      <c r="G298" s="1582"/>
      <c r="H298" s="1583"/>
      <c r="I298" s="1584"/>
      <c r="J298" s="1029"/>
      <c r="K298" s="1030"/>
      <c r="L298" s="1742"/>
      <c r="M298" s="1743"/>
      <c r="N298" s="1744"/>
      <c r="O298" s="1744"/>
      <c r="P298" s="1745"/>
      <c r="Q298" s="1746"/>
      <c r="R298" s="1747"/>
      <c r="S298" s="1748"/>
      <c r="T298" s="1523"/>
      <c r="U298" s="1749"/>
      <c r="V298" s="659">
        <f t="shared" si="31"/>
        <v>10604.712</v>
      </c>
      <c r="W298" s="718"/>
      <c r="X298" s="718"/>
      <c r="Y298" s="718"/>
      <c r="Z298" s="719"/>
    </row>
    <row r="299" spans="1:36" s="8" customFormat="1" ht="15">
      <c r="A299" s="1078"/>
      <c r="B299" s="39"/>
      <c r="C299" s="40"/>
      <c r="D299" s="54"/>
      <c r="E299" s="27"/>
      <c r="F299" s="55"/>
      <c r="G299" s="26"/>
      <c r="H299" s="27"/>
      <c r="I299" s="28"/>
      <c r="J299" s="29"/>
      <c r="K299" s="30"/>
      <c r="L299" s="31"/>
      <c r="M299" s="32"/>
      <c r="N299" s="33"/>
      <c r="O299" s="33"/>
      <c r="P299" s="31"/>
      <c r="Q299" s="34"/>
      <c r="R299" s="338"/>
      <c r="S299" s="35"/>
      <c r="T299" s="339"/>
      <c r="U299" s="48"/>
      <c r="V299" s="659">
        <f t="shared" si="31"/>
        <v>10604.712</v>
      </c>
      <c r="AB299" s="12"/>
    </row>
    <row r="300" spans="1:36" s="8" customFormat="1" ht="15.75">
      <c r="A300" s="1078"/>
      <c r="B300" s="708"/>
      <c r="C300" s="680"/>
      <c r="D300" s="2515" t="s">
        <v>17</v>
      </c>
      <c r="E300" s="2516"/>
      <c r="F300" s="2516"/>
      <c r="G300" s="2516"/>
      <c r="H300" s="2516"/>
      <c r="I300" s="2517"/>
      <c r="J300" s="2518">
        <f>VLOOKUP(A302,'12 - FINANCEIRA'!_xlnm.Print_Area,6,FALSE)</f>
        <v>165684.09</v>
      </c>
      <c r="K300" s="2519"/>
      <c r="L300" s="340" t="str">
        <f>VLOOKUP(A302,'12 - FINANCEIRA'!_xlnm.Print_Area,4,FALSE)</f>
        <v>tkm</v>
      </c>
      <c r="M300" s="2500" t="s">
        <v>18</v>
      </c>
      <c r="N300" s="2501"/>
      <c r="O300" s="2501"/>
      <c r="P300" s="2501"/>
      <c r="Q300" s="2502"/>
      <c r="R300" s="667">
        <f>SUM(R296:R299)</f>
        <v>57433.654000000002</v>
      </c>
      <c r="S300" s="341" t="str">
        <f>L300</f>
        <v>tkm</v>
      </c>
      <c r="T300" s="467"/>
      <c r="U300" s="468"/>
      <c r="V300" s="659">
        <f t="shared" si="31"/>
        <v>10604.712</v>
      </c>
      <c r="AB300" s="12"/>
    </row>
    <row r="301" spans="1:36" s="8" customFormat="1" ht="15.75">
      <c r="A301" s="332"/>
      <c r="B301" s="666"/>
      <c r="C301" s="487"/>
      <c r="D301" s="2503" t="s">
        <v>19</v>
      </c>
      <c r="E301" s="2504"/>
      <c r="F301" s="2504"/>
      <c r="G301" s="2504"/>
      <c r="H301" s="2504"/>
      <c r="I301" s="2505"/>
      <c r="J301" s="2509">
        <f>R300/J300</f>
        <v>0.34664555902742383</v>
      </c>
      <c r="K301" s="2510"/>
      <c r="L301" s="2513"/>
      <c r="M301" s="2500" t="s">
        <v>20</v>
      </c>
      <c r="N301" s="2501"/>
      <c r="O301" s="2501"/>
      <c r="P301" s="2501"/>
      <c r="Q301" s="2502"/>
      <c r="R301" s="667">
        <f>VLOOKUP(A302,'12 - FINANCEIRA'!_xlnm.Print_Area,8,FALSE)</f>
        <v>46828.942000000003</v>
      </c>
      <c r="S301" s="668" t="str">
        <f>L300</f>
        <v>tkm</v>
      </c>
      <c r="T301" s="486"/>
      <c r="U301" s="469"/>
      <c r="V301" s="659">
        <f t="shared" si="31"/>
        <v>10604.712</v>
      </c>
      <c r="AB301" s="12"/>
    </row>
    <row r="302" spans="1:36" s="8" customFormat="1" ht="15.75">
      <c r="A302" s="332" t="s">
        <v>313</v>
      </c>
      <c r="B302" s="669"/>
      <c r="C302" s="674"/>
      <c r="D302" s="2506"/>
      <c r="E302" s="2507"/>
      <c r="F302" s="2507"/>
      <c r="G302" s="2507"/>
      <c r="H302" s="2507"/>
      <c r="I302" s="2508"/>
      <c r="J302" s="2511"/>
      <c r="K302" s="2512"/>
      <c r="L302" s="2549"/>
      <c r="M302" s="2500" t="s">
        <v>21</v>
      </c>
      <c r="N302" s="2501"/>
      <c r="O302" s="2501"/>
      <c r="P302" s="2501"/>
      <c r="Q302" s="2502"/>
      <c r="R302" s="667">
        <f>R300-R301</f>
        <v>10604.712</v>
      </c>
      <c r="S302" s="668" t="str">
        <f>L300</f>
        <v>tkm</v>
      </c>
      <c r="T302" s="675"/>
      <c r="U302" s="670"/>
      <c r="V302" s="659">
        <f>R302</f>
        <v>10604.712</v>
      </c>
      <c r="AB302" s="12"/>
    </row>
    <row r="303" spans="1:36" s="8" customFormat="1" ht="15.75">
      <c r="A303" s="332"/>
      <c r="B303" s="344"/>
      <c r="C303" s="345"/>
      <c r="D303" s="347"/>
      <c r="E303" s="347"/>
      <c r="F303" s="347"/>
      <c r="G303" s="346"/>
      <c r="H303" s="346"/>
      <c r="I303" s="346"/>
      <c r="J303" s="348"/>
      <c r="K303" s="349"/>
      <c r="L303" s="350"/>
      <c r="M303" s="351"/>
      <c r="N303" s="351"/>
      <c r="O303" s="351"/>
      <c r="P303" s="351"/>
      <c r="Q303" s="351"/>
      <c r="R303" s="352"/>
      <c r="S303" s="353"/>
      <c r="T303" s="354"/>
      <c r="U303" s="355"/>
      <c r="V303" s="660">
        <f>SUM(V294:V302)</f>
        <v>95442.407999999996</v>
      </c>
      <c r="AB303" s="12"/>
    </row>
    <row r="304" spans="1:36" s="319" customFormat="1" ht="15" hidden="1" customHeight="1">
      <c r="A304" s="1051"/>
      <c r="B304" s="2528" t="str">
        <f>VLOOKUP(A312,'12 - FINANCEIRA'!_xlnm.Print_Area,1,FALSE)</f>
        <v>2.1.13</v>
      </c>
      <c r="C304" s="2526" t="str">
        <f>VLOOKUP(A312,'12 - FINANCEIRA'!_xlnm.Print_Area,3,FALSE)</f>
        <v>Remocao resíduos Classe A Conama (Cacamba) Classe II B (NBR 10004) Inclusive Destinacao Final - Bdi = 14,01</v>
      </c>
      <c r="D304" s="2552" t="s">
        <v>86</v>
      </c>
      <c r="E304" s="2553"/>
      <c r="F304" s="2553"/>
      <c r="G304" s="2553"/>
      <c r="H304" s="2553"/>
      <c r="I304" s="2554"/>
      <c r="J304" s="2498" t="s">
        <v>87</v>
      </c>
      <c r="K304" s="2498" t="s">
        <v>90</v>
      </c>
      <c r="L304" s="2498" t="s">
        <v>91</v>
      </c>
      <c r="M304" s="2498" t="s">
        <v>99</v>
      </c>
      <c r="N304" s="2498" t="s">
        <v>100</v>
      </c>
      <c r="O304" s="2498" t="s">
        <v>94</v>
      </c>
      <c r="P304" s="318" t="s">
        <v>95</v>
      </c>
      <c r="Q304" s="2498" t="s">
        <v>15</v>
      </c>
      <c r="R304" s="2533" t="s">
        <v>2</v>
      </c>
      <c r="S304" s="2498" t="s">
        <v>88</v>
      </c>
      <c r="T304" s="2498" t="s">
        <v>16</v>
      </c>
      <c r="U304" s="2535" t="s">
        <v>205</v>
      </c>
      <c r="V304" s="659">
        <f t="shared" ref="V304:V311" si="32">V305</f>
        <v>0</v>
      </c>
      <c r="W304" s="13"/>
      <c r="X304" s="13"/>
      <c r="Y304" s="13"/>
      <c r="Z304" s="14"/>
      <c r="AA304" s="9"/>
      <c r="AB304" s="9"/>
      <c r="AC304" s="9"/>
      <c r="AD304" s="9"/>
      <c r="AE304" s="9"/>
      <c r="AF304" s="9"/>
      <c r="AG304" s="9"/>
      <c r="AH304" s="9"/>
      <c r="AI304" s="9"/>
      <c r="AJ304" s="9"/>
    </row>
    <row r="305" spans="1:36" s="319" customFormat="1" ht="15" hidden="1" customHeight="1">
      <c r="A305" s="1051"/>
      <c r="B305" s="2550" t="e">
        <f>LEFT(#REF!,5)</f>
        <v>#REF!</v>
      </c>
      <c r="C305" s="2551" t="e">
        <f>VLOOKUP(LEFT(#REF!,5),'12 - FINANCEIRA'!_xlnm.Print_Area,2,FALSE)</f>
        <v>#REF!</v>
      </c>
      <c r="D305" s="2537" t="s">
        <v>13</v>
      </c>
      <c r="E305" s="2538"/>
      <c r="F305" s="2539"/>
      <c r="G305" s="2540" t="s">
        <v>14</v>
      </c>
      <c r="H305" s="2541"/>
      <c r="I305" s="2542"/>
      <c r="J305" s="2499"/>
      <c r="K305" s="2499"/>
      <c r="L305" s="2499"/>
      <c r="M305" s="2499"/>
      <c r="N305" s="2499"/>
      <c r="O305" s="2499"/>
      <c r="P305" s="320" t="s">
        <v>92</v>
      </c>
      <c r="Q305" s="2499"/>
      <c r="R305" s="2534"/>
      <c r="S305" s="2499"/>
      <c r="T305" s="2499"/>
      <c r="U305" s="2536"/>
      <c r="V305" s="659">
        <f t="shared" si="32"/>
        <v>0</v>
      </c>
      <c r="W305" s="13"/>
      <c r="X305" s="13"/>
      <c r="Y305" s="13"/>
      <c r="Z305" s="14"/>
      <c r="AA305" s="9"/>
      <c r="AB305" s="9"/>
      <c r="AC305" s="9"/>
      <c r="AD305" s="9"/>
      <c r="AE305" s="9"/>
      <c r="AF305" s="9"/>
      <c r="AG305" s="9"/>
      <c r="AH305" s="9"/>
      <c r="AI305" s="9"/>
      <c r="AJ305" s="9"/>
    </row>
    <row r="306" spans="1:36" s="9" customFormat="1" ht="30" hidden="1" customHeight="1">
      <c r="A306" s="1074"/>
      <c r="B306" s="707"/>
      <c r="C306" s="15" t="s">
        <v>851</v>
      </c>
      <c r="D306" s="16">
        <v>108</v>
      </c>
      <c r="E306" s="17" t="s">
        <v>67</v>
      </c>
      <c r="F306" s="18">
        <v>0</v>
      </c>
      <c r="G306" s="16">
        <v>123</v>
      </c>
      <c r="H306" s="17" t="s">
        <v>67</v>
      </c>
      <c r="I306" s="18">
        <v>18</v>
      </c>
      <c r="J306" s="1466" t="s">
        <v>93</v>
      </c>
      <c r="K306" s="1467">
        <f>20*(G306-D306)+I306-F306</f>
        <v>318</v>
      </c>
      <c r="L306" s="20"/>
      <c r="M306" s="21"/>
      <c r="N306" s="678"/>
      <c r="O306" s="53">
        <f>R174</f>
        <v>5693.8419999999996</v>
      </c>
      <c r="P306" s="20"/>
      <c r="Q306" s="1473">
        <v>0.1</v>
      </c>
      <c r="R306" s="637">
        <f>TRUNC((O306)*(1+Q306),3)</f>
        <v>6263.2259999999997</v>
      </c>
      <c r="S306" s="650" t="s">
        <v>5</v>
      </c>
      <c r="T306" s="651" t="s">
        <v>82</v>
      </c>
      <c r="U306" s="51" t="s">
        <v>799</v>
      </c>
      <c r="V306" s="659">
        <f t="shared" si="32"/>
        <v>0</v>
      </c>
      <c r="W306" s="13"/>
      <c r="X306" s="13"/>
      <c r="Y306" s="13"/>
      <c r="Z306" s="14"/>
      <c r="AA306" s="24"/>
      <c r="AB306" s="25"/>
    </row>
    <row r="307" spans="1:36" s="9" customFormat="1" ht="30" hidden="1">
      <c r="A307" s="1074"/>
      <c r="B307" s="707"/>
      <c r="C307" s="15" t="s">
        <v>852</v>
      </c>
      <c r="D307" s="1200">
        <v>0</v>
      </c>
      <c r="E307" s="1201" t="s">
        <v>67</v>
      </c>
      <c r="F307" s="1202">
        <v>0</v>
      </c>
      <c r="G307" s="1200">
        <v>13</v>
      </c>
      <c r="H307" s="1201" t="s">
        <v>67</v>
      </c>
      <c r="I307" s="1202">
        <v>4</v>
      </c>
      <c r="J307" s="1198" t="s">
        <v>93</v>
      </c>
      <c r="K307" s="1339">
        <f>(G307-D307)*20+I307-F307</f>
        <v>264</v>
      </c>
      <c r="L307" s="1340"/>
      <c r="M307" s="1341"/>
      <c r="N307" s="1474"/>
      <c r="O307" s="1342">
        <f>R175</f>
        <v>2706.578</v>
      </c>
      <c r="P307" s="1389"/>
      <c r="Q307" s="1473">
        <v>0.1</v>
      </c>
      <c r="R307" s="672">
        <f>J310-R306</f>
        <v>534.09400000000005</v>
      </c>
      <c r="S307" s="1475" t="s">
        <v>5</v>
      </c>
      <c r="T307" s="651" t="s">
        <v>82</v>
      </c>
      <c r="U307" s="51" t="s">
        <v>799</v>
      </c>
      <c r="V307" s="659">
        <f t="shared" si="32"/>
        <v>0</v>
      </c>
      <c r="W307" s="13"/>
      <c r="X307" s="13"/>
      <c r="Y307" s="13"/>
      <c r="Z307" s="14"/>
      <c r="AA307" s="24"/>
      <c r="AB307" s="25"/>
    </row>
    <row r="308" spans="1:36" s="8" customFormat="1" ht="15" hidden="1">
      <c r="A308" s="1078"/>
      <c r="B308" s="707"/>
      <c r="C308" s="15"/>
      <c r="D308" s="16"/>
      <c r="E308" s="17"/>
      <c r="F308" s="18"/>
      <c r="G308" s="16"/>
      <c r="H308" s="17"/>
      <c r="I308" s="18"/>
      <c r="J308" s="19"/>
      <c r="K308" s="1344"/>
      <c r="L308" s="1340"/>
      <c r="M308" s="1341"/>
      <c r="N308" s="1342"/>
      <c r="O308" s="1342"/>
      <c r="P308" s="1340"/>
      <c r="Q308" s="1345"/>
      <c r="R308" s="1346"/>
      <c r="S308" s="1343"/>
      <c r="T308" s="651"/>
      <c r="U308" s="23"/>
      <c r="V308" s="659">
        <f t="shared" si="32"/>
        <v>0</v>
      </c>
      <c r="W308" s="718"/>
      <c r="X308" s="718"/>
      <c r="Y308" s="718"/>
      <c r="Z308" s="719"/>
    </row>
    <row r="309" spans="1:36" s="8" customFormat="1" ht="15" hidden="1">
      <c r="A309" s="1078"/>
      <c r="B309" s="39"/>
      <c r="C309" s="40"/>
      <c r="D309" s="54"/>
      <c r="E309" s="27"/>
      <c r="F309" s="55"/>
      <c r="G309" s="26"/>
      <c r="H309" s="27"/>
      <c r="I309" s="28"/>
      <c r="J309" s="29"/>
      <c r="K309" s="30"/>
      <c r="L309" s="31"/>
      <c r="M309" s="32"/>
      <c r="N309" s="33"/>
      <c r="O309" s="33"/>
      <c r="P309" s="31"/>
      <c r="Q309" s="34"/>
      <c r="R309" s="338"/>
      <c r="S309" s="35"/>
      <c r="T309" s="339"/>
      <c r="U309" s="48"/>
      <c r="V309" s="659">
        <f t="shared" si="32"/>
        <v>0</v>
      </c>
      <c r="AB309" s="12"/>
    </row>
    <row r="310" spans="1:36" s="8" customFormat="1" ht="15.75" hidden="1">
      <c r="A310" s="332"/>
      <c r="B310" s="708"/>
      <c r="C310" s="680"/>
      <c r="D310" s="2515" t="s">
        <v>17</v>
      </c>
      <c r="E310" s="2516"/>
      <c r="F310" s="2516"/>
      <c r="G310" s="2516"/>
      <c r="H310" s="2516"/>
      <c r="I310" s="2517"/>
      <c r="J310" s="2518">
        <f>VLOOKUP(A312,'12 - FINANCEIRA'!_xlnm.Print_Area,6,FALSE)</f>
        <v>6797.32</v>
      </c>
      <c r="K310" s="2519"/>
      <c r="L310" s="340" t="str">
        <f>VLOOKUP(A312,'12 - FINANCEIRA'!_xlnm.Print_Area,4,FALSE)</f>
        <v>m³</v>
      </c>
      <c r="M310" s="2500" t="s">
        <v>18</v>
      </c>
      <c r="N310" s="2501"/>
      <c r="O310" s="2501"/>
      <c r="P310" s="2501"/>
      <c r="Q310" s="2502"/>
      <c r="R310" s="667">
        <f>SUM(R306:R309)</f>
        <v>6797.32</v>
      </c>
      <c r="S310" s="341" t="str">
        <f>L310</f>
        <v>m³</v>
      </c>
      <c r="T310" s="467"/>
      <c r="U310" s="468"/>
      <c r="V310" s="659">
        <f t="shared" si="32"/>
        <v>0</v>
      </c>
      <c r="AB310" s="12"/>
    </row>
    <row r="311" spans="1:36" s="8" customFormat="1" ht="15.75" hidden="1">
      <c r="A311" s="332"/>
      <c r="B311" s="666"/>
      <c r="C311" s="487"/>
      <c r="D311" s="2503" t="s">
        <v>19</v>
      </c>
      <c r="E311" s="2504"/>
      <c r="F311" s="2504"/>
      <c r="G311" s="2504"/>
      <c r="H311" s="2504"/>
      <c r="I311" s="2505"/>
      <c r="J311" s="2509">
        <f>R310/J310</f>
        <v>1</v>
      </c>
      <c r="K311" s="2510"/>
      <c r="L311" s="2513"/>
      <c r="M311" s="2500" t="s">
        <v>20</v>
      </c>
      <c r="N311" s="2501"/>
      <c r="O311" s="2501"/>
      <c r="P311" s="2501"/>
      <c r="Q311" s="2502"/>
      <c r="R311" s="667">
        <f>VLOOKUP(A312,'12 - FINANCEIRA'!_xlnm.Print_Area,8,FALSE)</f>
        <v>6797.32</v>
      </c>
      <c r="S311" s="668" t="str">
        <f>L310</f>
        <v>m³</v>
      </c>
      <c r="T311" s="486"/>
      <c r="U311" s="469"/>
      <c r="V311" s="659">
        <f t="shared" si="32"/>
        <v>0</v>
      </c>
      <c r="AB311" s="12"/>
    </row>
    <row r="312" spans="1:36" s="8" customFormat="1" ht="15.75" hidden="1">
      <c r="A312" s="332" t="s">
        <v>672</v>
      </c>
      <c r="B312" s="669"/>
      <c r="C312" s="674"/>
      <c r="D312" s="2506"/>
      <c r="E312" s="2507"/>
      <c r="F312" s="2507"/>
      <c r="G312" s="2507"/>
      <c r="H312" s="2507"/>
      <c r="I312" s="2508"/>
      <c r="J312" s="2511"/>
      <c r="K312" s="2512"/>
      <c r="L312" s="2549"/>
      <c r="M312" s="2500" t="s">
        <v>21</v>
      </c>
      <c r="N312" s="2501"/>
      <c r="O312" s="2501"/>
      <c r="P312" s="2501"/>
      <c r="Q312" s="2502"/>
      <c r="R312" s="667">
        <f>R310-R311</f>
        <v>0</v>
      </c>
      <c r="S312" s="668" t="str">
        <f>L310</f>
        <v>m³</v>
      </c>
      <c r="T312" s="675"/>
      <c r="U312" s="670"/>
      <c r="V312" s="659">
        <f>R312</f>
        <v>0</v>
      </c>
      <c r="AB312" s="12"/>
    </row>
    <row r="313" spans="1:36" s="8" customFormat="1" ht="15.75" hidden="1">
      <c r="A313" s="332"/>
      <c r="B313" s="344"/>
      <c r="C313" s="345"/>
      <c r="D313" s="347"/>
      <c r="E313" s="347"/>
      <c r="F313" s="347"/>
      <c r="G313" s="346"/>
      <c r="H313" s="346"/>
      <c r="I313" s="346"/>
      <c r="J313" s="348"/>
      <c r="K313" s="349"/>
      <c r="L313" s="350"/>
      <c r="M313" s="351"/>
      <c r="N313" s="351"/>
      <c r="O313" s="351"/>
      <c r="P313" s="351"/>
      <c r="Q313" s="351"/>
      <c r="R313" s="352"/>
      <c r="S313" s="353"/>
      <c r="T313" s="354"/>
      <c r="U313" s="355"/>
      <c r="V313" s="660">
        <f>SUM(V304:V312)</f>
        <v>0</v>
      </c>
      <c r="AB313" s="12"/>
    </row>
    <row r="314" spans="1:36" s="317" customFormat="1" ht="15.75">
      <c r="A314" s="1050"/>
      <c r="B314" s="312" t="s">
        <v>300</v>
      </c>
      <c r="C314" s="313" t="str">
        <f>VLOOKUP(B314,'12 - FINANCEIRA'!_xlnm.Print_Area,2,FALSE)</f>
        <v>DRENAGEM PLUVIAL</v>
      </c>
      <c r="D314" s="314"/>
      <c r="E314" s="314"/>
      <c r="F314" s="314"/>
      <c r="G314" s="2586"/>
      <c r="H314" s="2587"/>
      <c r="I314" s="2587"/>
      <c r="J314" s="2587"/>
      <c r="K314" s="2587"/>
      <c r="L314" s="2588"/>
      <c r="M314" s="315"/>
      <c r="N314" s="316"/>
      <c r="O314" s="2587"/>
      <c r="P314" s="2587"/>
      <c r="Q314" s="2587"/>
      <c r="R314" s="2587"/>
      <c r="S314" s="681"/>
      <c r="U314" s="489"/>
      <c r="V314" s="311">
        <f>SUM(V315:V398)</f>
        <v>3232</v>
      </c>
    </row>
    <row r="315" spans="1:36" s="319" customFormat="1" ht="15.75">
      <c r="A315" s="1051"/>
      <c r="B315" s="2528" t="str">
        <f>VLOOKUP(A354,'12 - FINANCEIRA'!_xlnm.Print_Area,1,FALSE)</f>
        <v>2.2.1</v>
      </c>
      <c r="C315" s="2526" t="str">
        <f>VLOOKUP(A354,'12 - FINANCEIRA'!_xlnm.Print_Area,3,FALSE)</f>
        <v>Tampao Fofo Articulado, Classe B125 Carga Max 12,5 T, Redondo Tampa 600 Mm, Rede Pluvial/Esgoto, P = Chamine Cx Areia / Poco Visita Assentado Com Arg Cim/Areia 1:4, Fornecimento E Assentamento</v>
      </c>
      <c r="D315" s="2552" t="s">
        <v>86</v>
      </c>
      <c r="E315" s="2553"/>
      <c r="F315" s="2553"/>
      <c r="G315" s="2553"/>
      <c r="H315" s="2553"/>
      <c r="I315" s="2554"/>
      <c r="J315" s="2498" t="s">
        <v>87</v>
      </c>
      <c r="K315" s="2498" t="s">
        <v>90</v>
      </c>
      <c r="L315" s="2498" t="s">
        <v>91</v>
      </c>
      <c r="M315" s="2498" t="s">
        <v>99</v>
      </c>
      <c r="N315" s="2498" t="s">
        <v>100</v>
      </c>
      <c r="O315" s="2498" t="s">
        <v>94</v>
      </c>
      <c r="P315" s="318" t="s">
        <v>95</v>
      </c>
      <c r="Q315" s="2498" t="s">
        <v>15</v>
      </c>
      <c r="R315" s="2533" t="s">
        <v>2</v>
      </c>
      <c r="S315" s="2498" t="s">
        <v>88</v>
      </c>
      <c r="T315" s="2498" t="s">
        <v>16</v>
      </c>
      <c r="U315" s="2535" t="s">
        <v>205</v>
      </c>
      <c r="V315" s="659">
        <f t="shared" ref="V315:V353" si="33">V316</f>
        <v>36</v>
      </c>
      <c r="W315" s="13"/>
      <c r="X315" s="13"/>
      <c r="Y315" s="13"/>
      <c r="Z315" s="14"/>
      <c r="AA315" s="9"/>
      <c r="AB315" s="9"/>
      <c r="AC315" s="9"/>
      <c r="AD315" s="9"/>
      <c r="AE315" s="9"/>
      <c r="AF315" s="9"/>
      <c r="AG315" s="9"/>
      <c r="AH315" s="9"/>
      <c r="AI315" s="9"/>
      <c r="AJ315" s="9"/>
    </row>
    <row r="316" spans="1:36" s="319" customFormat="1" ht="15.75">
      <c r="A316" s="1051"/>
      <c r="B316" s="2550" t="e">
        <f>LEFT(#REF!,5)</f>
        <v>#REF!</v>
      </c>
      <c r="C316" s="2551" t="e">
        <f>VLOOKUP(LEFT(#REF!,5),'12 - FINANCEIRA'!_xlnm.Print_Area,2,FALSE)</f>
        <v>#REF!</v>
      </c>
      <c r="D316" s="2537" t="s">
        <v>13</v>
      </c>
      <c r="E316" s="2538"/>
      <c r="F316" s="2539"/>
      <c r="G316" s="2540" t="s">
        <v>14</v>
      </c>
      <c r="H316" s="2541"/>
      <c r="I316" s="2542"/>
      <c r="J316" s="2499"/>
      <c r="K316" s="2499"/>
      <c r="L316" s="2499"/>
      <c r="M316" s="2499"/>
      <c r="N316" s="2499"/>
      <c r="O316" s="2499"/>
      <c r="P316" s="320" t="s">
        <v>92</v>
      </c>
      <c r="Q316" s="2499"/>
      <c r="R316" s="2534"/>
      <c r="S316" s="2499"/>
      <c r="T316" s="2499"/>
      <c r="U316" s="2536"/>
      <c r="V316" s="659">
        <f t="shared" si="33"/>
        <v>36</v>
      </c>
      <c r="W316" s="13"/>
      <c r="X316" s="13"/>
      <c r="Y316" s="13"/>
      <c r="Z316" s="14"/>
      <c r="AA316" s="9"/>
      <c r="AB316" s="9"/>
      <c r="AC316" s="9"/>
      <c r="AD316" s="9"/>
      <c r="AE316" s="9"/>
      <c r="AF316" s="9"/>
      <c r="AG316" s="9"/>
      <c r="AH316" s="9"/>
      <c r="AI316" s="9"/>
      <c r="AJ316" s="9"/>
    </row>
    <row r="317" spans="1:36" s="9" customFormat="1" ht="15">
      <c r="A317" s="321"/>
      <c r="B317" s="706"/>
      <c r="C317" s="1127" t="s">
        <v>970</v>
      </c>
      <c r="D317" s="1128">
        <v>123</v>
      </c>
      <c r="E317" s="1129" t="s">
        <v>67</v>
      </c>
      <c r="F317" s="1130">
        <v>10</v>
      </c>
      <c r="G317" s="1128">
        <v>123</v>
      </c>
      <c r="H317" s="1129" t="s">
        <v>67</v>
      </c>
      <c r="I317" s="1130">
        <v>12</v>
      </c>
      <c r="J317" s="1096"/>
      <c r="K317" s="1097"/>
      <c r="L317" s="1098"/>
      <c r="M317" s="1099"/>
      <c r="N317" s="1100"/>
      <c r="O317" s="1101"/>
      <c r="P317" s="1098"/>
      <c r="Q317" s="1102"/>
      <c r="R317" s="1131">
        <v>1</v>
      </c>
      <c r="S317" s="1132" t="s">
        <v>89</v>
      </c>
      <c r="T317" s="1133" t="s">
        <v>77</v>
      </c>
      <c r="U317" s="890"/>
      <c r="V317" s="659">
        <f t="shared" si="33"/>
        <v>36</v>
      </c>
      <c r="W317" s="13"/>
      <c r="X317" s="13"/>
      <c r="Y317" s="13"/>
      <c r="Z317" s="14"/>
      <c r="AA317" s="24"/>
      <c r="AB317" s="25"/>
    </row>
    <row r="318" spans="1:36" s="9" customFormat="1" ht="15">
      <c r="A318" s="321"/>
      <c r="B318" s="322"/>
      <c r="C318" s="1127" t="s">
        <v>970</v>
      </c>
      <c r="D318" s="1128">
        <v>121</v>
      </c>
      <c r="E318" s="1129" t="s">
        <v>67</v>
      </c>
      <c r="F318" s="1130">
        <v>2.5</v>
      </c>
      <c r="G318" s="1128">
        <v>121</v>
      </c>
      <c r="H318" s="1129" t="s">
        <v>67</v>
      </c>
      <c r="I318" s="1130">
        <v>4</v>
      </c>
      <c r="J318" s="1103"/>
      <c r="K318" s="1104"/>
      <c r="L318" s="1105"/>
      <c r="M318" s="1106"/>
      <c r="N318" s="1107"/>
      <c r="O318" s="1108"/>
      <c r="P318" s="1105"/>
      <c r="Q318" s="1109"/>
      <c r="R318" s="1134">
        <v>1</v>
      </c>
      <c r="S318" s="1135" t="s">
        <v>89</v>
      </c>
      <c r="T318" s="1136" t="s">
        <v>77</v>
      </c>
      <c r="U318" s="724"/>
      <c r="V318" s="659">
        <f>V320</f>
        <v>36</v>
      </c>
      <c r="W318" s="13"/>
      <c r="X318" s="13"/>
      <c r="Y318" s="13"/>
      <c r="Z318" s="14"/>
      <c r="AA318" s="24"/>
      <c r="AB318" s="25"/>
    </row>
    <row r="319" spans="1:36" s="9" customFormat="1" ht="15">
      <c r="A319" s="321"/>
      <c r="B319" s="322"/>
      <c r="C319" s="1127" t="s">
        <v>970</v>
      </c>
      <c r="D319" s="1128">
        <v>117</v>
      </c>
      <c r="E319" s="1129" t="s">
        <v>67</v>
      </c>
      <c r="F319" s="1130">
        <v>6</v>
      </c>
      <c r="G319" s="1128">
        <v>117</v>
      </c>
      <c r="H319" s="1129" t="s">
        <v>67</v>
      </c>
      <c r="I319" s="1130">
        <v>8</v>
      </c>
      <c r="J319" s="1103"/>
      <c r="K319" s="1104"/>
      <c r="L319" s="1105"/>
      <c r="M319" s="1106"/>
      <c r="N319" s="1107"/>
      <c r="O319" s="1108"/>
      <c r="P319" s="1105"/>
      <c r="Q319" s="1109"/>
      <c r="R319" s="1134">
        <v>1</v>
      </c>
      <c r="S319" s="1135" t="s">
        <v>89</v>
      </c>
      <c r="T319" s="1136" t="s">
        <v>78</v>
      </c>
      <c r="U319" s="724"/>
      <c r="V319" s="659">
        <f t="shared" si="33"/>
        <v>36</v>
      </c>
      <c r="W319" s="13"/>
      <c r="X319" s="13"/>
      <c r="Y319" s="13"/>
      <c r="Z319" s="14"/>
      <c r="AA319" s="24"/>
      <c r="AB319" s="25"/>
    </row>
    <row r="320" spans="1:36" s="9" customFormat="1" ht="15">
      <c r="A320" s="321"/>
      <c r="B320" s="322"/>
      <c r="C320" s="1127" t="s">
        <v>970</v>
      </c>
      <c r="D320" s="1128">
        <v>115</v>
      </c>
      <c r="E320" s="1129" t="s">
        <v>67</v>
      </c>
      <c r="F320" s="1130">
        <v>5</v>
      </c>
      <c r="G320" s="1128">
        <v>115</v>
      </c>
      <c r="H320" s="1129" t="s">
        <v>67</v>
      </c>
      <c r="I320" s="1130">
        <v>7</v>
      </c>
      <c r="J320" s="1103"/>
      <c r="K320" s="1104"/>
      <c r="L320" s="1105"/>
      <c r="M320" s="1106"/>
      <c r="N320" s="1108"/>
      <c r="O320" s="1108"/>
      <c r="P320" s="1105"/>
      <c r="Q320" s="1137"/>
      <c r="R320" s="1134">
        <v>1</v>
      </c>
      <c r="S320" s="1138" t="s">
        <v>89</v>
      </c>
      <c r="T320" s="1136" t="s">
        <v>78</v>
      </c>
      <c r="U320" s="724"/>
      <c r="V320" s="659">
        <f>V351</f>
        <v>36</v>
      </c>
      <c r="W320" s="13"/>
      <c r="X320" s="13"/>
      <c r="Y320" s="13"/>
      <c r="Z320" s="14"/>
      <c r="AA320" s="24"/>
      <c r="AB320" s="25"/>
    </row>
    <row r="321" spans="1:28" s="9" customFormat="1" ht="15">
      <c r="A321" s="1074"/>
      <c r="B321" s="1233"/>
      <c r="C321" s="1234" t="s">
        <v>970</v>
      </c>
      <c r="D321" s="1235">
        <v>111</v>
      </c>
      <c r="E321" s="1236" t="s">
        <v>67</v>
      </c>
      <c r="F321" s="1237">
        <v>3</v>
      </c>
      <c r="G321" s="1235">
        <v>111</v>
      </c>
      <c r="H321" s="1236" t="s">
        <v>67</v>
      </c>
      <c r="I321" s="1237">
        <v>5</v>
      </c>
      <c r="J321" s="1238"/>
      <c r="K321" s="1239"/>
      <c r="L321" s="1240"/>
      <c r="M321" s="1241"/>
      <c r="N321" s="1242"/>
      <c r="O321" s="1242"/>
      <c r="P321" s="1240"/>
      <c r="Q321" s="1174"/>
      <c r="R321" s="1153">
        <v>1</v>
      </c>
      <c r="S321" s="1243" t="s">
        <v>89</v>
      </c>
      <c r="T321" s="1244" t="s">
        <v>79</v>
      </c>
      <c r="U321" s="1245"/>
      <c r="V321" s="659">
        <f t="shared" si="33"/>
        <v>36</v>
      </c>
      <c r="W321" s="13"/>
      <c r="X321" s="13"/>
      <c r="Y321" s="13"/>
      <c r="Z321" s="14"/>
      <c r="AA321" s="24"/>
      <c r="AB321" s="25"/>
    </row>
    <row r="322" spans="1:28" s="9" customFormat="1" ht="15">
      <c r="A322" s="1074"/>
      <c r="B322" s="709"/>
      <c r="C322" s="1171" t="s">
        <v>970</v>
      </c>
      <c r="D322" s="1139">
        <v>108</v>
      </c>
      <c r="E322" s="1140" t="s">
        <v>67</v>
      </c>
      <c r="F322" s="1141">
        <v>6.1</v>
      </c>
      <c r="G322" s="1139">
        <v>108</v>
      </c>
      <c r="H322" s="1140" t="s">
        <v>67</v>
      </c>
      <c r="I322" s="1141">
        <v>9</v>
      </c>
      <c r="J322" s="1142"/>
      <c r="K322" s="1143"/>
      <c r="L322" s="1144"/>
      <c r="M322" s="1145"/>
      <c r="N322" s="1147"/>
      <c r="O322" s="1147"/>
      <c r="P322" s="1144"/>
      <c r="Q322" s="1152"/>
      <c r="R322" s="1005">
        <v>1</v>
      </c>
      <c r="S322" s="1196" t="s">
        <v>89</v>
      </c>
      <c r="T322" s="1150" t="s">
        <v>79</v>
      </c>
      <c r="U322" s="94"/>
      <c r="V322" s="659">
        <f>V351</f>
        <v>36</v>
      </c>
      <c r="W322" s="13"/>
      <c r="X322" s="13"/>
      <c r="Y322" s="13"/>
      <c r="Z322" s="14"/>
      <c r="AA322" s="24"/>
      <c r="AB322" s="25"/>
    </row>
    <row r="323" spans="1:28" s="9" customFormat="1" ht="15">
      <c r="A323" s="1074"/>
      <c r="B323" s="709"/>
      <c r="C323" s="1171" t="s">
        <v>970</v>
      </c>
      <c r="D323" s="1139">
        <v>105</v>
      </c>
      <c r="E323" s="1140" t="s">
        <v>67</v>
      </c>
      <c r="F323" s="1141">
        <v>10.5</v>
      </c>
      <c r="G323" s="1139">
        <v>105</v>
      </c>
      <c r="H323" s="1140" t="s">
        <v>67</v>
      </c>
      <c r="I323" s="1141">
        <v>12.5</v>
      </c>
      <c r="J323" s="1142"/>
      <c r="K323" s="1143"/>
      <c r="L323" s="1144"/>
      <c r="M323" s="1145"/>
      <c r="N323" s="1147"/>
      <c r="O323" s="1147"/>
      <c r="P323" s="1144"/>
      <c r="Q323" s="1152"/>
      <c r="R323" s="1005">
        <v>1</v>
      </c>
      <c r="S323" s="1196" t="s">
        <v>89</v>
      </c>
      <c r="T323" s="1150" t="s">
        <v>80</v>
      </c>
      <c r="U323" s="94"/>
      <c r="V323" s="659">
        <f t="shared" si="33"/>
        <v>36</v>
      </c>
      <c r="W323" s="13"/>
      <c r="X323" s="13"/>
      <c r="Y323" s="13"/>
      <c r="Z323" s="14"/>
      <c r="AA323" s="24"/>
      <c r="AB323" s="25"/>
    </row>
    <row r="324" spans="1:28" s="9" customFormat="1" ht="15">
      <c r="A324" s="1074"/>
      <c r="B324" s="709"/>
      <c r="C324" s="1171" t="s">
        <v>970</v>
      </c>
      <c r="D324" s="1139">
        <v>100</v>
      </c>
      <c r="E324" s="1140" t="s">
        <v>67</v>
      </c>
      <c r="F324" s="1141">
        <v>0</v>
      </c>
      <c r="G324" s="1139">
        <v>100</v>
      </c>
      <c r="H324" s="1140" t="s">
        <v>67</v>
      </c>
      <c r="I324" s="1141">
        <v>2</v>
      </c>
      <c r="J324" s="1347"/>
      <c r="K324" s="1348"/>
      <c r="L324" s="1349"/>
      <c r="M324" s="1350"/>
      <c r="N324" s="1351"/>
      <c r="O324" s="1351"/>
      <c r="P324" s="1349"/>
      <c r="Q324" s="1352"/>
      <c r="R324" s="1353">
        <v>1</v>
      </c>
      <c r="S324" s="1203" t="s">
        <v>89</v>
      </c>
      <c r="T324" s="1354" t="s">
        <v>81</v>
      </c>
      <c r="U324" s="94"/>
      <c r="V324" s="659">
        <f t="shared" si="33"/>
        <v>36</v>
      </c>
      <c r="W324" s="13"/>
      <c r="X324" s="13"/>
      <c r="Y324" s="13"/>
      <c r="Z324" s="14"/>
      <c r="AA324" s="24"/>
      <c r="AB324" s="25"/>
    </row>
    <row r="325" spans="1:28" s="9" customFormat="1" ht="15">
      <c r="A325" s="1074"/>
      <c r="B325" s="709"/>
      <c r="C325" s="1612" t="s">
        <v>971</v>
      </c>
      <c r="D325" s="1530">
        <v>12</v>
      </c>
      <c r="E325" s="1531" t="s">
        <v>67</v>
      </c>
      <c r="F325" s="1532">
        <v>8</v>
      </c>
      <c r="G325" s="1530">
        <v>12</v>
      </c>
      <c r="H325" s="1531" t="s">
        <v>67</v>
      </c>
      <c r="I325" s="1532">
        <v>10</v>
      </c>
      <c r="J325" s="999"/>
      <c r="K325" s="1822"/>
      <c r="L325" s="1674"/>
      <c r="M325" s="1800"/>
      <c r="N325" s="1801"/>
      <c r="O325" s="1801"/>
      <c r="P325" s="1674"/>
      <c r="Q325" s="1802"/>
      <c r="R325" s="1811">
        <v>1</v>
      </c>
      <c r="S325" s="1812" t="s">
        <v>89</v>
      </c>
      <c r="T325" s="1804" t="s">
        <v>83</v>
      </c>
      <c r="U325" s="94"/>
      <c r="V325" s="659">
        <f t="shared" si="33"/>
        <v>36</v>
      </c>
      <c r="W325" s="13"/>
      <c r="X325" s="13"/>
      <c r="Y325" s="13"/>
      <c r="Z325" s="14"/>
      <c r="AA325" s="24"/>
      <c r="AB325" s="25"/>
    </row>
    <row r="326" spans="1:28" s="9" customFormat="1" ht="15">
      <c r="A326" s="1074"/>
      <c r="B326" s="709"/>
      <c r="C326" s="1612" t="s">
        <v>971</v>
      </c>
      <c r="D326" s="1530">
        <v>7</v>
      </c>
      <c r="E326" s="1531" t="s">
        <v>67</v>
      </c>
      <c r="F326" s="1532">
        <v>8</v>
      </c>
      <c r="G326" s="1530">
        <v>7</v>
      </c>
      <c r="H326" s="1531" t="s">
        <v>67</v>
      </c>
      <c r="I326" s="1532">
        <v>10</v>
      </c>
      <c r="J326" s="1290"/>
      <c r="K326" s="1821"/>
      <c r="L326" s="1692"/>
      <c r="M326" s="1817"/>
      <c r="N326" s="1819"/>
      <c r="O326" s="1819"/>
      <c r="P326" s="1692"/>
      <c r="Q326" s="1823"/>
      <c r="R326" s="1811">
        <v>1</v>
      </c>
      <c r="S326" s="1812" t="s">
        <v>89</v>
      </c>
      <c r="T326" s="1804" t="s">
        <v>83</v>
      </c>
      <c r="U326" s="94"/>
      <c r="V326" s="659">
        <f t="shared" si="33"/>
        <v>36</v>
      </c>
      <c r="W326" s="13"/>
      <c r="X326" s="13"/>
      <c r="Y326" s="13"/>
      <c r="Z326" s="14"/>
      <c r="AA326" s="24"/>
      <c r="AB326" s="25"/>
    </row>
    <row r="327" spans="1:28" s="9" customFormat="1" ht="15">
      <c r="A327" s="1074"/>
      <c r="B327" s="709"/>
      <c r="C327" s="1612" t="s">
        <v>971</v>
      </c>
      <c r="D327" s="1530">
        <v>5</v>
      </c>
      <c r="E327" s="1531" t="s">
        <v>67</v>
      </c>
      <c r="F327" s="1532">
        <v>0</v>
      </c>
      <c r="G327" s="1530">
        <v>5</v>
      </c>
      <c r="H327" s="1531" t="s">
        <v>67</v>
      </c>
      <c r="I327" s="1532">
        <v>2</v>
      </c>
      <c r="J327" s="1290"/>
      <c r="K327" s="1821"/>
      <c r="L327" s="1692"/>
      <c r="M327" s="1817"/>
      <c r="N327" s="1819"/>
      <c r="O327" s="1819"/>
      <c r="P327" s="1692"/>
      <c r="Q327" s="1823"/>
      <c r="R327" s="1811">
        <v>1</v>
      </c>
      <c r="S327" s="1812" t="s">
        <v>89</v>
      </c>
      <c r="T327" s="1804" t="s">
        <v>83</v>
      </c>
      <c r="U327" s="94"/>
      <c r="V327" s="659">
        <f t="shared" si="33"/>
        <v>36</v>
      </c>
      <c r="W327" s="13"/>
      <c r="X327" s="13"/>
      <c r="Y327" s="13"/>
      <c r="Z327" s="14"/>
      <c r="AA327" s="24"/>
      <c r="AB327" s="25"/>
    </row>
    <row r="328" spans="1:28" s="9" customFormat="1" ht="15">
      <c r="A328" s="1074"/>
      <c r="B328" s="709"/>
      <c r="C328" s="1612" t="s">
        <v>971</v>
      </c>
      <c r="D328" s="1530">
        <v>2</v>
      </c>
      <c r="E328" s="1531" t="s">
        <v>67</v>
      </c>
      <c r="F328" s="1532">
        <v>10</v>
      </c>
      <c r="G328" s="1530">
        <v>2</v>
      </c>
      <c r="H328" s="1531" t="s">
        <v>67</v>
      </c>
      <c r="I328" s="1532">
        <v>12</v>
      </c>
      <c r="J328" s="1290"/>
      <c r="K328" s="1821"/>
      <c r="L328" s="1692"/>
      <c r="M328" s="1817"/>
      <c r="N328" s="1819"/>
      <c r="O328" s="1819"/>
      <c r="P328" s="1692"/>
      <c r="Q328" s="1823"/>
      <c r="R328" s="1811">
        <v>1</v>
      </c>
      <c r="S328" s="1812" t="s">
        <v>89</v>
      </c>
      <c r="T328" s="1804" t="s">
        <v>83</v>
      </c>
      <c r="U328" s="94"/>
      <c r="V328" s="659">
        <f t="shared" si="33"/>
        <v>36</v>
      </c>
      <c r="W328" s="13"/>
      <c r="X328" s="13"/>
      <c r="Y328" s="13"/>
      <c r="Z328" s="14"/>
      <c r="AA328" s="24"/>
      <c r="AB328" s="25"/>
    </row>
    <row r="329" spans="1:28" s="9" customFormat="1" ht="15">
      <c r="A329" s="1074"/>
      <c r="B329" s="709"/>
      <c r="C329" s="1612" t="s">
        <v>971</v>
      </c>
      <c r="D329" s="1530">
        <v>0</v>
      </c>
      <c r="E329" s="1531" t="s">
        <v>67</v>
      </c>
      <c r="F329" s="1532">
        <v>0</v>
      </c>
      <c r="G329" s="1530">
        <v>0</v>
      </c>
      <c r="H329" s="1531" t="s">
        <v>67</v>
      </c>
      <c r="I329" s="1532">
        <v>2</v>
      </c>
      <c r="J329" s="1290"/>
      <c r="K329" s="1821"/>
      <c r="L329" s="1692"/>
      <c r="M329" s="1817"/>
      <c r="N329" s="1819"/>
      <c r="O329" s="1819"/>
      <c r="P329" s="1692"/>
      <c r="Q329" s="1823"/>
      <c r="R329" s="1811">
        <v>1</v>
      </c>
      <c r="S329" s="1812" t="s">
        <v>89</v>
      </c>
      <c r="T329" s="1804" t="s">
        <v>83</v>
      </c>
      <c r="U329" s="94"/>
      <c r="V329" s="659">
        <f t="shared" si="33"/>
        <v>36</v>
      </c>
      <c r="W329" s="13"/>
      <c r="X329" s="13"/>
      <c r="Y329" s="13"/>
      <c r="Z329" s="14"/>
      <c r="AA329" s="24"/>
      <c r="AB329" s="25"/>
    </row>
    <row r="330" spans="1:28" s="9" customFormat="1" ht="15">
      <c r="A330" s="1074"/>
      <c r="B330" s="709"/>
      <c r="C330" s="1958" t="s">
        <v>971</v>
      </c>
      <c r="D330" s="1955">
        <v>119</v>
      </c>
      <c r="E330" s="1956" t="s">
        <v>67</v>
      </c>
      <c r="F330" s="1957">
        <v>4</v>
      </c>
      <c r="G330" s="1955">
        <v>119</v>
      </c>
      <c r="H330" s="1956" t="s">
        <v>67</v>
      </c>
      <c r="I330" s="1957">
        <v>6</v>
      </c>
      <c r="J330" s="1680"/>
      <c r="K330" s="1959"/>
      <c r="L330" s="1681"/>
      <c r="M330" s="1960"/>
      <c r="N330" s="1961"/>
      <c r="O330" s="1962"/>
      <c r="P330" s="1681"/>
      <c r="Q330" s="1963"/>
      <c r="R330" s="1964">
        <v>1</v>
      </c>
      <c r="S330" s="1965" t="s">
        <v>89</v>
      </c>
      <c r="T330" s="1966" t="s">
        <v>83</v>
      </c>
      <c r="U330" s="94"/>
      <c r="V330" s="659">
        <f t="shared" si="33"/>
        <v>36</v>
      </c>
      <c r="W330" s="13"/>
      <c r="X330" s="13"/>
      <c r="Y330" s="13"/>
      <c r="Z330" s="14"/>
      <c r="AA330" s="24"/>
      <c r="AB330" s="25"/>
    </row>
    <row r="331" spans="1:28" s="9" customFormat="1" ht="15">
      <c r="A331" s="1074"/>
      <c r="B331" s="707"/>
      <c r="C331" s="1612" t="s">
        <v>971</v>
      </c>
      <c r="D331" s="1530">
        <v>123</v>
      </c>
      <c r="E331" s="1531" t="s">
        <v>67</v>
      </c>
      <c r="F331" s="1532">
        <v>3</v>
      </c>
      <c r="G331" s="1967"/>
      <c r="H331" s="1814"/>
      <c r="I331" s="1968"/>
      <c r="J331" s="1290"/>
      <c r="K331" s="1821"/>
      <c r="L331" s="1692"/>
      <c r="M331" s="1817"/>
      <c r="N331" s="1819"/>
      <c r="O331" s="1819"/>
      <c r="P331" s="1692"/>
      <c r="Q331" s="1823"/>
      <c r="R331" s="1811">
        <v>1</v>
      </c>
      <c r="S331" s="1812" t="s">
        <v>89</v>
      </c>
      <c r="T331" s="1804" t="s">
        <v>83</v>
      </c>
      <c r="U331" s="51"/>
      <c r="V331" s="659">
        <f t="shared" si="33"/>
        <v>36</v>
      </c>
      <c r="W331" s="13"/>
      <c r="X331" s="13"/>
      <c r="Y331" s="13"/>
      <c r="Z331" s="14"/>
      <c r="AA331" s="24"/>
      <c r="AB331" s="25"/>
    </row>
    <row r="332" spans="1:28" s="9" customFormat="1" ht="15">
      <c r="A332" s="1074"/>
      <c r="B332" s="709"/>
      <c r="C332" s="1612" t="s">
        <v>971</v>
      </c>
      <c r="D332" s="1530">
        <v>116</v>
      </c>
      <c r="E332" s="1531" t="s">
        <v>67</v>
      </c>
      <c r="F332" s="1532">
        <v>6</v>
      </c>
      <c r="G332" s="1824"/>
      <c r="H332" s="1825"/>
      <c r="I332" s="1826"/>
      <c r="J332" s="1290"/>
      <c r="K332" s="1821"/>
      <c r="L332" s="1692"/>
      <c r="M332" s="1817"/>
      <c r="N332" s="1819"/>
      <c r="O332" s="1819"/>
      <c r="P332" s="1692"/>
      <c r="Q332" s="1823"/>
      <c r="R332" s="1811">
        <v>1</v>
      </c>
      <c r="S332" s="1812" t="s">
        <v>89</v>
      </c>
      <c r="T332" s="1804" t="s">
        <v>83</v>
      </c>
      <c r="U332" s="94"/>
      <c r="V332" s="659">
        <f t="shared" si="33"/>
        <v>36</v>
      </c>
      <c r="W332" s="13"/>
      <c r="X332" s="13"/>
      <c r="Y332" s="13"/>
      <c r="Z332" s="14"/>
      <c r="AA332" s="24"/>
      <c r="AB332" s="25"/>
    </row>
    <row r="333" spans="1:28" s="9" customFormat="1" ht="15">
      <c r="A333" s="1074"/>
      <c r="B333" s="709"/>
      <c r="C333" s="1612" t="s">
        <v>971</v>
      </c>
      <c r="D333" s="1530">
        <v>115</v>
      </c>
      <c r="E333" s="1531" t="s">
        <v>67</v>
      </c>
      <c r="F333" s="1532">
        <v>3.4</v>
      </c>
      <c r="G333" s="1824"/>
      <c r="H333" s="1825"/>
      <c r="I333" s="1826"/>
      <c r="J333" s="1290"/>
      <c r="K333" s="1821"/>
      <c r="L333" s="1692"/>
      <c r="M333" s="1817"/>
      <c r="N333" s="1819"/>
      <c r="O333" s="1819"/>
      <c r="P333" s="1692"/>
      <c r="Q333" s="1823"/>
      <c r="R333" s="1811">
        <v>1</v>
      </c>
      <c r="S333" s="1812" t="s">
        <v>89</v>
      </c>
      <c r="T333" s="1804" t="s">
        <v>83</v>
      </c>
      <c r="U333" s="94"/>
      <c r="V333" s="659">
        <f t="shared" si="33"/>
        <v>36</v>
      </c>
      <c r="W333" s="13"/>
      <c r="X333" s="13"/>
      <c r="Y333" s="13"/>
      <c r="Z333" s="14"/>
      <c r="AA333" s="24"/>
      <c r="AB333" s="25"/>
    </row>
    <row r="334" spans="1:28" s="9" customFormat="1" ht="15">
      <c r="A334" s="1074"/>
      <c r="B334" s="709"/>
      <c r="C334" s="1612" t="s">
        <v>971</v>
      </c>
      <c r="D334" s="1530">
        <v>112</v>
      </c>
      <c r="E334" s="1531" t="s">
        <v>67</v>
      </c>
      <c r="F334" s="1532">
        <v>8</v>
      </c>
      <c r="G334" s="1824"/>
      <c r="H334" s="1825"/>
      <c r="I334" s="1826"/>
      <c r="J334" s="1290"/>
      <c r="K334" s="1821"/>
      <c r="L334" s="1692"/>
      <c r="M334" s="1817"/>
      <c r="N334" s="1819"/>
      <c r="O334" s="1819"/>
      <c r="P334" s="1692"/>
      <c r="Q334" s="1823"/>
      <c r="R334" s="1811">
        <v>1</v>
      </c>
      <c r="S334" s="1812" t="s">
        <v>89</v>
      </c>
      <c r="T334" s="1804" t="s">
        <v>83</v>
      </c>
      <c r="U334" s="94"/>
      <c r="V334" s="659">
        <f t="shared" si="33"/>
        <v>36</v>
      </c>
      <c r="W334" s="13"/>
      <c r="X334" s="13"/>
      <c r="Y334" s="13"/>
      <c r="Z334" s="14"/>
      <c r="AA334" s="24"/>
      <c r="AB334" s="25"/>
    </row>
    <row r="335" spans="1:28" s="9" customFormat="1" ht="15">
      <c r="A335" s="1074"/>
      <c r="B335" s="709"/>
      <c r="C335" s="1612" t="s">
        <v>971</v>
      </c>
      <c r="D335" s="1530">
        <v>111</v>
      </c>
      <c r="E335" s="1531" t="s">
        <v>67</v>
      </c>
      <c r="F335" s="1532">
        <v>5</v>
      </c>
      <c r="G335" s="1824"/>
      <c r="H335" s="1825"/>
      <c r="I335" s="1826"/>
      <c r="J335" s="1290"/>
      <c r="K335" s="1821"/>
      <c r="L335" s="1692"/>
      <c r="M335" s="1817"/>
      <c r="N335" s="1819"/>
      <c r="O335" s="1819"/>
      <c r="P335" s="1692"/>
      <c r="Q335" s="1823"/>
      <c r="R335" s="1811">
        <v>1</v>
      </c>
      <c r="S335" s="1812" t="s">
        <v>89</v>
      </c>
      <c r="T335" s="1804" t="s">
        <v>83</v>
      </c>
      <c r="U335" s="94"/>
      <c r="V335" s="659">
        <f t="shared" si="33"/>
        <v>36</v>
      </c>
      <c r="W335" s="13"/>
      <c r="X335" s="13"/>
      <c r="Y335" s="13"/>
      <c r="Z335" s="14"/>
      <c r="AA335" s="24"/>
      <c r="AB335" s="25"/>
    </row>
    <row r="336" spans="1:28" s="9" customFormat="1" ht="15">
      <c r="A336" s="1074"/>
      <c r="B336" s="709"/>
      <c r="C336" s="1612" t="s">
        <v>971</v>
      </c>
      <c r="D336" s="1530">
        <v>109</v>
      </c>
      <c r="E336" s="1531" t="s">
        <v>67</v>
      </c>
      <c r="F336" s="1532">
        <v>13.6</v>
      </c>
      <c r="G336" s="1824"/>
      <c r="H336" s="1825"/>
      <c r="I336" s="1826"/>
      <c r="J336" s="1290"/>
      <c r="K336" s="1821"/>
      <c r="L336" s="1692"/>
      <c r="M336" s="1817"/>
      <c r="N336" s="1819"/>
      <c r="O336" s="1819"/>
      <c r="P336" s="1692"/>
      <c r="Q336" s="1823"/>
      <c r="R336" s="1811">
        <v>1</v>
      </c>
      <c r="S336" s="1812" t="s">
        <v>89</v>
      </c>
      <c r="T336" s="1804" t="s">
        <v>83</v>
      </c>
      <c r="U336" s="94"/>
      <c r="V336" s="659">
        <f t="shared" si="33"/>
        <v>36</v>
      </c>
      <c r="W336" s="13"/>
      <c r="X336" s="13"/>
      <c r="Y336" s="13"/>
      <c r="Z336" s="14"/>
      <c r="AA336" s="24"/>
      <c r="AB336" s="25"/>
    </row>
    <row r="337" spans="1:28" s="9" customFormat="1" ht="15">
      <c r="A337" s="1074"/>
      <c r="B337" s="709"/>
      <c r="C337" s="1612" t="s">
        <v>971</v>
      </c>
      <c r="D337" s="1530">
        <v>108</v>
      </c>
      <c r="E337" s="1531" t="s">
        <v>67</v>
      </c>
      <c r="F337" s="1532">
        <v>2.5</v>
      </c>
      <c r="G337" s="1824"/>
      <c r="H337" s="1825"/>
      <c r="I337" s="1826"/>
      <c r="J337" s="1290"/>
      <c r="K337" s="1821"/>
      <c r="L337" s="1692"/>
      <c r="M337" s="1817"/>
      <c r="N337" s="1819"/>
      <c r="O337" s="1819"/>
      <c r="P337" s="1692"/>
      <c r="Q337" s="1823"/>
      <c r="R337" s="1811">
        <v>1</v>
      </c>
      <c r="S337" s="1812" t="s">
        <v>89</v>
      </c>
      <c r="T337" s="1804" t="s">
        <v>83</v>
      </c>
      <c r="U337" s="94"/>
      <c r="V337" s="659">
        <f t="shared" si="33"/>
        <v>36</v>
      </c>
      <c r="W337" s="13"/>
      <c r="X337" s="13"/>
      <c r="Y337" s="13"/>
      <c r="Z337" s="14"/>
      <c r="AA337" s="24"/>
      <c r="AB337" s="25"/>
    </row>
    <row r="338" spans="1:28" s="9" customFormat="1" ht="15">
      <c r="A338" s="1074"/>
      <c r="B338" s="709"/>
      <c r="C338" s="1612" t="s">
        <v>971</v>
      </c>
      <c r="D338" s="1530">
        <v>108</v>
      </c>
      <c r="E338" s="1531" t="s">
        <v>67</v>
      </c>
      <c r="F338" s="1532">
        <v>3.4</v>
      </c>
      <c r="G338" s="1824"/>
      <c r="H338" s="1825"/>
      <c r="I338" s="1826"/>
      <c r="J338" s="1290"/>
      <c r="K338" s="1821"/>
      <c r="L338" s="1692"/>
      <c r="M338" s="1817"/>
      <c r="N338" s="1819"/>
      <c r="O338" s="1819"/>
      <c r="P338" s="1692"/>
      <c r="Q338" s="1823"/>
      <c r="R338" s="1811">
        <v>1</v>
      </c>
      <c r="S338" s="1812" t="s">
        <v>89</v>
      </c>
      <c r="T338" s="1804" t="s">
        <v>83</v>
      </c>
      <c r="U338" s="94"/>
      <c r="V338" s="659">
        <f t="shared" si="33"/>
        <v>36</v>
      </c>
      <c r="W338" s="13"/>
      <c r="X338" s="13"/>
      <c r="Y338" s="13"/>
      <c r="Z338" s="14"/>
      <c r="AA338" s="24"/>
      <c r="AB338" s="25"/>
    </row>
    <row r="339" spans="1:28" s="9" customFormat="1" ht="15">
      <c r="A339" s="1074"/>
      <c r="B339" s="709"/>
      <c r="C339" s="1612" t="s">
        <v>971</v>
      </c>
      <c r="D339" s="1530">
        <v>104</v>
      </c>
      <c r="E339" s="1531" t="s">
        <v>67</v>
      </c>
      <c r="F339" s="1532">
        <v>7.9</v>
      </c>
      <c r="G339" s="1824"/>
      <c r="H339" s="1825"/>
      <c r="I339" s="1826"/>
      <c r="J339" s="1290"/>
      <c r="K339" s="1821"/>
      <c r="L339" s="1692"/>
      <c r="M339" s="1817"/>
      <c r="N339" s="1819"/>
      <c r="O339" s="1819"/>
      <c r="P339" s="1692"/>
      <c r="Q339" s="1823"/>
      <c r="R339" s="1811">
        <v>1</v>
      </c>
      <c r="S339" s="1812" t="s">
        <v>89</v>
      </c>
      <c r="T339" s="1804" t="s">
        <v>83</v>
      </c>
      <c r="U339" s="94"/>
      <c r="V339" s="659">
        <f t="shared" si="33"/>
        <v>36</v>
      </c>
      <c r="W339" s="13"/>
      <c r="X339" s="13"/>
      <c r="Y339" s="13"/>
      <c r="Z339" s="14"/>
      <c r="AA339" s="24"/>
      <c r="AB339" s="25"/>
    </row>
    <row r="340" spans="1:28" s="9" customFormat="1" ht="15">
      <c r="A340" s="1074"/>
      <c r="B340" s="709"/>
      <c r="C340" s="1612" t="s">
        <v>971</v>
      </c>
      <c r="D340" s="1530">
        <v>103</v>
      </c>
      <c r="E340" s="1531" t="s">
        <v>67</v>
      </c>
      <c r="F340" s="1532">
        <v>16</v>
      </c>
      <c r="G340" s="1824"/>
      <c r="H340" s="1825"/>
      <c r="I340" s="1826"/>
      <c r="J340" s="1290"/>
      <c r="K340" s="1821"/>
      <c r="L340" s="1692"/>
      <c r="M340" s="1817"/>
      <c r="N340" s="1819"/>
      <c r="O340" s="1819"/>
      <c r="P340" s="1692"/>
      <c r="Q340" s="1823"/>
      <c r="R340" s="1811">
        <v>1</v>
      </c>
      <c r="S340" s="1812" t="s">
        <v>89</v>
      </c>
      <c r="T340" s="1804" t="s">
        <v>83</v>
      </c>
      <c r="U340" s="94"/>
      <c r="V340" s="659">
        <f t="shared" si="33"/>
        <v>36</v>
      </c>
      <c r="W340" s="13"/>
      <c r="X340" s="13"/>
      <c r="Y340" s="13"/>
      <c r="Z340" s="14"/>
      <c r="AA340" s="24"/>
      <c r="AB340" s="25"/>
    </row>
    <row r="341" spans="1:28" s="9" customFormat="1" ht="15">
      <c r="A341" s="1074"/>
      <c r="B341" s="709"/>
      <c r="C341" s="1612" t="s">
        <v>971</v>
      </c>
      <c r="D341" s="1530">
        <v>100</v>
      </c>
      <c r="E341" s="1531" t="s">
        <v>67</v>
      </c>
      <c r="F341" s="1532">
        <v>2</v>
      </c>
      <c r="G341" s="1824"/>
      <c r="H341" s="1825"/>
      <c r="I341" s="1826"/>
      <c r="J341" s="1290"/>
      <c r="K341" s="1821"/>
      <c r="L341" s="1692"/>
      <c r="M341" s="1817"/>
      <c r="N341" s="1819"/>
      <c r="O341" s="1819"/>
      <c r="P341" s="1692"/>
      <c r="Q341" s="1823"/>
      <c r="R341" s="1811">
        <v>2</v>
      </c>
      <c r="S341" s="1812" t="s">
        <v>89</v>
      </c>
      <c r="T341" s="1804" t="s">
        <v>83</v>
      </c>
      <c r="U341" s="94"/>
      <c r="V341" s="659">
        <f t="shared" si="33"/>
        <v>36</v>
      </c>
      <c r="W341" s="13"/>
      <c r="X341" s="13"/>
      <c r="Y341" s="13"/>
      <c r="Z341" s="14"/>
      <c r="AA341" s="24"/>
      <c r="AB341" s="25"/>
    </row>
    <row r="342" spans="1:28" s="9" customFormat="1" ht="15">
      <c r="A342" s="1074"/>
      <c r="B342" s="709"/>
      <c r="C342" s="1612" t="s">
        <v>971</v>
      </c>
      <c r="D342" s="1530">
        <v>12</v>
      </c>
      <c r="E342" s="1531" t="s">
        <v>67</v>
      </c>
      <c r="F342" s="1532">
        <v>11.5</v>
      </c>
      <c r="G342" s="1824"/>
      <c r="H342" s="1825"/>
      <c r="I342" s="1826"/>
      <c r="J342" s="1290"/>
      <c r="K342" s="1821"/>
      <c r="L342" s="1692"/>
      <c r="M342" s="1817"/>
      <c r="N342" s="1819"/>
      <c r="O342" s="1819"/>
      <c r="P342" s="1692"/>
      <c r="Q342" s="1823"/>
      <c r="R342" s="1811">
        <v>2</v>
      </c>
      <c r="S342" s="1812" t="s">
        <v>89</v>
      </c>
      <c r="T342" s="1804" t="s">
        <v>83</v>
      </c>
      <c r="U342" s="94"/>
      <c r="V342" s="659">
        <f t="shared" si="33"/>
        <v>36</v>
      </c>
      <c r="W342" s="13"/>
      <c r="X342" s="13"/>
      <c r="Y342" s="13"/>
      <c r="Z342" s="14"/>
      <c r="AA342" s="24"/>
      <c r="AB342" s="25"/>
    </row>
    <row r="343" spans="1:28" s="9" customFormat="1" ht="15">
      <c r="A343" s="1074"/>
      <c r="B343" s="709"/>
      <c r="C343" s="1612" t="s">
        <v>971</v>
      </c>
      <c r="D343" s="1530">
        <v>10</v>
      </c>
      <c r="E343" s="1531" t="s">
        <v>67</v>
      </c>
      <c r="F343" s="1532">
        <v>4</v>
      </c>
      <c r="G343" s="1824"/>
      <c r="H343" s="1825"/>
      <c r="I343" s="1826"/>
      <c r="J343" s="1290"/>
      <c r="K343" s="1821"/>
      <c r="L343" s="1692"/>
      <c r="M343" s="1817"/>
      <c r="N343" s="1819"/>
      <c r="O343" s="1819"/>
      <c r="P343" s="1692"/>
      <c r="Q343" s="1823"/>
      <c r="R343" s="1811">
        <v>1</v>
      </c>
      <c r="S343" s="1812" t="s">
        <v>89</v>
      </c>
      <c r="T343" s="1804" t="s">
        <v>83</v>
      </c>
      <c r="U343" s="94"/>
      <c r="V343" s="659">
        <f t="shared" si="33"/>
        <v>36</v>
      </c>
      <c r="W343" s="13"/>
      <c r="X343" s="13"/>
      <c r="Y343" s="13"/>
      <c r="Z343" s="14"/>
      <c r="AA343" s="24"/>
      <c r="AB343" s="25"/>
    </row>
    <row r="344" spans="1:28" s="9" customFormat="1" ht="15">
      <c r="A344" s="1074"/>
      <c r="B344" s="709"/>
      <c r="C344" s="1612" t="s">
        <v>971</v>
      </c>
      <c r="D344" s="1530">
        <v>7</v>
      </c>
      <c r="E344" s="1531" t="s">
        <v>67</v>
      </c>
      <c r="F344" s="1532">
        <v>13.6</v>
      </c>
      <c r="G344" s="1824"/>
      <c r="H344" s="1825"/>
      <c r="I344" s="1826"/>
      <c r="J344" s="1290"/>
      <c r="K344" s="1821"/>
      <c r="L344" s="1692"/>
      <c r="M344" s="1817"/>
      <c r="N344" s="1819"/>
      <c r="O344" s="1819"/>
      <c r="P344" s="1692"/>
      <c r="Q344" s="1823"/>
      <c r="R344" s="1811">
        <v>1</v>
      </c>
      <c r="S344" s="1812" t="s">
        <v>89</v>
      </c>
      <c r="T344" s="1804" t="s">
        <v>83</v>
      </c>
      <c r="U344" s="94"/>
      <c r="V344" s="659">
        <f t="shared" si="33"/>
        <v>36</v>
      </c>
      <c r="W344" s="13"/>
      <c r="X344" s="13"/>
      <c r="Y344" s="13"/>
      <c r="Z344" s="14"/>
      <c r="AA344" s="24"/>
      <c r="AB344" s="25"/>
    </row>
    <row r="345" spans="1:28" s="9" customFormat="1" ht="15">
      <c r="A345" s="1074"/>
      <c r="B345" s="709"/>
      <c r="C345" s="1612" t="s">
        <v>971</v>
      </c>
      <c r="D345" s="1530">
        <v>7</v>
      </c>
      <c r="E345" s="1531" t="s">
        <v>67</v>
      </c>
      <c r="F345" s="1532">
        <v>12.35</v>
      </c>
      <c r="G345" s="1824"/>
      <c r="H345" s="1825"/>
      <c r="I345" s="1826"/>
      <c r="J345" s="1290"/>
      <c r="K345" s="1821"/>
      <c r="L345" s="1692"/>
      <c r="M345" s="1817"/>
      <c r="N345" s="1819"/>
      <c r="O345" s="1819"/>
      <c r="P345" s="1692"/>
      <c r="Q345" s="1823"/>
      <c r="R345" s="1811">
        <v>1</v>
      </c>
      <c r="S345" s="1812" t="s">
        <v>89</v>
      </c>
      <c r="T345" s="1804" t="s">
        <v>83</v>
      </c>
      <c r="U345" s="94"/>
      <c r="V345" s="659">
        <f t="shared" si="33"/>
        <v>36</v>
      </c>
      <c r="W345" s="13"/>
      <c r="X345" s="13"/>
      <c r="Y345" s="13"/>
      <c r="Z345" s="14"/>
      <c r="AA345" s="24"/>
      <c r="AB345" s="25"/>
    </row>
    <row r="346" spans="1:28" s="9" customFormat="1" ht="15">
      <c r="A346" s="1074"/>
      <c r="B346" s="709"/>
      <c r="C346" s="1612" t="s">
        <v>971</v>
      </c>
      <c r="D346" s="1530">
        <v>4</v>
      </c>
      <c r="E346" s="1531" t="s">
        <v>67</v>
      </c>
      <c r="F346" s="1532">
        <v>17.45</v>
      </c>
      <c r="G346" s="1824"/>
      <c r="H346" s="1825"/>
      <c r="I346" s="1826"/>
      <c r="J346" s="1290"/>
      <c r="K346" s="1821"/>
      <c r="L346" s="1692"/>
      <c r="M346" s="1817"/>
      <c r="N346" s="1819"/>
      <c r="O346" s="1819"/>
      <c r="P346" s="1692"/>
      <c r="Q346" s="1823"/>
      <c r="R346" s="1811">
        <v>2</v>
      </c>
      <c r="S346" s="1812" t="s">
        <v>89</v>
      </c>
      <c r="T346" s="1804" t="s">
        <v>83</v>
      </c>
      <c r="U346" s="94"/>
      <c r="V346" s="659">
        <f t="shared" si="33"/>
        <v>36</v>
      </c>
      <c r="W346" s="13"/>
      <c r="X346" s="13"/>
      <c r="Y346" s="13"/>
      <c r="Z346" s="14"/>
      <c r="AA346" s="24"/>
      <c r="AB346" s="25"/>
    </row>
    <row r="347" spans="1:28" s="9" customFormat="1" ht="15">
      <c r="A347" s="1074"/>
      <c r="B347" s="709"/>
      <c r="C347" s="1612" t="s">
        <v>971</v>
      </c>
      <c r="D347" s="1530">
        <v>2</v>
      </c>
      <c r="E347" s="1531" t="s">
        <v>67</v>
      </c>
      <c r="F347" s="1532">
        <v>8</v>
      </c>
      <c r="G347" s="1824"/>
      <c r="H347" s="1825"/>
      <c r="I347" s="1826"/>
      <c r="J347" s="1290"/>
      <c r="K347" s="1821"/>
      <c r="L347" s="1692"/>
      <c r="M347" s="1817"/>
      <c r="N347" s="1819"/>
      <c r="O347" s="1819"/>
      <c r="P347" s="1692"/>
      <c r="Q347" s="1823"/>
      <c r="R347" s="1811">
        <v>2</v>
      </c>
      <c r="S347" s="1812" t="s">
        <v>89</v>
      </c>
      <c r="T347" s="1804" t="s">
        <v>83</v>
      </c>
      <c r="U347" s="94"/>
      <c r="V347" s="659">
        <f t="shared" si="33"/>
        <v>36</v>
      </c>
      <c r="W347" s="13"/>
      <c r="X347" s="13"/>
      <c r="Y347" s="13"/>
      <c r="Z347" s="14"/>
      <c r="AA347" s="24"/>
      <c r="AB347" s="25"/>
    </row>
    <row r="348" spans="1:28" s="9" customFormat="1" ht="15">
      <c r="A348" s="1074"/>
      <c r="B348" s="709"/>
      <c r="C348" s="1612" t="s">
        <v>971</v>
      </c>
      <c r="D348" s="1530">
        <v>1</v>
      </c>
      <c r="E348" s="1531" t="s">
        <v>67</v>
      </c>
      <c r="F348" s="1532">
        <v>4.4000000000000004</v>
      </c>
      <c r="G348" s="1824"/>
      <c r="H348" s="1825"/>
      <c r="I348" s="1826"/>
      <c r="J348" s="1290"/>
      <c r="K348" s="1821"/>
      <c r="L348" s="1692"/>
      <c r="M348" s="1817"/>
      <c r="N348" s="1819"/>
      <c r="O348" s="1819"/>
      <c r="P348" s="1692"/>
      <c r="Q348" s="1823"/>
      <c r="R348" s="1811">
        <v>1</v>
      </c>
      <c r="S348" s="1812" t="s">
        <v>89</v>
      </c>
      <c r="T348" s="1804" t="s">
        <v>83</v>
      </c>
      <c r="U348" s="94"/>
      <c r="V348" s="659">
        <f t="shared" si="33"/>
        <v>36</v>
      </c>
      <c r="W348" s="13"/>
      <c r="X348" s="13"/>
      <c r="Y348" s="13"/>
      <c r="Z348" s="14"/>
      <c r="AA348" s="24"/>
      <c r="AB348" s="25"/>
    </row>
    <row r="349" spans="1:28" s="9" customFormat="1" ht="15">
      <c r="A349" s="1074"/>
      <c r="B349" s="709"/>
      <c r="C349" s="1612" t="s">
        <v>971</v>
      </c>
      <c r="D349" s="1530">
        <v>0</v>
      </c>
      <c r="E349" s="1531" t="s">
        <v>67</v>
      </c>
      <c r="F349" s="1532">
        <v>2.1</v>
      </c>
      <c r="G349" s="1824"/>
      <c r="H349" s="1825"/>
      <c r="I349" s="1826"/>
      <c r="J349" s="1290"/>
      <c r="K349" s="1821"/>
      <c r="L349" s="1692"/>
      <c r="M349" s="1817"/>
      <c r="N349" s="1819"/>
      <c r="O349" s="1819"/>
      <c r="P349" s="1692"/>
      <c r="Q349" s="1823"/>
      <c r="R349" s="1811">
        <v>2</v>
      </c>
      <c r="S349" s="1812" t="s">
        <v>89</v>
      </c>
      <c r="T349" s="1804" t="s">
        <v>83</v>
      </c>
      <c r="U349" s="94"/>
      <c r="V349" s="659">
        <f t="shared" si="33"/>
        <v>36</v>
      </c>
      <c r="W349" s="13"/>
      <c r="X349" s="13"/>
      <c r="Y349" s="13"/>
      <c r="Z349" s="14"/>
      <c r="AA349" s="24"/>
      <c r="AB349" s="25"/>
    </row>
    <row r="350" spans="1:28" s="9" customFormat="1" ht="15">
      <c r="A350" s="1074"/>
      <c r="B350" s="1943"/>
      <c r="C350" s="1612" t="s">
        <v>971</v>
      </c>
      <c r="D350" s="1824"/>
      <c r="E350" s="1825"/>
      <c r="F350" s="1826"/>
      <c r="G350" s="1824"/>
      <c r="H350" s="1825"/>
      <c r="I350" s="1826"/>
      <c r="J350" s="1290"/>
      <c r="K350" s="1821"/>
      <c r="L350" s="1692"/>
      <c r="M350" s="1817"/>
      <c r="N350" s="1819"/>
      <c r="O350" s="1819"/>
      <c r="P350" s="1692"/>
      <c r="Q350" s="1823"/>
      <c r="R350" s="1811">
        <v>6</v>
      </c>
      <c r="S350" s="1812" t="s">
        <v>89</v>
      </c>
      <c r="T350" s="1804" t="s">
        <v>83</v>
      </c>
      <c r="U350" s="94"/>
      <c r="V350" s="659">
        <f t="shared" si="33"/>
        <v>36</v>
      </c>
      <c r="W350" s="13"/>
      <c r="X350" s="13"/>
      <c r="Y350" s="13"/>
      <c r="Z350" s="14"/>
      <c r="AA350" s="24"/>
      <c r="AB350" s="25"/>
    </row>
    <row r="351" spans="1:28" s="8" customFormat="1" ht="15">
      <c r="A351" s="332"/>
      <c r="B351" s="779"/>
      <c r="C351" s="66"/>
      <c r="D351" s="725"/>
      <c r="E351" s="64"/>
      <c r="F351" s="726"/>
      <c r="G351" s="65"/>
      <c r="H351" s="64"/>
      <c r="I351" s="63"/>
      <c r="J351" s="1162"/>
      <c r="K351" s="1163"/>
      <c r="L351" s="1164"/>
      <c r="M351" s="1165"/>
      <c r="N351" s="1166"/>
      <c r="O351" s="1166"/>
      <c r="P351" s="1164"/>
      <c r="Q351" s="1167"/>
      <c r="R351" s="1168"/>
      <c r="S351" s="1169"/>
      <c r="T351" s="1170"/>
      <c r="U351" s="801"/>
      <c r="V351" s="659">
        <f t="shared" si="33"/>
        <v>36</v>
      </c>
      <c r="W351" s="718"/>
      <c r="X351" s="718"/>
      <c r="Y351" s="718"/>
      <c r="Z351" s="719"/>
    </row>
    <row r="352" spans="1:28" s="8" customFormat="1" ht="15.75">
      <c r="A352" s="332"/>
      <c r="B352" s="666"/>
      <c r="C352" s="62"/>
      <c r="D352" s="2506" t="s">
        <v>17</v>
      </c>
      <c r="E352" s="2507"/>
      <c r="F352" s="2507"/>
      <c r="G352" s="2507"/>
      <c r="H352" s="2507"/>
      <c r="I352" s="2508"/>
      <c r="J352" s="2567">
        <f>VLOOKUP(A354,'12 - FINANCEIRA'!_xlnm.Print_Area,6,FALSE)</f>
        <v>44</v>
      </c>
      <c r="K352" s="2568"/>
      <c r="L352" s="696" t="str">
        <f>VLOOKUP(A354,'12 - FINANCEIRA'!_xlnm.Print_Area,4,FALSE)</f>
        <v>und</v>
      </c>
      <c r="M352" s="2562" t="s">
        <v>18</v>
      </c>
      <c r="N352" s="2563"/>
      <c r="O352" s="2563"/>
      <c r="P352" s="2563"/>
      <c r="Q352" s="2564"/>
      <c r="R352" s="691">
        <f>SUM(R317:R351)</f>
        <v>44</v>
      </c>
      <c r="S352" s="692" t="str">
        <f>L352</f>
        <v>und</v>
      </c>
      <c r="T352" s="486"/>
      <c r="U352" s="469"/>
      <c r="V352" s="659">
        <f t="shared" si="33"/>
        <v>36</v>
      </c>
      <c r="AB352" s="12"/>
    </row>
    <row r="353" spans="1:36" s="8" customFormat="1" ht="15.75">
      <c r="A353" s="332"/>
      <c r="B353" s="666"/>
      <c r="C353" s="487"/>
      <c r="D353" s="2503" t="s">
        <v>19</v>
      </c>
      <c r="E353" s="2504"/>
      <c r="F353" s="2504"/>
      <c r="G353" s="2504"/>
      <c r="H353" s="2504"/>
      <c r="I353" s="2505"/>
      <c r="J353" s="2509">
        <f>R352/J352</f>
        <v>1</v>
      </c>
      <c r="K353" s="2510"/>
      <c r="L353" s="2513"/>
      <c r="M353" s="2500" t="s">
        <v>20</v>
      </c>
      <c r="N353" s="2501"/>
      <c r="O353" s="2501"/>
      <c r="P353" s="2501"/>
      <c r="Q353" s="2502"/>
      <c r="R353" s="667">
        <f>VLOOKUP(A354,'12 - FINANCEIRA'!_xlnm.Print_Area,8,FALSE)</f>
        <v>8</v>
      </c>
      <c r="S353" s="668" t="str">
        <f>L352</f>
        <v>und</v>
      </c>
      <c r="T353" s="486"/>
      <c r="U353" s="469"/>
      <c r="V353" s="659">
        <f t="shared" si="33"/>
        <v>36</v>
      </c>
      <c r="AB353" s="12"/>
    </row>
    <row r="354" spans="1:36" s="8" customFormat="1" ht="15.75">
      <c r="A354" s="332" t="s">
        <v>327</v>
      </c>
      <c r="B354" s="666"/>
      <c r="C354" s="62"/>
      <c r="D354" s="2520"/>
      <c r="E354" s="2521"/>
      <c r="F354" s="2521"/>
      <c r="G354" s="2521"/>
      <c r="H354" s="2521"/>
      <c r="I354" s="2522"/>
      <c r="J354" s="2543"/>
      <c r="K354" s="2544"/>
      <c r="L354" s="2545"/>
      <c r="M354" s="2546" t="s">
        <v>21</v>
      </c>
      <c r="N354" s="2547"/>
      <c r="O354" s="2547"/>
      <c r="P354" s="2547"/>
      <c r="Q354" s="2548"/>
      <c r="R354" s="342">
        <f>R352-R353</f>
        <v>36</v>
      </c>
      <c r="S354" s="343" t="str">
        <f>L352</f>
        <v>und</v>
      </c>
      <c r="T354" s="486"/>
      <c r="U354" s="469"/>
      <c r="V354" s="659">
        <f>R354</f>
        <v>36</v>
      </c>
      <c r="AB354" s="12"/>
    </row>
    <row r="355" spans="1:36" s="8" customFormat="1" ht="15.75">
      <c r="A355" s="332"/>
      <c r="B355" s="344"/>
      <c r="C355" s="345"/>
      <c r="D355" s="347"/>
      <c r="E355" s="347"/>
      <c r="F355" s="347"/>
      <c r="G355" s="346"/>
      <c r="H355" s="346"/>
      <c r="I355" s="346"/>
      <c r="J355" s="348"/>
      <c r="K355" s="349"/>
      <c r="L355" s="350"/>
      <c r="M355" s="351"/>
      <c r="N355" s="351"/>
      <c r="O355" s="351"/>
      <c r="P355" s="351"/>
      <c r="Q355" s="351"/>
      <c r="R355" s="352"/>
      <c r="S355" s="353"/>
      <c r="T355" s="354"/>
      <c r="U355" s="355"/>
      <c r="V355" s="660">
        <f>SUM(V315:V354)</f>
        <v>1440</v>
      </c>
      <c r="AB355" s="12"/>
    </row>
    <row r="356" spans="1:36" s="319" customFormat="1" ht="15.75">
      <c r="A356" s="1051"/>
      <c r="B356" s="2528" t="str">
        <f>VLOOKUP(A377,'12 - FINANCEIRA'!_xlnm.Print_Area,1,FALSE)</f>
        <v>2.2.2</v>
      </c>
      <c r="C356" s="2526" t="str">
        <f>VLOOKUP(A377,'12 - FINANCEIRA'!_xlnm.Print_Area,3,FALSE)</f>
        <v>Corpo de BSTC D = 0,40 m CA2 - areia, brita e pedra de mão comerciais</v>
      </c>
      <c r="D356" s="2552" t="s">
        <v>86</v>
      </c>
      <c r="E356" s="2553"/>
      <c r="F356" s="2553"/>
      <c r="G356" s="2553"/>
      <c r="H356" s="2553"/>
      <c r="I356" s="2554"/>
      <c r="J356" s="2498" t="s">
        <v>87</v>
      </c>
      <c r="K356" s="2498" t="s">
        <v>90</v>
      </c>
      <c r="L356" s="2498" t="s">
        <v>91</v>
      </c>
      <c r="M356" s="2498" t="s">
        <v>99</v>
      </c>
      <c r="N356" s="2498" t="s">
        <v>100</v>
      </c>
      <c r="O356" s="2498" t="s">
        <v>94</v>
      </c>
      <c r="P356" s="318" t="s">
        <v>95</v>
      </c>
      <c r="Q356" s="2498" t="s">
        <v>15</v>
      </c>
      <c r="R356" s="2533" t="s">
        <v>2</v>
      </c>
      <c r="S356" s="2498" t="s">
        <v>88</v>
      </c>
      <c r="T356" s="2498" t="s">
        <v>16</v>
      </c>
      <c r="U356" s="2535" t="s">
        <v>205</v>
      </c>
      <c r="V356" s="659">
        <f t="shared" ref="V356:V376" si="34">V357</f>
        <v>8</v>
      </c>
      <c r="W356" s="13"/>
      <c r="X356" s="13"/>
      <c r="Y356" s="13"/>
      <c r="Z356" s="14"/>
      <c r="AA356" s="9"/>
      <c r="AB356" s="9"/>
      <c r="AC356" s="9"/>
      <c r="AD356" s="9"/>
      <c r="AE356" s="9"/>
      <c r="AF356" s="9"/>
      <c r="AG356" s="9"/>
      <c r="AH356" s="9"/>
      <c r="AI356" s="9"/>
      <c r="AJ356" s="9"/>
    </row>
    <row r="357" spans="1:36" s="319" customFormat="1" ht="15.75">
      <c r="A357" s="1051"/>
      <c r="B357" s="2550" t="e">
        <f>LEFT(#REF!,5)</f>
        <v>#REF!</v>
      </c>
      <c r="C357" s="2551" t="e">
        <f>VLOOKUP(LEFT(#REF!,5),'12 - FINANCEIRA'!_xlnm.Print_Area,2,FALSE)</f>
        <v>#REF!</v>
      </c>
      <c r="D357" s="2537" t="s">
        <v>13</v>
      </c>
      <c r="E357" s="2538"/>
      <c r="F357" s="2539"/>
      <c r="G357" s="2540" t="s">
        <v>14</v>
      </c>
      <c r="H357" s="2541"/>
      <c r="I357" s="2542"/>
      <c r="J357" s="2499"/>
      <c r="K357" s="2499"/>
      <c r="L357" s="2499"/>
      <c r="M357" s="2499"/>
      <c r="N357" s="2499"/>
      <c r="O357" s="2499"/>
      <c r="P357" s="320" t="s">
        <v>92</v>
      </c>
      <c r="Q357" s="2499"/>
      <c r="R357" s="2534"/>
      <c r="S357" s="2499"/>
      <c r="T357" s="2499"/>
      <c r="U357" s="2536"/>
      <c r="V357" s="659">
        <f t="shared" si="34"/>
        <v>8</v>
      </c>
      <c r="W357" s="13"/>
      <c r="X357" s="13"/>
      <c r="Y357" s="13"/>
      <c r="Z357" s="14"/>
      <c r="AA357" s="9"/>
      <c r="AB357" s="9"/>
      <c r="AC357" s="9"/>
      <c r="AD357" s="9"/>
      <c r="AE357" s="9"/>
      <c r="AF357" s="9"/>
      <c r="AG357" s="9"/>
      <c r="AH357" s="9"/>
      <c r="AI357" s="9"/>
      <c r="AJ357" s="9"/>
    </row>
    <row r="358" spans="1:36" s="9" customFormat="1" ht="15">
      <c r="A358" s="321"/>
      <c r="B358" s="707"/>
      <c r="C358" s="1205" t="s">
        <v>972</v>
      </c>
      <c r="D358" s="1139">
        <v>123</v>
      </c>
      <c r="E358" s="1129" t="s">
        <v>67</v>
      </c>
      <c r="F358" s="1141">
        <v>10</v>
      </c>
      <c r="G358" s="1139">
        <v>123</v>
      </c>
      <c r="H358" s="1129" t="s">
        <v>67</v>
      </c>
      <c r="I358" s="1141">
        <v>12</v>
      </c>
      <c r="J358" s="1142" t="s">
        <v>769</v>
      </c>
      <c r="K358" s="1104"/>
      <c r="L358" s="1105"/>
      <c r="M358" s="1106"/>
      <c r="N358" s="1107"/>
      <c r="O358" s="1108"/>
      <c r="P358" s="1105"/>
      <c r="Q358" s="1109"/>
      <c r="R358" s="1153">
        <v>2</v>
      </c>
      <c r="S358" s="1386" t="s">
        <v>8</v>
      </c>
      <c r="T358" s="1150" t="s">
        <v>77</v>
      </c>
      <c r="U358" s="1197" t="s">
        <v>1014</v>
      </c>
      <c r="V358" s="659">
        <f t="shared" si="34"/>
        <v>8</v>
      </c>
      <c r="W358" s="1954" t="str">
        <f>LOWER(U358)</f>
        <v>2,00 metros para cada lado da pista</v>
      </c>
      <c r="X358" s="13"/>
      <c r="Y358" s="13"/>
      <c r="Z358" s="14"/>
      <c r="AA358" s="24"/>
      <c r="AB358" s="25"/>
    </row>
    <row r="359" spans="1:36" s="9" customFormat="1" ht="15">
      <c r="A359" s="321"/>
      <c r="B359" s="707"/>
      <c r="C359" s="1205" t="s">
        <v>972</v>
      </c>
      <c r="D359" s="1139">
        <v>121</v>
      </c>
      <c r="E359" s="1129" t="s">
        <v>67</v>
      </c>
      <c r="F359" s="1141">
        <v>2.5</v>
      </c>
      <c r="G359" s="1139">
        <v>121</v>
      </c>
      <c r="H359" s="1129" t="s">
        <v>67</v>
      </c>
      <c r="I359" s="1141">
        <v>4</v>
      </c>
      <c r="J359" s="1142" t="s">
        <v>769</v>
      </c>
      <c r="K359" s="1104"/>
      <c r="L359" s="1105"/>
      <c r="M359" s="1106"/>
      <c r="N359" s="1107"/>
      <c r="O359" s="1108"/>
      <c r="P359" s="1105"/>
      <c r="Q359" s="1109"/>
      <c r="R359" s="1153">
        <v>2</v>
      </c>
      <c r="S359" s="1386" t="s">
        <v>8</v>
      </c>
      <c r="T359" s="1150" t="s">
        <v>77</v>
      </c>
      <c r="U359" s="1197" t="s">
        <v>1014</v>
      </c>
      <c r="V359" s="659">
        <f t="shared" si="34"/>
        <v>8</v>
      </c>
      <c r="W359" s="13"/>
      <c r="X359" s="13"/>
      <c r="Y359" s="13"/>
      <c r="Z359" s="14"/>
      <c r="AA359" s="24"/>
      <c r="AB359" s="25"/>
    </row>
    <row r="360" spans="1:36" s="8" customFormat="1" ht="15">
      <c r="A360" s="332"/>
      <c r="B360" s="707"/>
      <c r="C360" s="1205" t="s">
        <v>972</v>
      </c>
      <c r="D360" s="1139">
        <v>119</v>
      </c>
      <c r="E360" s="1129" t="s">
        <v>67</v>
      </c>
      <c r="F360" s="1141">
        <v>4</v>
      </c>
      <c r="G360" s="1139">
        <v>119</v>
      </c>
      <c r="H360" s="1129" t="s">
        <v>67</v>
      </c>
      <c r="I360" s="1141">
        <v>6</v>
      </c>
      <c r="J360" s="1142" t="s">
        <v>769</v>
      </c>
      <c r="K360" s="1104"/>
      <c r="L360" s="1105"/>
      <c r="M360" s="1106"/>
      <c r="N360" s="1108"/>
      <c r="O360" s="1108"/>
      <c r="P360" s="1105"/>
      <c r="Q360" s="1137"/>
      <c r="R360" s="1153">
        <v>2</v>
      </c>
      <c r="S360" s="1386" t="s">
        <v>8</v>
      </c>
      <c r="T360" s="1150" t="s">
        <v>77</v>
      </c>
      <c r="U360" s="1197" t="s">
        <v>1014</v>
      </c>
      <c r="V360" s="659">
        <f t="shared" si="34"/>
        <v>8</v>
      </c>
      <c r="W360" s="718"/>
      <c r="X360" s="718"/>
      <c r="Y360" s="718"/>
      <c r="Z360" s="719"/>
    </row>
    <row r="361" spans="1:36" s="8" customFormat="1" ht="16.5" customHeight="1">
      <c r="A361" s="332"/>
      <c r="B361" s="709"/>
      <c r="C361" s="1205" t="s">
        <v>972</v>
      </c>
      <c r="D361" s="1139">
        <v>117</v>
      </c>
      <c r="E361" s="1129" t="s">
        <v>67</v>
      </c>
      <c r="F361" s="1141">
        <v>6</v>
      </c>
      <c r="G361" s="1139">
        <v>117</v>
      </c>
      <c r="H361" s="1129" t="s">
        <v>67</v>
      </c>
      <c r="I361" s="1141">
        <v>8</v>
      </c>
      <c r="J361" s="1142" t="s">
        <v>769</v>
      </c>
      <c r="K361" s="1104"/>
      <c r="L361" s="1105"/>
      <c r="M361" s="1106"/>
      <c r="N361" s="1108"/>
      <c r="O361" s="1108"/>
      <c r="P361" s="1105"/>
      <c r="Q361" s="1137"/>
      <c r="R361" s="1153">
        <v>4</v>
      </c>
      <c r="S361" s="1386" t="s">
        <v>8</v>
      </c>
      <c r="T361" s="1150" t="s">
        <v>78</v>
      </c>
      <c r="U361" s="1197" t="s">
        <v>768</v>
      </c>
      <c r="V361" s="659">
        <f t="shared" si="34"/>
        <v>8</v>
      </c>
      <c r="W361" s="718"/>
      <c r="X361" s="718"/>
      <c r="Y361" s="718"/>
      <c r="Z361" s="719"/>
    </row>
    <row r="362" spans="1:36" s="8" customFormat="1" ht="15" customHeight="1">
      <c r="A362" s="332"/>
      <c r="B362" s="709"/>
      <c r="C362" s="1205" t="s">
        <v>972</v>
      </c>
      <c r="D362" s="1139">
        <v>115</v>
      </c>
      <c r="E362" s="1129" t="s">
        <v>67</v>
      </c>
      <c r="F362" s="1141">
        <v>5</v>
      </c>
      <c r="G362" s="1139">
        <v>115</v>
      </c>
      <c r="H362" s="1129" t="s">
        <v>67</v>
      </c>
      <c r="I362" s="1141">
        <v>7</v>
      </c>
      <c r="J362" s="1142" t="s">
        <v>769</v>
      </c>
      <c r="K362" s="1104"/>
      <c r="L362" s="1105"/>
      <c r="M362" s="1106"/>
      <c r="N362" s="1108"/>
      <c r="O362" s="1108"/>
      <c r="P362" s="1105"/>
      <c r="Q362" s="1137"/>
      <c r="R362" s="1153">
        <v>4</v>
      </c>
      <c r="S362" s="1386" t="s">
        <v>8</v>
      </c>
      <c r="T362" s="1150" t="s">
        <v>78</v>
      </c>
      <c r="U362" s="1197" t="s">
        <v>768</v>
      </c>
      <c r="V362" s="659">
        <f t="shared" si="34"/>
        <v>8</v>
      </c>
      <c r="W362" s="718"/>
      <c r="X362" s="718"/>
      <c r="Y362" s="718"/>
      <c r="Z362" s="719"/>
    </row>
    <row r="363" spans="1:36" s="8" customFormat="1" ht="15" customHeight="1">
      <c r="A363" s="1078"/>
      <c r="B363" s="709"/>
      <c r="C363" s="1205" t="s">
        <v>972</v>
      </c>
      <c r="D363" s="1139">
        <v>111</v>
      </c>
      <c r="E363" s="1140" t="s">
        <v>67</v>
      </c>
      <c r="F363" s="1141">
        <v>3</v>
      </c>
      <c r="G363" s="1139">
        <v>111</v>
      </c>
      <c r="H363" s="1140" t="s">
        <v>67</v>
      </c>
      <c r="I363" s="1141">
        <v>5</v>
      </c>
      <c r="J363" s="1142" t="s">
        <v>769</v>
      </c>
      <c r="K363" s="1143"/>
      <c r="L363" s="1144"/>
      <c r="M363" s="1145"/>
      <c r="N363" s="1147"/>
      <c r="O363" s="1147"/>
      <c r="P363" s="1144"/>
      <c r="Q363" s="1152"/>
      <c r="R363" s="1153">
        <v>3</v>
      </c>
      <c r="S363" s="1386" t="s">
        <v>8</v>
      </c>
      <c r="T363" s="1150" t="s">
        <v>79</v>
      </c>
      <c r="U363" s="1197" t="s">
        <v>777</v>
      </c>
      <c r="V363" s="659">
        <f t="shared" si="34"/>
        <v>8</v>
      </c>
      <c r="W363" s="718"/>
      <c r="X363" s="718"/>
      <c r="Y363" s="718"/>
      <c r="Z363" s="719"/>
    </row>
    <row r="364" spans="1:36" s="8" customFormat="1" ht="15" customHeight="1">
      <c r="A364" s="1078"/>
      <c r="B364" s="709"/>
      <c r="C364" s="1205" t="s">
        <v>972</v>
      </c>
      <c r="D364" s="1139">
        <v>105</v>
      </c>
      <c r="E364" s="1129" t="s">
        <v>67</v>
      </c>
      <c r="F364" s="1141">
        <v>10.5</v>
      </c>
      <c r="G364" s="1139">
        <v>105</v>
      </c>
      <c r="H364" s="1129" t="s">
        <v>67</v>
      </c>
      <c r="I364" s="1141">
        <v>12.5</v>
      </c>
      <c r="J364" s="1142" t="s">
        <v>769</v>
      </c>
      <c r="K364" s="1104"/>
      <c r="L364" s="1105"/>
      <c r="M364" s="1106"/>
      <c r="N364" s="1108"/>
      <c r="O364" s="1108"/>
      <c r="P364" s="1105"/>
      <c r="Q364" s="1137"/>
      <c r="R364" s="1153">
        <v>4</v>
      </c>
      <c r="S364" s="1386" t="s">
        <v>8</v>
      </c>
      <c r="T364" s="1136" t="s">
        <v>80</v>
      </c>
      <c r="U364" s="1197" t="s">
        <v>768</v>
      </c>
      <c r="V364" s="659">
        <f t="shared" si="34"/>
        <v>8</v>
      </c>
      <c r="W364" s="718"/>
      <c r="X364" s="718"/>
      <c r="Y364" s="718"/>
      <c r="Z364" s="719"/>
    </row>
    <row r="365" spans="1:36" s="8" customFormat="1" ht="15" customHeight="1">
      <c r="A365" s="1078"/>
      <c r="B365" s="709"/>
      <c r="C365" s="1205" t="s">
        <v>972</v>
      </c>
      <c r="D365" s="1139">
        <v>108</v>
      </c>
      <c r="E365" s="1140" t="s">
        <v>67</v>
      </c>
      <c r="F365" s="1141">
        <v>6.1</v>
      </c>
      <c r="G365" s="1139">
        <v>108</v>
      </c>
      <c r="H365" s="1140" t="s">
        <v>67</v>
      </c>
      <c r="I365" s="1141">
        <v>9</v>
      </c>
      <c r="J365" s="1142" t="s">
        <v>769</v>
      </c>
      <c r="K365" s="1143"/>
      <c r="L365" s="1144"/>
      <c r="M365" s="1145"/>
      <c r="N365" s="1147"/>
      <c r="O365" s="1147"/>
      <c r="P365" s="1144"/>
      <c r="Q365" s="1152"/>
      <c r="R365" s="1153">
        <v>12</v>
      </c>
      <c r="S365" s="1386" t="s">
        <v>8</v>
      </c>
      <c r="T365" s="1150" t="s">
        <v>81</v>
      </c>
      <c r="U365" s="1197" t="s">
        <v>834</v>
      </c>
      <c r="V365" s="659">
        <f t="shared" si="34"/>
        <v>8</v>
      </c>
      <c r="W365" s="718"/>
      <c r="X365" s="718"/>
      <c r="Y365" s="718"/>
      <c r="Z365" s="719"/>
    </row>
    <row r="366" spans="1:36" s="8" customFormat="1" ht="15" customHeight="1">
      <c r="A366" s="1078"/>
      <c r="B366" s="709"/>
      <c r="C366" s="1205" t="s">
        <v>972</v>
      </c>
      <c r="D366" s="1139">
        <v>106</v>
      </c>
      <c r="E366" s="1140" t="s">
        <v>67</v>
      </c>
      <c r="F366" s="1141">
        <v>5</v>
      </c>
      <c r="G366" s="1139">
        <v>106</v>
      </c>
      <c r="H366" s="1140" t="s">
        <v>67</v>
      </c>
      <c r="I366" s="1141">
        <v>5</v>
      </c>
      <c r="J366" s="1142" t="s">
        <v>769</v>
      </c>
      <c r="K366" s="1143"/>
      <c r="L366" s="1144"/>
      <c r="M366" s="1145"/>
      <c r="N366" s="1147"/>
      <c r="O366" s="1147"/>
      <c r="P366" s="1144"/>
      <c r="Q366" s="1152"/>
      <c r="R366" s="1153">
        <v>4</v>
      </c>
      <c r="S366" s="1386" t="s">
        <v>8</v>
      </c>
      <c r="T366" s="1150" t="s">
        <v>81</v>
      </c>
      <c r="U366" s="1197" t="s">
        <v>768</v>
      </c>
      <c r="V366" s="659">
        <f t="shared" si="34"/>
        <v>8</v>
      </c>
      <c r="W366" s="718"/>
      <c r="X366" s="718"/>
      <c r="Y366" s="718"/>
      <c r="Z366" s="719"/>
    </row>
    <row r="367" spans="1:36" s="8" customFormat="1" ht="15" customHeight="1">
      <c r="A367" s="1078"/>
      <c r="B367" s="709"/>
      <c r="C367" s="1205" t="s">
        <v>972</v>
      </c>
      <c r="D367" s="1139">
        <v>103</v>
      </c>
      <c r="E367" s="1140" t="s">
        <v>67</v>
      </c>
      <c r="F367" s="1141">
        <v>1</v>
      </c>
      <c r="G367" s="1139">
        <v>103</v>
      </c>
      <c r="H367" s="1140" t="s">
        <v>67</v>
      </c>
      <c r="I367" s="1141">
        <v>1</v>
      </c>
      <c r="J367" s="1142" t="s">
        <v>769</v>
      </c>
      <c r="K367" s="1143"/>
      <c r="L367" s="1144"/>
      <c r="M367" s="1145"/>
      <c r="N367" s="1147"/>
      <c r="O367" s="1147"/>
      <c r="P367" s="1144"/>
      <c r="Q367" s="1152"/>
      <c r="R367" s="1153">
        <v>4</v>
      </c>
      <c r="S367" s="1204" t="s">
        <v>8</v>
      </c>
      <c r="T367" s="1150" t="s">
        <v>81</v>
      </c>
      <c r="U367" s="1197" t="s">
        <v>768</v>
      </c>
      <c r="V367" s="659">
        <f t="shared" si="34"/>
        <v>8</v>
      </c>
      <c r="W367" s="718"/>
      <c r="X367" s="718"/>
      <c r="Y367" s="718"/>
      <c r="Z367" s="719"/>
    </row>
    <row r="368" spans="1:36" s="8" customFormat="1" ht="15" customHeight="1">
      <c r="A368" s="1078"/>
      <c r="B368" s="709"/>
      <c r="C368" s="1205" t="s">
        <v>972</v>
      </c>
      <c r="D368" s="1139">
        <v>100</v>
      </c>
      <c r="E368" s="1140" t="s">
        <v>67</v>
      </c>
      <c r="F368" s="1141">
        <v>0</v>
      </c>
      <c r="G368" s="1139">
        <v>100</v>
      </c>
      <c r="H368" s="1140" t="s">
        <v>67</v>
      </c>
      <c r="I368" s="1141">
        <v>2</v>
      </c>
      <c r="J368" s="1142" t="s">
        <v>769</v>
      </c>
      <c r="K368" s="1143"/>
      <c r="L368" s="1144"/>
      <c r="M368" s="1145"/>
      <c r="N368" s="1147"/>
      <c r="O368" s="1147"/>
      <c r="P368" s="1144"/>
      <c r="Q368" s="1152"/>
      <c r="R368" s="1153">
        <v>6</v>
      </c>
      <c r="S368" s="1204" t="s">
        <v>8</v>
      </c>
      <c r="T368" s="1150" t="s">
        <v>81</v>
      </c>
      <c r="U368" s="1197" t="s">
        <v>835</v>
      </c>
      <c r="V368" s="659">
        <f t="shared" si="34"/>
        <v>8</v>
      </c>
      <c r="W368" s="718"/>
      <c r="X368" s="718"/>
      <c r="Y368" s="718"/>
      <c r="Z368" s="719"/>
    </row>
    <row r="369" spans="1:36" s="8" customFormat="1" ht="15" customHeight="1">
      <c r="A369" s="1078"/>
      <c r="B369" s="709"/>
      <c r="C369" s="1205" t="s">
        <v>973</v>
      </c>
      <c r="D369" s="1139">
        <v>12</v>
      </c>
      <c r="E369" s="1140" t="s">
        <v>67</v>
      </c>
      <c r="F369" s="1141">
        <v>8</v>
      </c>
      <c r="G369" s="1139">
        <v>12</v>
      </c>
      <c r="H369" s="1140" t="s">
        <v>67</v>
      </c>
      <c r="I369" s="1141">
        <v>10</v>
      </c>
      <c r="J369" s="1142" t="s">
        <v>769</v>
      </c>
      <c r="K369" s="1143"/>
      <c r="L369" s="1144"/>
      <c r="M369" s="1145"/>
      <c r="N369" s="1147"/>
      <c r="O369" s="1147"/>
      <c r="P369" s="1144"/>
      <c r="Q369" s="1152"/>
      <c r="R369" s="1153">
        <v>8</v>
      </c>
      <c r="S369" s="1204" t="s">
        <v>8</v>
      </c>
      <c r="T369" s="1150" t="s">
        <v>82</v>
      </c>
      <c r="U369" s="1197" t="s">
        <v>863</v>
      </c>
      <c r="V369" s="659">
        <f t="shared" si="34"/>
        <v>8</v>
      </c>
      <c r="W369" s="718"/>
      <c r="X369" s="718"/>
      <c r="Y369" s="718"/>
      <c r="Z369" s="719"/>
    </row>
    <row r="370" spans="1:36" s="8" customFormat="1" ht="15" customHeight="1">
      <c r="A370" s="1078"/>
      <c r="B370" s="709"/>
      <c r="C370" s="1205" t="s">
        <v>973</v>
      </c>
      <c r="D370" s="1139">
        <v>11</v>
      </c>
      <c r="E370" s="1140" t="s">
        <v>67</v>
      </c>
      <c r="F370" s="1141">
        <v>11</v>
      </c>
      <c r="G370" s="1139">
        <v>11</v>
      </c>
      <c r="H370" s="1140" t="s">
        <v>67</v>
      </c>
      <c r="I370" s="1141">
        <v>11</v>
      </c>
      <c r="J370" s="1142" t="s">
        <v>769</v>
      </c>
      <c r="K370" s="1143"/>
      <c r="L370" s="1144"/>
      <c r="M370" s="1145"/>
      <c r="N370" s="1147"/>
      <c r="O370" s="1147"/>
      <c r="P370" s="1144"/>
      <c r="Q370" s="1152"/>
      <c r="R370" s="1153">
        <v>6</v>
      </c>
      <c r="S370" s="1204" t="s">
        <v>8</v>
      </c>
      <c r="T370" s="1150" t="s">
        <v>82</v>
      </c>
      <c r="U370" s="1197" t="s">
        <v>864</v>
      </c>
      <c r="V370" s="659">
        <f t="shared" si="34"/>
        <v>8</v>
      </c>
      <c r="W370" s="718"/>
      <c r="X370" s="718"/>
      <c r="Y370" s="718"/>
      <c r="Z370" s="719"/>
    </row>
    <row r="371" spans="1:36" s="8" customFormat="1" ht="15" customHeight="1">
      <c r="A371" s="1078"/>
      <c r="B371" s="709"/>
      <c r="C371" s="1205" t="s">
        <v>973</v>
      </c>
      <c r="D371" s="1139">
        <v>7</v>
      </c>
      <c r="E371" s="1140" t="s">
        <v>67</v>
      </c>
      <c r="F371" s="1141">
        <v>8</v>
      </c>
      <c r="G371" s="1139">
        <v>7</v>
      </c>
      <c r="H371" s="1140" t="s">
        <v>67</v>
      </c>
      <c r="I371" s="1141">
        <v>10</v>
      </c>
      <c r="J371" s="1142" t="s">
        <v>769</v>
      </c>
      <c r="K371" s="1143"/>
      <c r="L371" s="1144"/>
      <c r="M371" s="1145"/>
      <c r="N371" s="1147"/>
      <c r="O371" s="1147"/>
      <c r="P371" s="1144"/>
      <c r="Q371" s="1152"/>
      <c r="R371" s="1153">
        <v>8</v>
      </c>
      <c r="S371" s="1204" t="s">
        <v>8</v>
      </c>
      <c r="T371" s="1150" t="s">
        <v>82</v>
      </c>
      <c r="U371" s="1197" t="s">
        <v>863</v>
      </c>
      <c r="V371" s="659">
        <f t="shared" si="34"/>
        <v>8</v>
      </c>
      <c r="W371" s="718"/>
      <c r="X371" s="718"/>
      <c r="Y371" s="718"/>
      <c r="Z371" s="719"/>
    </row>
    <row r="372" spans="1:36" s="8" customFormat="1" ht="15" customHeight="1">
      <c r="A372" s="1078"/>
      <c r="B372" s="709"/>
      <c r="C372" s="1205" t="s">
        <v>973</v>
      </c>
      <c r="D372" s="1139">
        <v>5</v>
      </c>
      <c r="E372" s="1140" t="s">
        <v>67</v>
      </c>
      <c r="F372" s="1141">
        <v>0</v>
      </c>
      <c r="G372" s="1139">
        <v>5</v>
      </c>
      <c r="H372" s="1140" t="s">
        <v>67</v>
      </c>
      <c r="I372" s="1141">
        <v>2</v>
      </c>
      <c r="J372" s="1142" t="s">
        <v>769</v>
      </c>
      <c r="K372" s="1143"/>
      <c r="L372" s="1144"/>
      <c r="M372" s="1145"/>
      <c r="N372" s="1147"/>
      <c r="O372" s="1147"/>
      <c r="P372" s="1144"/>
      <c r="Q372" s="1152"/>
      <c r="R372" s="1153">
        <v>8</v>
      </c>
      <c r="S372" s="1204" t="s">
        <v>8</v>
      </c>
      <c r="T372" s="1150" t="s">
        <v>82</v>
      </c>
      <c r="U372" s="1197" t="s">
        <v>863</v>
      </c>
      <c r="V372" s="659">
        <f t="shared" si="34"/>
        <v>8</v>
      </c>
      <c r="W372" s="718"/>
      <c r="X372" s="718"/>
      <c r="Y372" s="718"/>
      <c r="Z372" s="719"/>
    </row>
    <row r="373" spans="1:36" s="8" customFormat="1" ht="15" customHeight="1">
      <c r="A373" s="1078"/>
      <c r="B373" s="709"/>
      <c r="C373" s="1205" t="s">
        <v>973</v>
      </c>
      <c r="D373" s="1139">
        <v>2</v>
      </c>
      <c r="E373" s="1140" t="s">
        <v>67</v>
      </c>
      <c r="F373" s="1141">
        <v>10</v>
      </c>
      <c r="G373" s="1139">
        <v>2</v>
      </c>
      <c r="H373" s="1140" t="s">
        <v>67</v>
      </c>
      <c r="I373" s="1141">
        <v>12</v>
      </c>
      <c r="J373" s="1142" t="s">
        <v>769</v>
      </c>
      <c r="K373" s="1143"/>
      <c r="L373" s="1144"/>
      <c r="M373" s="1145"/>
      <c r="N373" s="1147"/>
      <c r="O373" s="1147"/>
      <c r="P373" s="1144"/>
      <c r="Q373" s="1152"/>
      <c r="R373" s="1153">
        <v>8</v>
      </c>
      <c r="S373" s="1204" t="s">
        <v>8</v>
      </c>
      <c r="T373" s="1150" t="s">
        <v>82</v>
      </c>
      <c r="U373" s="1197" t="s">
        <v>863</v>
      </c>
      <c r="V373" s="659">
        <f t="shared" si="34"/>
        <v>8</v>
      </c>
      <c r="W373" s="718"/>
      <c r="X373" s="718"/>
      <c r="Y373" s="718"/>
      <c r="Z373" s="719"/>
    </row>
    <row r="374" spans="1:36" s="8" customFormat="1" ht="15" customHeight="1">
      <c r="A374" s="1078"/>
      <c r="B374" s="710"/>
      <c r="C374" s="1695" t="s">
        <v>973</v>
      </c>
      <c r="D374" s="1863">
        <v>0</v>
      </c>
      <c r="E374" s="1864" t="s">
        <v>67</v>
      </c>
      <c r="F374" s="1865">
        <v>0</v>
      </c>
      <c r="G374" s="1863">
        <v>0</v>
      </c>
      <c r="H374" s="1864" t="s">
        <v>67</v>
      </c>
      <c r="I374" s="1865">
        <v>2</v>
      </c>
      <c r="J374" s="1866" t="s">
        <v>769</v>
      </c>
      <c r="K374" s="1702"/>
      <c r="L374" s="1703"/>
      <c r="M374" s="1704"/>
      <c r="N374" s="1705"/>
      <c r="O374" s="1705"/>
      <c r="P374" s="1703"/>
      <c r="Q374" s="1706"/>
      <c r="R374" s="1661">
        <v>8</v>
      </c>
      <c r="S374" s="1867" t="s">
        <v>8</v>
      </c>
      <c r="T374" s="1667" t="s">
        <v>83</v>
      </c>
      <c r="U374" s="1868" t="s">
        <v>863</v>
      </c>
      <c r="V374" s="659">
        <f t="shared" si="34"/>
        <v>8</v>
      </c>
      <c r="W374" s="718"/>
      <c r="X374" s="718"/>
      <c r="Y374" s="718"/>
      <c r="Z374" s="719"/>
    </row>
    <row r="375" spans="1:36" s="8" customFormat="1" ht="15.75">
      <c r="A375" s="332"/>
      <c r="B375" s="666"/>
      <c r="C375" s="62"/>
      <c r="D375" s="2506" t="s">
        <v>17</v>
      </c>
      <c r="E375" s="2507"/>
      <c r="F375" s="2507"/>
      <c r="G375" s="2507"/>
      <c r="H375" s="2507"/>
      <c r="I375" s="2508"/>
      <c r="J375" s="2567">
        <f>VLOOKUP(A377,'12 - FINANCEIRA'!_xlnm.Print_Area,6,FALSE)</f>
        <v>94.04</v>
      </c>
      <c r="K375" s="2568"/>
      <c r="L375" s="696" t="str">
        <f>VLOOKUP(A377,'12 - FINANCEIRA'!_xlnm.Print_Area,4,FALSE)</f>
        <v>m</v>
      </c>
      <c r="M375" s="2562" t="s">
        <v>18</v>
      </c>
      <c r="N375" s="2563"/>
      <c r="O375" s="2563"/>
      <c r="P375" s="2563"/>
      <c r="Q375" s="2564"/>
      <c r="R375" s="691">
        <f>SUM(R358:R374)</f>
        <v>93</v>
      </c>
      <c r="S375" s="692" t="str">
        <f>L375</f>
        <v>m</v>
      </c>
      <c r="T375" s="486"/>
      <c r="U375" s="469"/>
      <c r="V375" s="659">
        <f t="shared" si="34"/>
        <v>8</v>
      </c>
      <c r="AB375" s="12"/>
    </row>
    <row r="376" spans="1:36" s="8" customFormat="1" ht="15.75">
      <c r="A376" s="332"/>
      <c r="B376" s="666"/>
      <c r="C376" s="487"/>
      <c r="D376" s="2503" t="s">
        <v>19</v>
      </c>
      <c r="E376" s="2504"/>
      <c r="F376" s="2504"/>
      <c r="G376" s="2504"/>
      <c r="H376" s="2504"/>
      <c r="I376" s="2505"/>
      <c r="J376" s="2509">
        <f>R375/J375</f>
        <v>0.98894087622288385</v>
      </c>
      <c r="K376" s="2510"/>
      <c r="L376" s="2513"/>
      <c r="M376" s="2500" t="s">
        <v>20</v>
      </c>
      <c r="N376" s="2501"/>
      <c r="O376" s="2501"/>
      <c r="P376" s="2501"/>
      <c r="Q376" s="2502"/>
      <c r="R376" s="667">
        <f>VLOOKUP(A377,'12 - FINANCEIRA'!_xlnm.Print_Area,8,FALSE)</f>
        <v>85</v>
      </c>
      <c r="S376" s="668" t="str">
        <f>L375</f>
        <v>m</v>
      </c>
      <c r="T376" s="486"/>
      <c r="U376" s="469"/>
      <c r="V376" s="659">
        <f t="shared" si="34"/>
        <v>8</v>
      </c>
      <c r="AB376" s="12"/>
    </row>
    <row r="377" spans="1:36" s="8" customFormat="1" ht="15.75">
      <c r="A377" s="332" t="s">
        <v>328</v>
      </c>
      <c r="B377" s="666"/>
      <c r="C377" s="62"/>
      <c r="D377" s="2520"/>
      <c r="E377" s="2521"/>
      <c r="F377" s="2521"/>
      <c r="G377" s="2521"/>
      <c r="H377" s="2521"/>
      <c r="I377" s="2522"/>
      <c r="J377" s="2543"/>
      <c r="K377" s="2544"/>
      <c r="L377" s="2545"/>
      <c r="M377" s="2546" t="s">
        <v>21</v>
      </c>
      <c r="N377" s="2547"/>
      <c r="O377" s="2547"/>
      <c r="P377" s="2547"/>
      <c r="Q377" s="2548"/>
      <c r="R377" s="342">
        <f>R375-R376</f>
        <v>8</v>
      </c>
      <c r="S377" s="343" t="str">
        <f>L375</f>
        <v>m</v>
      </c>
      <c r="T377" s="486"/>
      <c r="U377" s="469"/>
      <c r="V377" s="659">
        <f>R377</f>
        <v>8</v>
      </c>
      <c r="AB377" s="12"/>
    </row>
    <row r="378" spans="1:36" s="8" customFormat="1" ht="15.75">
      <c r="A378" s="332"/>
      <c r="B378" s="344"/>
      <c r="C378" s="345"/>
      <c r="D378" s="347"/>
      <c r="E378" s="347"/>
      <c r="F378" s="347"/>
      <c r="G378" s="346"/>
      <c r="H378" s="346"/>
      <c r="I378" s="346"/>
      <c r="J378" s="348"/>
      <c r="K378" s="349"/>
      <c r="L378" s="350"/>
      <c r="M378" s="351"/>
      <c r="N378" s="351"/>
      <c r="O378" s="351"/>
      <c r="P378" s="351"/>
      <c r="Q378" s="351"/>
      <c r="R378" s="352"/>
      <c r="S378" s="353"/>
      <c r="T378" s="354"/>
      <c r="U378" s="355"/>
      <c r="V378" s="660">
        <f>SUM(V356:V377)</f>
        <v>176</v>
      </c>
      <c r="AB378" s="12"/>
    </row>
    <row r="379" spans="1:36" s="319" customFormat="1" ht="15.75" hidden="1">
      <c r="A379" s="1051"/>
      <c r="B379" s="2528" t="str">
        <f>VLOOKUP(A387,'12 - FINANCEIRA'!_xlnm.Print_Area,1,FALSE)</f>
        <v>2.2.3</v>
      </c>
      <c r="C379" s="2526" t="str">
        <f>VLOOKUP(A387,'12 - FINANCEIRA'!_xlnm.Print_Area,3,FALSE)</f>
        <v>Poço de visita - PVI 02 - areia e brita comerciais</v>
      </c>
      <c r="D379" s="2552" t="s">
        <v>86</v>
      </c>
      <c r="E379" s="2553"/>
      <c r="F379" s="2553"/>
      <c r="G379" s="2553"/>
      <c r="H379" s="2553"/>
      <c r="I379" s="2554"/>
      <c r="J379" s="2498" t="s">
        <v>87</v>
      </c>
      <c r="K379" s="2498" t="s">
        <v>90</v>
      </c>
      <c r="L379" s="2498" t="s">
        <v>91</v>
      </c>
      <c r="M379" s="2498" t="s">
        <v>99</v>
      </c>
      <c r="N379" s="2498" t="s">
        <v>100</v>
      </c>
      <c r="O379" s="2498" t="s">
        <v>94</v>
      </c>
      <c r="P379" s="318" t="s">
        <v>95</v>
      </c>
      <c r="Q379" s="2498" t="s">
        <v>15</v>
      </c>
      <c r="R379" s="2533" t="s">
        <v>2</v>
      </c>
      <c r="S379" s="2498" t="s">
        <v>88</v>
      </c>
      <c r="T379" s="2498" t="s">
        <v>16</v>
      </c>
      <c r="U379" s="2535" t="s">
        <v>205</v>
      </c>
      <c r="V379" s="659">
        <f t="shared" ref="V379:V386" si="35">V380</f>
        <v>0</v>
      </c>
      <c r="W379" s="13"/>
      <c r="X379" s="13"/>
      <c r="Y379" s="13"/>
      <c r="Z379" s="14"/>
      <c r="AA379" s="9"/>
      <c r="AB379" s="9"/>
      <c r="AC379" s="9"/>
      <c r="AD379" s="9"/>
      <c r="AE379" s="9"/>
      <c r="AF379" s="9"/>
      <c r="AG379" s="9"/>
      <c r="AH379" s="9"/>
      <c r="AI379" s="9"/>
      <c r="AJ379" s="9"/>
    </row>
    <row r="380" spans="1:36" s="319" customFormat="1" ht="15.75" hidden="1">
      <c r="A380" s="1051"/>
      <c r="B380" s="2550" t="e">
        <f>LEFT(#REF!,5)</f>
        <v>#REF!</v>
      </c>
      <c r="C380" s="2551" t="e">
        <f>VLOOKUP(LEFT(#REF!,5),'12 - FINANCEIRA'!_xlnm.Print_Area,2,FALSE)</f>
        <v>#REF!</v>
      </c>
      <c r="D380" s="2537" t="s">
        <v>13</v>
      </c>
      <c r="E380" s="2538"/>
      <c r="F380" s="2539"/>
      <c r="G380" s="2540" t="s">
        <v>14</v>
      </c>
      <c r="H380" s="2541"/>
      <c r="I380" s="2542"/>
      <c r="J380" s="2499"/>
      <c r="K380" s="2499"/>
      <c r="L380" s="2499"/>
      <c r="M380" s="2499"/>
      <c r="N380" s="2499"/>
      <c r="O380" s="2499"/>
      <c r="P380" s="320" t="s">
        <v>92</v>
      </c>
      <c r="Q380" s="2499"/>
      <c r="R380" s="2534"/>
      <c r="S380" s="2499"/>
      <c r="T380" s="2499"/>
      <c r="U380" s="2536"/>
      <c r="V380" s="659">
        <f t="shared" si="35"/>
        <v>0</v>
      </c>
      <c r="W380" s="13"/>
      <c r="X380" s="13"/>
      <c r="Y380" s="13"/>
      <c r="Z380" s="14"/>
      <c r="AA380" s="9"/>
      <c r="AB380" s="9"/>
      <c r="AC380" s="9"/>
      <c r="AD380" s="9"/>
      <c r="AE380" s="9"/>
      <c r="AF380" s="9"/>
      <c r="AG380" s="9"/>
      <c r="AH380" s="9"/>
      <c r="AI380" s="9"/>
      <c r="AJ380" s="9"/>
    </row>
    <row r="381" spans="1:36" s="9" customFormat="1" ht="15" hidden="1">
      <c r="A381" s="321"/>
      <c r="B381" s="707"/>
      <c r="C381" s="52"/>
      <c r="D381" s="75"/>
      <c r="E381" s="58"/>
      <c r="F381" s="74"/>
      <c r="G381" s="57"/>
      <c r="H381" s="58"/>
      <c r="I381" s="59"/>
      <c r="J381" s="73"/>
      <c r="K381" s="72"/>
      <c r="L381" s="69"/>
      <c r="M381" s="71"/>
      <c r="N381" s="323"/>
      <c r="O381" s="70"/>
      <c r="P381" s="69"/>
      <c r="Q381" s="102"/>
      <c r="R381" s="324"/>
      <c r="S381" s="636"/>
      <c r="T381" s="103"/>
      <c r="U381" s="23"/>
      <c r="V381" s="659">
        <f t="shared" si="35"/>
        <v>0</v>
      </c>
      <c r="W381" s="13"/>
      <c r="X381" s="13"/>
      <c r="Y381" s="13"/>
      <c r="Z381" s="14"/>
      <c r="AA381" s="24"/>
      <c r="AB381" s="25"/>
    </row>
    <row r="382" spans="1:36" s="9" customFormat="1" ht="15" hidden="1">
      <c r="A382" s="321"/>
      <c r="B382" s="707"/>
      <c r="C382" s="52"/>
      <c r="D382" s="75"/>
      <c r="E382" s="58"/>
      <c r="F382" s="74"/>
      <c r="G382" s="57"/>
      <c r="H382" s="58"/>
      <c r="I382" s="59"/>
      <c r="J382" s="73"/>
      <c r="K382" s="72"/>
      <c r="L382" s="69"/>
      <c r="M382" s="71"/>
      <c r="N382" s="323"/>
      <c r="O382" s="70"/>
      <c r="P382" s="69"/>
      <c r="Q382" s="102"/>
      <c r="R382" s="330"/>
      <c r="S382" s="331"/>
      <c r="T382" s="103"/>
      <c r="U382" s="23"/>
      <c r="V382" s="659">
        <f t="shared" si="35"/>
        <v>0</v>
      </c>
      <c r="W382" s="13"/>
      <c r="X382" s="13"/>
      <c r="Y382" s="13"/>
      <c r="Z382" s="14"/>
      <c r="AA382" s="24"/>
      <c r="AB382" s="25"/>
    </row>
    <row r="383" spans="1:36" s="8" customFormat="1" ht="15" hidden="1">
      <c r="A383" s="332"/>
      <c r="B383" s="707"/>
      <c r="C383" s="38"/>
      <c r="D383" s="54"/>
      <c r="E383" s="27"/>
      <c r="F383" s="55"/>
      <c r="G383" s="26"/>
      <c r="H383" s="27"/>
      <c r="I383" s="28"/>
      <c r="J383" s="29"/>
      <c r="K383" s="30"/>
      <c r="L383" s="31"/>
      <c r="M383" s="32"/>
      <c r="N383" s="33"/>
      <c r="O383" s="33"/>
      <c r="P383" s="31"/>
      <c r="Q383" s="34"/>
      <c r="R383" s="676"/>
      <c r="S383" s="93"/>
      <c r="T383" s="61"/>
      <c r="U383" s="23"/>
      <c r="V383" s="659">
        <f t="shared" si="35"/>
        <v>0</v>
      </c>
      <c r="W383" s="718"/>
      <c r="X383" s="718"/>
      <c r="Y383" s="718"/>
      <c r="Z383" s="719"/>
    </row>
    <row r="384" spans="1:36" s="8" customFormat="1" ht="15" hidden="1">
      <c r="A384" s="332"/>
      <c r="B384" s="39"/>
      <c r="C384" s="40"/>
      <c r="D384" s="54"/>
      <c r="E384" s="27"/>
      <c r="F384" s="55"/>
      <c r="G384" s="26"/>
      <c r="H384" s="27"/>
      <c r="I384" s="28"/>
      <c r="J384" s="29"/>
      <c r="K384" s="30"/>
      <c r="L384" s="31"/>
      <c r="M384" s="32"/>
      <c r="N384" s="33"/>
      <c r="O384" s="33"/>
      <c r="P384" s="31"/>
      <c r="Q384" s="34"/>
      <c r="R384" s="338"/>
      <c r="S384" s="35"/>
      <c r="T384" s="339"/>
      <c r="U384" s="48"/>
      <c r="V384" s="659">
        <f t="shared" si="35"/>
        <v>0</v>
      </c>
      <c r="AB384" s="12"/>
    </row>
    <row r="385" spans="1:36" s="8" customFormat="1" ht="15.75" hidden="1">
      <c r="A385" s="332"/>
      <c r="B385" s="666"/>
      <c r="C385" s="62"/>
      <c r="D385" s="2515" t="s">
        <v>17</v>
      </c>
      <c r="E385" s="2516"/>
      <c r="F385" s="2516"/>
      <c r="G385" s="2516"/>
      <c r="H385" s="2516"/>
      <c r="I385" s="2517"/>
      <c r="J385" s="2518">
        <f>VLOOKUP(A387,'12 - FINANCEIRA'!_xlnm.Print_Area,6,FALSE)</f>
        <v>2</v>
      </c>
      <c r="K385" s="2519"/>
      <c r="L385" s="340" t="str">
        <f>VLOOKUP(A387,'12 - FINANCEIRA'!_xlnm.Print_Area,4,FALSE)</f>
        <v>und</v>
      </c>
      <c r="M385" s="2500" t="s">
        <v>18</v>
      </c>
      <c r="N385" s="2501"/>
      <c r="O385" s="2501"/>
      <c r="P385" s="2501"/>
      <c r="Q385" s="2502"/>
      <c r="R385" s="667">
        <f>SUM(R381:R384)</f>
        <v>0</v>
      </c>
      <c r="S385" s="341" t="str">
        <f>L385</f>
        <v>und</v>
      </c>
      <c r="T385" s="486"/>
      <c r="U385" s="469"/>
      <c r="V385" s="659">
        <f t="shared" si="35"/>
        <v>0</v>
      </c>
      <c r="AB385" s="12"/>
    </row>
    <row r="386" spans="1:36" s="8" customFormat="1" ht="15.75" hidden="1">
      <c r="A386" s="332"/>
      <c r="B386" s="666"/>
      <c r="C386" s="487"/>
      <c r="D386" s="2503" t="s">
        <v>19</v>
      </c>
      <c r="E386" s="2504"/>
      <c r="F386" s="2504"/>
      <c r="G386" s="2504"/>
      <c r="H386" s="2504"/>
      <c r="I386" s="2505"/>
      <c r="J386" s="2509">
        <f>R385/J385</f>
        <v>0</v>
      </c>
      <c r="K386" s="2510"/>
      <c r="L386" s="2513"/>
      <c r="M386" s="2500" t="s">
        <v>20</v>
      </c>
      <c r="N386" s="2501"/>
      <c r="O386" s="2501"/>
      <c r="P386" s="2501"/>
      <c r="Q386" s="2502"/>
      <c r="R386" s="667">
        <f>VLOOKUP(A387,'12 - FINANCEIRA'!_xlnm.Print_Area,8,FALSE)</f>
        <v>0</v>
      </c>
      <c r="S386" s="668" t="str">
        <f>L385</f>
        <v>und</v>
      </c>
      <c r="T386" s="486"/>
      <c r="U386" s="469"/>
      <c r="V386" s="659">
        <f t="shared" si="35"/>
        <v>0</v>
      </c>
      <c r="AB386" s="12"/>
    </row>
    <row r="387" spans="1:36" s="8" customFormat="1" ht="15.75" hidden="1">
      <c r="A387" s="332" t="s">
        <v>329</v>
      </c>
      <c r="B387" s="666"/>
      <c r="C387" s="62"/>
      <c r="D387" s="2520"/>
      <c r="E387" s="2521"/>
      <c r="F387" s="2521"/>
      <c r="G387" s="2521"/>
      <c r="H387" s="2521"/>
      <c r="I387" s="2522"/>
      <c r="J387" s="2543"/>
      <c r="K387" s="2544"/>
      <c r="L387" s="2545"/>
      <c r="M387" s="2546" t="s">
        <v>21</v>
      </c>
      <c r="N387" s="2547"/>
      <c r="O387" s="2547"/>
      <c r="P387" s="2547"/>
      <c r="Q387" s="2548"/>
      <c r="R387" s="342">
        <f>R385-R386</f>
        <v>0</v>
      </c>
      <c r="S387" s="343" t="str">
        <f>L385</f>
        <v>und</v>
      </c>
      <c r="T387" s="486"/>
      <c r="U387" s="469"/>
      <c r="V387" s="659">
        <f>R387</f>
        <v>0</v>
      </c>
      <c r="AB387" s="12"/>
    </row>
    <row r="388" spans="1:36" s="8" customFormat="1" ht="15.75" hidden="1">
      <c r="A388" s="332"/>
      <c r="B388" s="344"/>
      <c r="C388" s="345"/>
      <c r="D388" s="347"/>
      <c r="E388" s="347"/>
      <c r="F388" s="347"/>
      <c r="G388" s="346"/>
      <c r="H388" s="346"/>
      <c r="I388" s="346"/>
      <c r="J388" s="348"/>
      <c r="K388" s="349"/>
      <c r="L388" s="350"/>
      <c r="M388" s="351"/>
      <c r="N388" s="351"/>
      <c r="O388" s="351"/>
      <c r="P388" s="351"/>
      <c r="Q388" s="351"/>
      <c r="R388" s="352"/>
      <c r="S388" s="353"/>
      <c r="T388" s="354"/>
      <c r="U388" s="355"/>
      <c r="V388" s="660">
        <f>SUM(V379:V387)</f>
        <v>0</v>
      </c>
      <c r="AB388" s="12"/>
    </row>
    <row r="389" spans="1:36" s="319" customFormat="1" ht="15.75" hidden="1">
      <c r="A389" s="1051"/>
      <c r="B389" s="2528" t="str">
        <f>VLOOKUP(A397,'12 - FINANCEIRA'!_xlnm.Print_Area,1,FALSE)</f>
        <v>2.2.4</v>
      </c>
      <c r="C389" s="2526" t="str">
        <f>VLOOKUP(A397,'12 - FINANCEIRA'!_xlnm.Print_Area,3,FALSE)</f>
        <v>Corpo de BSTC D = 0,60 m CA2 - areia extraída e brita e pedra de mão produzidas</v>
      </c>
      <c r="D389" s="2552" t="s">
        <v>86</v>
      </c>
      <c r="E389" s="2553"/>
      <c r="F389" s="2553"/>
      <c r="G389" s="2553"/>
      <c r="H389" s="2553"/>
      <c r="I389" s="2554"/>
      <c r="J389" s="2498" t="s">
        <v>87</v>
      </c>
      <c r="K389" s="2498" t="s">
        <v>90</v>
      </c>
      <c r="L389" s="2498" t="s">
        <v>91</v>
      </c>
      <c r="M389" s="2498" t="s">
        <v>99</v>
      </c>
      <c r="N389" s="2498" t="s">
        <v>100</v>
      </c>
      <c r="O389" s="2498" t="s">
        <v>94</v>
      </c>
      <c r="P389" s="318" t="s">
        <v>95</v>
      </c>
      <c r="Q389" s="2498" t="s">
        <v>15</v>
      </c>
      <c r="R389" s="2533" t="s">
        <v>2</v>
      </c>
      <c r="S389" s="2498" t="s">
        <v>88</v>
      </c>
      <c r="T389" s="2498" t="s">
        <v>16</v>
      </c>
      <c r="U389" s="2535" t="s">
        <v>205</v>
      </c>
      <c r="V389" s="659">
        <f t="shared" ref="V389:V396" si="36">V390</f>
        <v>0</v>
      </c>
      <c r="W389" s="13"/>
      <c r="X389" s="13"/>
      <c r="Y389" s="13"/>
      <c r="Z389" s="14"/>
      <c r="AA389" s="9"/>
      <c r="AB389" s="9"/>
      <c r="AC389" s="9"/>
      <c r="AD389" s="9"/>
      <c r="AE389" s="9"/>
      <c r="AF389" s="9"/>
      <c r="AG389" s="9"/>
      <c r="AH389" s="9"/>
      <c r="AI389" s="9"/>
      <c r="AJ389" s="9"/>
    </row>
    <row r="390" spans="1:36" s="319" customFormat="1" ht="15.75" hidden="1">
      <c r="A390" s="1051"/>
      <c r="B390" s="2550" t="e">
        <f>LEFT(#REF!,5)</f>
        <v>#REF!</v>
      </c>
      <c r="C390" s="2551" t="e">
        <f>VLOOKUP(LEFT(#REF!,5),'12 - FINANCEIRA'!_xlnm.Print_Area,2,FALSE)</f>
        <v>#REF!</v>
      </c>
      <c r="D390" s="2537" t="s">
        <v>13</v>
      </c>
      <c r="E390" s="2538"/>
      <c r="F390" s="2539"/>
      <c r="G390" s="2540" t="s">
        <v>14</v>
      </c>
      <c r="H390" s="2541"/>
      <c r="I390" s="2542"/>
      <c r="J390" s="2499"/>
      <c r="K390" s="2499"/>
      <c r="L390" s="2499"/>
      <c r="M390" s="2499"/>
      <c r="N390" s="2499"/>
      <c r="O390" s="2499"/>
      <c r="P390" s="320" t="s">
        <v>92</v>
      </c>
      <c r="Q390" s="2499"/>
      <c r="R390" s="2534"/>
      <c r="S390" s="2499"/>
      <c r="T390" s="2499"/>
      <c r="U390" s="2536"/>
      <c r="V390" s="659">
        <f t="shared" si="36"/>
        <v>0</v>
      </c>
      <c r="W390" s="13"/>
      <c r="X390" s="13"/>
      <c r="Y390" s="13"/>
      <c r="Z390" s="14"/>
      <c r="AA390" s="9"/>
      <c r="AB390" s="9"/>
      <c r="AC390" s="9"/>
      <c r="AD390" s="9"/>
      <c r="AE390" s="9"/>
      <c r="AF390" s="9"/>
      <c r="AG390" s="9"/>
      <c r="AH390" s="9"/>
      <c r="AI390" s="9"/>
      <c r="AJ390" s="9"/>
    </row>
    <row r="391" spans="1:36" s="9" customFormat="1" ht="15" hidden="1">
      <c r="A391" s="321"/>
      <c r="B391" s="707"/>
      <c r="C391" s="38"/>
      <c r="D391" s="54"/>
      <c r="E391" s="27"/>
      <c r="F391" s="55"/>
      <c r="G391" s="26"/>
      <c r="H391" s="27"/>
      <c r="I391" s="28"/>
      <c r="J391" s="29"/>
      <c r="K391" s="30"/>
      <c r="L391" s="31"/>
      <c r="M391" s="32"/>
      <c r="N391" s="97"/>
      <c r="O391" s="33"/>
      <c r="P391" s="31"/>
      <c r="Q391" s="96"/>
      <c r="R391" s="356"/>
      <c r="S391" s="665"/>
      <c r="T391" s="61"/>
      <c r="U391" s="23"/>
      <c r="V391" s="659">
        <f t="shared" si="36"/>
        <v>0</v>
      </c>
      <c r="W391" s="13"/>
      <c r="X391" s="13"/>
      <c r="Y391" s="13"/>
      <c r="Z391" s="14"/>
      <c r="AA391" s="24"/>
      <c r="AB391" s="25"/>
    </row>
    <row r="392" spans="1:36" s="9" customFormat="1" ht="15" hidden="1">
      <c r="A392" s="321"/>
      <c r="B392" s="707"/>
      <c r="C392" s="38"/>
      <c r="D392" s="54"/>
      <c r="E392" s="27"/>
      <c r="F392" s="55"/>
      <c r="G392" s="26"/>
      <c r="H392" s="27"/>
      <c r="I392" s="28"/>
      <c r="J392" s="29"/>
      <c r="K392" s="30"/>
      <c r="L392" s="31"/>
      <c r="M392" s="32"/>
      <c r="N392" s="97"/>
      <c r="O392" s="33"/>
      <c r="P392" s="31"/>
      <c r="Q392" s="96"/>
      <c r="R392" s="85"/>
      <c r="S392" s="357"/>
      <c r="T392" s="61"/>
      <c r="U392" s="23"/>
      <c r="V392" s="659">
        <f t="shared" si="36"/>
        <v>0</v>
      </c>
      <c r="W392" s="13"/>
      <c r="X392" s="13"/>
      <c r="Y392" s="13"/>
      <c r="Z392" s="14"/>
      <c r="AA392" s="24"/>
      <c r="AB392" s="25"/>
    </row>
    <row r="393" spans="1:36" s="8" customFormat="1" ht="15" hidden="1">
      <c r="A393" s="332"/>
      <c r="B393" s="707"/>
      <c r="C393" s="38"/>
      <c r="D393" s="54"/>
      <c r="E393" s="27"/>
      <c r="F393" s="55"/>
      <c r="G393" s="26"/>
      <c r="H393" s="27"/>
      <c r="I393" s="28"/>
      <c r="J393" s="29"/>
      <c r="K393" s="30"/>
      <c r="L393" s="31"/>
      <c r="M393" s="32"/>
      <c r="N393" s="33"/>
      <c r="O393" s="33"/>
      <c r="P393" s="31"/>
      <c r="Q393" s="34"/>
      <c r="R393" s="676"/>
      <c r="S393" s="93"/>
      <c r="T393" s="61"/>
      <c r="U393" s="23"/>
      <c r="V393" s="659">
        <f t="shared" si="36"/>
        <v>0</v>
      </c>
      <c r="W393" s="718"/>
      <c r="X393" s="718"/>
      <c r="Y393" s="718"/>
      <c r="Z393" s="719"/>
    </row>
    <row r="394" spans="1:36" s="8" customFormat="1" ht="15" hidden="1">
      <c r="A394" s="332"/>
      <c r="B394" s="39"/>
      <c r="C394" s="40"/>
      <c r="D394" s="54"/>
      <c r="E394" s="27"/>
      <c r="F394" s="55"/>
      <c r="G394" s="26"/>
      <c r="H394" s="27"/>
      <c r="I394" s="28"/>
      <c r="J394" s="29"/>
      <c r="K394" s="30"/>
      <c r="L394" s="31"/>
      <c r="M394" s="32"/>
      <c r="N394" s="33"/>
      <c r="O394" s="33"/>
      <c r="P394" s="31"/>
      <c r="Q394" s="34"/>
      <c r="R394" s="338"/>
      <c r="S394" s="35"/>
      <c r="T394" s="339"/>
      <c r="U394" s="48"/>
      <c r="V394" s="659">
        <f t="shared" si="36"/>
        <v>0</v>
      </c>
      <c r="AB394" s="12"/>
    </row>
    <row r="395" spans="1:36" s="8" customFormat="1" ht="15.75" hidden="1">
      <c r="A395" s="332"/>
      <c r="B395" s="666"/>
      <c r="C395" s="62"/>
      <c r="D395" s="2515" t="s">
        <v>17</v>
      </c>
      <c r="E395" s="2516"/>
      <c r="F395" s="2516"/>
      <c r="G395" s="2516"/>
      <c r="H395" s="2516"/>
      <c r="I395" s="2517"/>
      <c r="J395" s="2518">
        <f>VLOOKUP(A397,'12 - FINANCEIRA'!_xlnm.Print_Area,6,FALSE)</f>
        <v>2</v>
      </c>
      <c r="K395" s="2519"/>
      <c r="L395" s="340" t="str">
        <f>VLOOKUP(A397,'12 - FINANCEIRA'!_xlnm.Print_Area,4,FALSE)</f>
        <v>m</v>
      </c>
      <c r="M395" s="2500" t="s">
        <v>18</v>
      </c>
      <c r="N395" s="2501"/>
      <c r="O395" s="2501"/>
      <c r="P395" s="2501"/>
      <c r="Q395" s="2502"/>
      <c r="R395" s="667">
        <f>SUM(R391:R394)</f>
        <v>0</v>
      </c>
      <c r="S395" s="341" t="str">
        <f>L395</f>
        <v>m</v>
      </c>
      <c r="T395" s="486"/>
      <c r="U395" s="469"/>
      <c r="V395" s="659">
        <f t="shared" si="36"/>
        <v>0</v>
      </c>
      <c r="AB395" s="12"/>
    </row>
    <row r="396" spans="1:36" s="8" customFormat="1" ht="15.75" hidden="1">
      <c r="A396" s="332"/>
      <c r="B396" s="666"/>
      <c r="C396" s="487"/>
      <c r="D396" s="2503" t="s">
        <v>19</v>
      </c>
      <c r="E396" s="2504"/>
      <c r="F396" s="2504"/>
      <c r="G396" s="2504"/>
      <c r="H396" s="2504"/>
      <c r="I396" s="2505"/>
      <c r="J396" s="2509">
        <f>R395/J395</f>
        <v>0</v>
      </c>
      <c r="K396" s="2510"/>
      <c r="L396" s="2513"/>
      <c r="M396" s="2500" t="s">
        <v>20</v>
      </c>
      <c r="N396" s="2501"/>
      <c r="O396" s="2501"/>
      <c r="P396" s="2501"/>
      <c r="Q396" s="2502"/>
      <c r="R396" s="667">
        <f>VLOOKUP(A397,'12 - FINANCEIRA'!_xlnm.Print_Area,8,FALSE)</f>
        <v>0</v>
      </c>
      <c r="S396" s="668" t="str">
        <f>L395</f>
        <v>m</v>
      </c>
      <c r="T396" s="486"/>
      <c r="U396" s="469"/>
      <c r="V396" s="659">
        <f t="shared" si="36"/>
        <v>0</v>
      </c>
      <c r="AB396" s="12"/>
    </row>
    <row r="397" spans="1:36" s="8" customFormat="1" ht="15.75" hidden="1">
      <c r="A397" s="332" t="s">
        <v>330</v>
      </c>
      <c r="B397" s="666"/>
      <c r="C397" s="62"/>
      <c r="D397" s="2520"/>
      <c r="E397" s="2521"/>
      <c r="F397" s="2521"/>
      <c r="G397" s="2521"/>
      <c r="H397" s="2521"/>
      <c r="I397" s="2522"/>
      <c r="J397" s="2543"/>
      <c r="K397" s="2544"/>
      <c r="L397" s="2545"/>
      <c r="M397" s="2546" t="s">
        <v>21</v>
      </c>
      <c r="N397" s="2547"/>
      <c r="O397" s="2547"/>
      <c r="P397" s="2547"/>
      <c r="Q397" s="2548"/>
      <c r="R397" s="342">
        <f>R395-R396</f>
        <v>0</v>
      </c>
      <c r="S397" s="343" t="str">
        <f>L395</f>
        <v>m</v>
      </c>
      <c r="T397" s="486"/>
      <c r="U397" s="469"/>
      <c r="V397" s="659">
        <f>R397</f>
        <v>0</v>
      </c>
      <c r="AB397" s="12"/>
    </row>
    <row r="398" spans="1:36" s="8" customFormat="1" ht="15.75" hidden="1">
      <c r="A398" s="332"/>
      <c r="B398" s="344"/>
      <c r="C398" s="345"/>
      <c r="D398" s="347"/>
      <c r="E398" s="347"/>
      <c r="F398" s="347"/>
      <c r="G398" s="346"/>
      <c r="H398" s="346"/>
      <c r="I398" s="346"/>
      <c r="J398" s="348"/>
      <c r="K398" s="349"/>
      <c r="L398" s="350"/>
      <c r="M398" s="351"/>
      <c r="N398" s="351"/>
      <c r="O398" s="351"/>
      <c r="P398" s="351"/>
      <c r="Q398" s="351"/>
      <c r="R398" s="352"/>
      <c r="S398" s="353"/>
      <c r="T398" s="354"/>
      <c r="U398" s="355"/>
      <c r="V398" s="660">
        <f>SUM(V389:V397)</f>
        <v>0</v>
      </c>
      <c r="AB398" s="12"/>
    </row>
    <row r="399" spans="1:36" s="317" customFormat="1" ht="15.75">
      <c r="A399" s="1050"/>
      <c r="B399" s="312" t="s">
        <v>334</v>
      </c>
      <c r="C399" s="313" t="str">
        <f>VLOOKUP(B399,'12 - FINANCEIRA'!_xlnm.Print_Area,2,FALSE)</f>
        <v>MANUTENÇÃO REDE ESGOTO</v>
      </c>
      <c r="D399" s="314"/>
      <c r="E399" s="314"/>
      <c r="F399" s="314"/>
      <c r="G399" s="2586"/>
      <c r="H399" s="2587"/>
      <c r="I399" s="2587"/>
      <c r="J399" s="2587"/>
      <c r="K399" s="2587"/>
      <c r="L399" s="2588"/>
      <c r="M399" s="315"/>
      <c r="N399" s="316"/>
      <c r="O399" s="2587"/>
      <c r="P399" s="2587"/>
      <c r="Q399" s="2587"/>
      <c r="R399" s="2587"/>
      <c r="S399" s="681"/>
      <c r="T399" s="693"/>
      <c r="U399" s="694"/>
      <c r="V399" s="311">
        <f>SUM(V400:V424)</f>
        <v>432</v>
      </c>
    </row>
    <row r="400" spans="1:36" s="319" customFormat="1" ht="15.75">
      <c r="A400" s="1051"/>
      <c r="B400" s="2528" t="str">
        <f>VLOOKUP(A423,'12 - FINANCEIRA'!_xlnm.Print_Area,1,FALSE)</f>
        <v>2.3.1</v>
      </c>
      <c r="C400" s="2526" t="str">
        <f>VLOOKUP(A423,'12 - FINANCEIRA'!_xlnm.Print_Area,3,FALSE)</f>
        <v>Poço de visita - PVI 02 - areia e brita comerciais</v>
      </c>
      <c r="D400" s="2552" t="s">
        <v>86</v>
      </c>
      <c r="E400" s="2553"/>
      <c r="F400" s="2553"/>
      <c r="G400" s="2553"/>
      <c r="H400" s="2553"/>
      <c r="I400" s="2554"/>
      <c r="J400" s="2590" t="s">
        <v>87</v>
      </c>
      <c r="K400" s="2498" t="s">
        <v>90</v>
      </c>
      <c r="L400" s="2498" t="s">
        <v>91</v>
      </c>
      <c r="M400" s="2498" t="s">
        <v>99</v>
      </c>
      <c r="N400" s="2498" t="s">
        <v>100</v>
      </c>
      <c r="O400" s="2498" t="s">
        <v>94</v>
      </c>
      <c r="P400" s="318" t="s">
        <v>95</v>
      </c>
      <c r="Q400" s="2498" t="s">
        <v>2</v>
      </c>
      <c r="R400" s="2533" t="s">
        <v>2</v>
      </c>
      <c r="S400" s="2498" t="s">
        <v>88</v>
      </c>
      <c r="T400" s="2498" t="s">
        <v>16</v>
      </c>
      <c r="U400" s="2535" t="s">
        <v>205</v>
      </c>
      <c r="V400" s="659">
        <f t="shared" ref="V400:V422" si="37">V401</f>
        <v>9</v>
      </c>
      <c r="W400" s="13"/>
      <c r="X400" s="13"/>
      <c r="Y400" s="13"/>
      <c r="Z400" s="14"/>
      <c r="AA400" s="9"/>
      <c r="AB400" s="9"/>
      <c r="AC400" s="9"/>
      <c r="AD400" s="9"/>
      <c r="AE400" s="9"/>
      <c r="AF400" s="9"/>
      <c r="AG400" s="9"/>
      <c r="AH400" s="9"/>
      <c r="AI400" s="9"/>
      <c r="AJ400" s="9"/>
    </row>
    <row r="401" spans="1:36" s="319" customFormat="1" ht="15.75">
      <c r="A401" s="1051"/>
      <c r="B401" s="2550" t="e">
        <f>LEFT(#REF!,5)</f>
        <v>#REF!</v>
      </c>
      <c r="C401" s="2551" t="e">
        <f>VLOOKUP(LEFT(#REF!,5),'12 - FINANCEIRA'!_xlnm.Print_Area,2,FALSE)</f>
        <v>#REF!</v>
      </c>
      <c r="D401" s="2537" t="s">
        <v>13</v>
      </c>
      <c r="E401" s="2538"/>
      <c r="F401" s="2539"/>
      <c r="G401" s="2540" t="s">
        <v>14</v>
      </c>
      <c r="H401" s="2541"/>
      <c r="I401" s="2542"/>
      <c r="J401" s="2591"/>
      <c r="K401" s="2499"/>
      <c r="L401" s="2499"/>
      <c r="M401" s="2499"/>
      <c r="N401" s="2499"/>
      <c r="O401" s="2499"/>
      <c r="P401" s="320" t="s">
        <v>92</v>
      </c>
      <c r="Q401" s="2499"/>
      <c r="R401" s="2534"/>
      <c r="S401" s="2499"/>
      <c r="T401" s="2499"/>
      <c r="U401" s="2536"/>
      <c r="V401" s="659">
        <f t="shared" si="37"/>
        <v>9</v>
      </c>
      <c r="W401" s="13"/>
      <c r="X401" s="13"/>
      <c r="Y401" s="13"/>
      <c r="Z401" s="14"/>
      <c r="AA401" s="9"/>
      <c r="AB401" s="9"/>
      <c r="AC401" s="9"/>
      <c r="AD401" s="9"/>
      <c r="AE401" s="9"/>
      <c r="AF401" s="9"/>
      <c r="AG401" s="9"/>
      <c r="AH401" s="9"/>
      <c r="AI401" s="9"/>
      <c r="AJ401" s="9"/>
    </row>
    <row r="402" spans="1:36" s="9" customFormat="1" ht="15">
      <c r="A402" s="1074"/>
      <c r="B402" s="706"/>
      <c r="C402" s="38" t="s">
        <v>974</v>
      </c>
      <c r="D402" s="54">
        <v>123</v>
      </c>
      <c r="E402" s="27" t="s">
        <v>67</v>
      </c>
      <c r="F402" s="55">
        <v>3</v>
      </c>
      <c r="G402" s="26"/>
      <c r="H402" s="27"/>
      <c r="I402" s="28"/>
      <c r="J402" s="19"/>
      <c r="K402" s="30"/>
      <c r="L402" s="31"/>
      <c r="M402" s="32"/>
      <c r="N402" s="97"/>
      <c r="O402" s="33"/>
      <c r="P402" s="31"/>
      <c r="Q402" s="96"/>
      <c r="R402" s="356">
        <v>1</v>
      </c>
      <c r="S402" s="665" t="s">
        <v>89</v>
      </c>
      <c r="T402" s="61" t="s">
        <v>215</v>
      </c>
      <c r="U402" s="86" t="s">
        <v>1057</v>
      </c>
      <c r="V402" s="659">
        <f t="shared" si="37"/>
        <v>9</v>
      </c>
      <c r="W402" s="13"/>
      <c r="X402" s="13"/>
      <c r="Y402" s="13"/>
      <c r="Z402" s="14"/>
      <c r="AA402" s="24"/>
      <c r="AB402" s="25"/>
    </row>
    <row r="403" spans="1:36" s="9" customFormat="1" ht="15">
      <c r="A403" s="1074"/>
      <c r="B403" s="707"/>
      <c r="C403" s="1171" t="s">
        <v>974</v>
      </c>
      <c r="D403" s="1139">
        <v>116</v>
      </c>
      <c r="E403" s="1140" t="s">
        <v>67</v>
      </c>
      <c r="F403" s="1141">
        <v>6</v>
      </c>
      <c r="G403" s="1172"/>
      <c r="H403" s="1140"/>
      <c r="I403" s="1173"/>
      <c r="J403" s="1198"/>
      <c r="K403" s="1143"/>
      <c r="L403" s="1144"/>
      <c r="M403" s="1145"/>
      <c r="N403" s="1146"/>
      <c r="O403" s="1147"/>
      <c r="P403" s="1144"/>
      <c r="Q403" s="1148"/>
      <c r="R403" s="1005">
        <v>1</v>
      </c>
      <c r="S403" s="1149" t="s">
        <v>89</v>
      </c>
      <c r="T403" s="61" t="s">
        <v>78</v>
      </c>
      <c r="U403" s="23" t="s">
        <v>1057</v>
      </c>
      <c r="V403" s="659">
        <f t="shared" si="37"/>
        <v>9</v>
      </c>
      <c r="W403" s="13"/>
      <c r="X403" s="13"/>
      <c r="Y403" s="13"/>
      <c r="Z403" s="14"/>
      <c r="AA403" s="24"/>
      <c r="AB403" s="25"/>
    </row>
    <row r="404" spans="1:36" s="9" customFormat="1" ht="15">
      <c r="A404" s="1074"/>
      <c r="B404" s="1807"/>
      <c r="C404" s="1612" t="s">
        <v>975</v>
      </c>
      <c r="D404" s="1530">
        <v>115</v>
      </c>
      <c r="E404" s="1531" t="s">
        <v>67</v>
      </c>
      <c r="F404" s="1532">
        <v>3.4</v>
      </c>
      <c r="G404" s="1813"/>
      <c r="H404" s="1814"/>
      <c r="I404" s="1815"/>
      <c r="J404" s="1290"/>
      <c r="K404" s="1821"/>
      <c r="L404" s="1692"/>
      <c r="M404" s="1817"/>
      <c r="N404" s="1818"/>
      <c r="O404" s="1819"/>
      <c r="P404" s="1692"/>
      <c r="Q404" s="1820"/>
      <c r="R404" s="1811">
        <v>1</v>
      </c>
      <c r="S404" s="1812" t="s">
        <v>89</v>
      </c>
      <c r="T404" s="1804" t="s">
        <v>83</v>
      </c>
      <c r="U404" s="1227" t="s">
        <v>1057</v>
      </c>
      <c r="V404" s="659">
        <f t="shared" si="37"/>
        <v>9</v>
      </c>
      <c r="W404" s="13"/>
      <c r="X404" s="13"/>
      <c r="Y404" s="13"/>
      <c r="Z404" s="14"/>
      <c r="AA404" s="24"/>
      <c r="AB404" s="25"/>
    </row>
    <row r="405" spans="1:36" s="9" customFormat="1" ht="15">
      <c r="A405" s="1074"/>
      <c r="B405" s="707"/>
      <c r="C405" s="1171" t="s">
        <v>974</v>
      </c>
      <c r="D405" s="1139">
        <v>112</v>
      </c>
      <c r="E405" s="1140" t="s">
        <v>67</v>
      </c>
      <c r="F405" s="1141">
        <v>8</v>
      </c>
      <c r="G405" s="1172"/>
      <c r="H405" s="1140"/>
      <c r="I405" s="1173"/>
      <c r="J405" s="1198"/>
      <c r="K405" s="1199"/>
      <c r="L405" s="1144"/>
      <c r="M405" s="1145"/>
      <c r="N405" s="1146"/>
      <c r="O405" s="1147"/>
      <c r="P405" s="1144"/>
      <c r="Q405" s="1148"/>
      <c r="R405" s="1005">
        <v>1</v>
      </c>
      <c r="S405" s="1149" t="s">
        <v>89</v>
      </c>
      <c r="T405" s="1150" t="s">
        <v>79</v>
      </c>
      <c r="U405" s="23" t="s">
        <v>1057</v>
      </c>
      <c r="V405" s="659">
        <f t="shared" si="37"/>
        <v>9</v>
      </c>
      <c r="W405" s="13"/>
      <c r="X405" s="13"/>
      <c r="Y405" s="13"/>
      <c r="Z405" s="14"/>
      <c r="AA405" s="24"/>
      <c r="AB405" s="25"/>
    </row>
    <row r="406" spans="1:36" s="9" customFormat="1" ht="15">
      <c r="A406" s="1074"/>
      <c r="B406" s="1807"/>
      <c r="C406" s="1612" t="s">
        <v>975</v>
      </c>
      <c r="D406" s="1530">
        <v>111</v>
      </c>
      <c r="E406" s="1531" t="s">
        <v>67</v>
      </c>
      <c r="F406" s="1532">
        <v>5</v>
      </c>
      <c r="G406" s="1813"/>
      <c r="H406" s="1814"/>
      <c r="I406" s="1815"/>
      <c r="J406" s="1290"/>
      <c r="K406" s="1816"/>
      <c r="L406" s="1692"/>
      <c r="M406" s="1817"/>
      <c r="N406" s="1818"/>
      <c r="O406" s="1819"/>
      <c r="P406" s="1692"/>
      <c r="Q406" s="1820"/>
      <c r="R406" s="1811">
        <v>1</v>
      </c>
      <c r="S406" s="1812" t="s">
        <v>89</v>
      </c>
      <c r="T406" s="1804" t="s">
        <v>83</v>
      </c>
      <c r="U406" s="2008" t="s">
        <v>1057</v>
      </c>
      <c r="V406" s="659">
        <f t="shared" si="37"/>
        <v>9</v>
      </c>
      <c r="W406" s="13"/>
      <c r="X406" s="13"/>
      <c r="Y406" s="13"/>
      <c r="Z406" s="14"/>
      <c r="AA406" s="24"/>
      <c r="AB406" s="25"/>
    </row>
    <row r="407" spans="1:36" s="9" customFormat="1" ht="15">
      <c r="A407" s="1074"/>
      <c r="B407" s="707"/>
      <c r="C407" s="1171" t="s">
        <v>974</v>
      </c>
      <c r="D407" s="1139">
        <v>109</v>
      </c>
      <c r="E407" s="1140" t="s">
        <v>67</v>
      </c>
      <c r="F407" s="1141">
        <v>13.6</v>
      </c>
      <c r="G407" s="1172"/>
      <c r="H407" s="1140"/>
      <c r="I407" s="1173"/>
      <c r="J407" s="1198"/>
      <c r="K407" s="1199"/>
      <c r="L407" s="1144"/>
      <c r="M407" s="1145"/>
      <c r="N407" s="1146"/>
      <c r="O407" s="1147"/>
      <c r="P407" s="1144"/>
      <c r="Q407" s="1148"/>
      <c r="R407" s="1005">
        <v>1</v>
      </c>
      <c r="S407" s="1149" t="s">
        <v>89</v>
      </c>
      <c r="T407" s="1150" t="s">
        <v>79</v>
      </c>
      <c r="U407" s="23" t="s">
        <v>1057</v>
      </c>
      <c r="V407" s="659">
        <f t="shared" si="37"/>
        <v>9</v>
      </c>
      <c r="W407" s="13"/>
      <c r="X407" s="13"/>
      <c r="Y407" s="13"/>
      <c r="Z407" s="14"/>
      <c r="AA407" s="24"/>
      <c r="AB407" s="25"/>
    </row>
    <row r="408" spans="1:36" s="9" customFormat="1" ht="15">
      <c r="A408" s="1074"/>
      <c r="B408" s="707"/>
      <c r="C408" s="1171" t="s">
        <v>974</v>
      </c>
      <c r="D408" s="1139">
        <v>108</v>
      </c>
      <c r="E408" s="1140" t="s">
        <v>67</v>
      </c>
      <c r="F408" s="1141">
        <v>3.4</v>
      </c>
      <c r="G408" s="1172"/>
      <c r="H408" s="1140"/>
      <c r="I408" s="1173"/>
      <c r="J408" s="1198"/>
      <c r="K408" s="1199"/>
      <c r="L408" s="1144"/>
      <c r="M408" s="1145"/>
      <c r="N408" s="1146"/>
      <c r="O408" s="1147"/>
      <c r="P408" s="1144"/>
      <c r="Q408" s="1148"/>
      <c r="R408" s="1005">
        <v>1</v>
      </c>
      <c r="S408" s="1149" t="s">
        <v>89</v>
      </c>
      <c r="T408" s="1150" t="s">
        <v>79</v>
      </c>
      <c r="U408" s="23" t="s">
        <v>1057</v>
      </c>
      <c r="V408" s="659">
        <f t="shared" si="37"/>
        <v>9</v>
      </c>
      <c r="W408" s="13"/>
      <c r="X408" s="13"/>
      <c r="Y408" s="13"/>
      <c r="Z408" s="14"/>
      <c r="AA408" s="24"/>
      <c r="AB408" s="25"/>
    </row>
    <row r="409" spans="1:36" s="9" customFormat="1" ht="15">
      <c r="A409" s="1074"/>
      <c r="B409" s="707"/>
      <c r="C409" s="1171" t="s">
        <v>974</v>
      </c>
      <c r="D409" s="1139">
        <v>108</v>
      </c>
      <c r="E409" s="1140" t="s">
        <v>67</v>
      </c>
      <c r="F409" s="1141">
        <v>2.5</v>
      </c>
      <c r="G409" s="1172"/>
      <c r="H409" s="1140"/>
      <c r="I409" s="1173"/>
      <c r="J409" s="1198"/>
      <c r="K409" s="1199"/>
      <c r="L409" s="1144"/>
      <c r="M409" s="1145"/>
      <c r="N409" s="1146"/>
      <c r="O409" s="1147"/>
      <c r="P409" s="1144"/>
      <c r="Q409" s="1148"/>
      <c r="R409" s="1005">
        <v>1</v>
      </c>
      <c r="S409" s="1149" t="s">
        <v>89</v>
      </c>
      <c r="T409" s="1150" t="s">
        <v>79</v>
      </c>
      <c r="U409" s="23" t="s">
        <v>1057</v>
      </c>
      <c r="V409" s="659">
        <f t="shared" si="37"/>
        <v>9</v>
      </c>
      <c r="W409" s="13"/>
      <c r="X409" s="13"/>
      <c r="Y409" s="13"/>
      <c r="Z409" s="14"/>
      <c r="AA409" s="24"/>
      <c r="AB409" s="25"/>
    </row>
    <row r="410" spans="1:36" s="9" customFormat="1" ht="15">
      <c r="A410" s="1074"/>
      <c r="B410" s="707"/>
      <c r="C410" s="1127" t="s">
        <v>974</v>
      </c>
      <c r="D410" s="1128">
        <v>104</v>
      </c>
      <c r="E410" s="1129" t="s">
        <v>67</v>
      </c>
      <c r="F410" s="1130">
        <v>7.9</v>
      </c>
      <c r="G410" s="1288"/>
      <c r="H410" s="1129"/>
      <c r="I410" s="1289"/>
      <c r="J410" s="1290"/>
      <c r="K410" s="1291"/>
      <c r="L410" s="1105"/>
      <c r="M410" s="1106"/>
      <c r="N410" s="1107"/>
      <c r="O410" s="1108"/>
      <c r="P410" s="1105"/>
      <c r="Q410" s="1109"/>
      <c r="R410" s="1134">
        <v>1</v>
      </c>
      <c r="S410" s="1138" t="s">
        <v>89</v>
      </c>
      <c r="T410" s="1150" t="s">
        <v>80</v>
      </c>
      <c r="U410" s="1110" t="s">
        <v>1057</v>
      </c>
      <c r="V410" s="659">
        <f t="shared" si="37"/>
        <v>9</v>
      </c>
      <c r="W410" s="13"/>
      <c r="X410" s="13"/>
      <c r="Y410" s="13"/>
      <c r="Z410" s="14"/>
      <c r="AA410" s="24"/>
      <c r="AB410" s="25"/>
    </row>
    <row r="411" spans="1:36" s="9" customFormat="1" ht="15">
      <c r="A411" s="1074"/>
      <c r="B411" s="707"/>
      <c r="C411" s="1127" t="s">
        <v>974</v>
      </c>
      <c r="D411" s="1128">
        <v>103</v>
      </c>
      <c r="E411" s="1129" t="s">
        <v>67</v>
      </c>
      <c r="F411" s="1130">
        <v>16</v>
      </c>
      <c r="G411" s="1288"/>
      <c r="H411" s="1129"/>
      <c r="I411" s="1289"/>
      <c r="J411" s="1290"/>
      <c r="K411" s="1291"/>
      <c r="L411" s="1105"/>
      <c r="M411" s="1106"/>
      <c r="N411" s="1107"/>
      <c r="O411" s="1108"/>
      <c r="P411" s="1105"/>
      <c r="Q411" s="1109"/>
      <c r="R411" s="1134">
        <v>1</v>
      </c>
      <c r="S411" s="1138" t="s">
        <v>89</v>
      </c>
      <c r="T411" s="1150" t="s">
        <v>80</v>
      </c>
      <c r="U411" s="1110" t="s">
        <v>1057</v>
      </c>
      <c r="V411" s="659">
        <f t="shared" si="37"/>
        <v>9</v>
      </c>
      <c r="W411" s="13"/>
      <c r="X411" s="13"/>
      <c r="Y411" s="13"/>
      <c r="Z411" s="14"/>
      <c r="AA411" s="24"/>
      <c r="AB411" s="25"/>
    </row>
    <row r="412" spans="1:36" s="9" customFormat="1" ht="15">
      <c r="A412" s="1074"/>
      <c r="B412" s="707"/>
      <c r="C412" s="1127" t="s">
        <v>974</v>
      </c>
      <c r="D412" s="1128">
        <v>100</v>
      </c>
      <c r="E412" s="1129" t="s">
        <v>67</v>
      </c>
      <c r="F412" s="1130">
        <v>2</v>
      </c>
      <c r="G412" s="1288"/>
      <c r="H412" s="1129"/>
      <c r="I412" s="1289"/>
      <c r="J412" s="1290"/>
      <c r="K412" s="1291"/>
      <c r="L412" s="1105"/>
      <c r="M412" s="1106"/>
      <c r="N412" s="1107"/>
      <c r="O412" s="1108"/>
      <c r="P412" s="1105"/>
      <c r="Q412" s="1109"/>
      <c r="R412" s="1134">
        <v>2</v>
      </c>
      <c r="S412" s="1138" t="s">
        <v>89</v>
      </c>
      <c r="T412" s="1150" t="s">
        <v>80</v>
      </c>
      <c r="U412" s="1110" t="s">
        <v>1057</v>
      </c>
      <c r="V412" s="659">
        <f t="shared" si="37"/>
        <v>9</v>
      </c>
      <c r="W412" s="13"/>
      <c r="X412" s="13"/>
      <c r="Y412" s="13"/>
      <c r="Z412" s="14"/>
      <c r="AA412" s="24"/>
      <c r="AB412" s="25"/>
    </row>
    <row r="413" spans="1:36" s="9" customFormat="1" ht="15">
      <c r="A413" s="1074"/>
      <c r="B413" s="707"/>
      <c r="C413" s="1171" t="s">
        <v>975</v>
      </c>
      <c r="D413" s="1139">
        <v>12</v>
      </c>
      <c r="E413" s="1140" t="s">
        <v>67</v>
      </c>
      <c r="F413" s="1141">
        <v>8</v>
      </c>
      <c r="G413" s="1172"/>
      <c r="H413" s="1140"/>
      <c r="I413" s="1173"/>
      <c r="J413" s="1198"/>
      <c r="K413" s="1199"/>
      <c r="L413" s="1144"/>
      <c r="M413" s="1145"/>
      <c r="N413" s="1146"/>
      <c r="O413" s="1147"/>
      <c r="P413" s="1144"/>
      <c r="Q413" s="1148"/>
      <c r="R413" s="1005">
        <v>1</v>
      </c>
      <c r="S413" s="1196" t="s">
        <v>89</v>
      </c>
      <c r="T413" s="1150" t="s">
        <v>81</v>
      </c>
      <c r="U413" s="1151" t="s">
        <v>1057</v>
      </c>
      <c r="V413" s="659">
        <f t="shared" si="37"/>
        <v>9</v>
      </c>
      <c r="W413" s="13"/>
      <c r="X413" s="13"/>
      <c r="Y413" s="13"/>
      <c r="Z413" s="14"/>
      <c r="AA413" s="24"/>
      <c r="AB413" s="25"/>
    </row>
    <row r="414" spans="1:36" s="9" customFormat="1" ht="15">
      <c r="A414" s="1074"/>
      <c r="B414" s="707"/>
      <c r="C414" s="1171" t="s">
        <v>975</v>
      </c>
      <c r="D414" s="1139">
        <v>10</v>
      </c>
      <c r="E414" s="1140" t="s">
        <v>67</v>
      </c>
      <c r="F414" s="1141">
        <v>4</v>
      </c>
      <c r="G414" s="1172"/>
      <c r="H414" s="1140"/>
      <c r="I414" s="1173"/>
      <c r="J414" s="1198"/>
      <c r="K414" s="1199"/>
      <c r="L414" s="1144"/>
      <c r="M414" s="1145"/>
      <c r="N414" s="1146"/>
      <c r="O414" s="1147"/>
      <c r="P414" s="1144"/>
      <c r="Q414" s="1148"/>
      <c r="R414" s="1005">
        <v>1</v>
      </c>
      <c r="S414" s="1196" t="s">
        <v>89</v>
      </c>
      <c r="T414" s="1150" t="s">
        <v>81</v>
      </c>
      <c r="U414" s="1151" t="s">
        <v>1057</v>
      </c>
      <c r="V414" s="659">
        <f t="shared" si="37"/>
        <v>9</v>
      </c>
      <c r="W414" s="13"/>
      <c r="X414" s="13"/>
      <c r="Y414" s="13"/>
      <c r="Z414" s="14"/>
      <c r="AA414" s="24"/>
      <c r="AB414" s="25"/>
    </row>
    <row r="415" spans="1:36" s="9" customFormat="1" ht="15">
      <c r="A415" s="1074"/>
      <c r="B415" s="1807"/>
      <c r="C415" s="1612" t="s">
        <v>975</v>
      </c>
      <c r="D415" s="1530">
        <v>7</v>
      </c>
      <c r="E415" s="1531" t="s">
        <v>67</v>
      </c>
      <c r="F415" s="1532">
        <v>13.6</v>
      </c>
      <c r="G415" s="1613"/>
      <c r="H415" s="1531"/>
      <c r="I415" s="1614"/>
      <c r="J415" s="999"/>
      <c r="K415" s="1808"/>
      <c r="L415" s="1674"/>
      <c r="M415" s="1800"/>
      <c r="N415" s="1809"/>
      <c r="O415" s="1801"/>
      <c r="P415" s="1674"/>
      <c r="Q415" s="1810"/>
      <c r="R415" s="1811">
        <v>1</v>
      </c>
      <c r="S415" s="1812" t="s">
        <v>89</v>
      </c>
      <c r="T415" s="1804" t="s">
        <v>83</v>
      </c>
      <c r="U415" s="2008" t="s">
        <v>1057</v>
      </c>
      <c r="V415" s="659">
        <f t="shared" si="37"/>
        <v>9</v>
      </c>
      <c r="W415" s="13"/>
      <c r="X415" s="13"/>
      <c r="Y415" s="13"/>
      <c r="Z415" s="14"/>
      <c r="AA415" s="24"/>
      <c r="AB415" s="25"/>
    </row>
    <row r="416" spans="1:36" s="9" customFormat="1" ht="15">
      <c r="A416" s="1074"/>
      <c r="B416" s="1807"/>
      <c r="C416" s="1612" t="s">
        <v>975</v>
      </c>
      <c r="D416" s="1530">
        <v>7</v>
      </c>
      <c r="E416" s="1531" t="s">
        <v>67</v>
      </c>
      <c r="F416" s="1532">
        <v>12.35</v>
      </c>
      <c r="G416" s="1613"/>
      <c r="H416" s="1531"/>
      <c r="I416" s="1614"/>
      <c r="J416" s="999"/>
      <c r="K416" s="1808"/>
      <c r="L416" s="1674"/>
      <c r="M416" s="1800"/>
      <c r="N416" s="1809"/>
      <c r="O416" s="1801"/>
      <c r="P416" s="1674"/>
      <c r="Q416" s="1810"/>
      <c r="R416" s="1811">
        <v>1</v>
      </c>
      <c r="S416" s="1812" t="s">
        <v>89</v>
      </c>
      <c r="T416" s="1804" t="s">
        <v>83</v>
      </c>
      <c r="U416" s="2008" t="s">
        <v>1057</v>
      </c>
      <c r="V416" s="659">
        <f t="shared" si="37"/>
        <v>9</v>
      </c>
      <c r="W416" s="13"/>
      <c r="X416" s="13"/>
      <c r="Y416" s="13"/>
      <c r="Z416" s="14"/>
      <c r="AA416" s="24"/>
      <c r="AB416" s="25"/>
    </row>
    <row r="417" spans="1:36" s="9" customFormat="1" ht="15">
      <c r="A417" s="1074"/>
      <c r="B417" s="1807"/>
      <c r="C417" s="1612" t="s">
        <v>975</v>
      </c>
      <c r="D417" s="1530">
        <v>4</v>
      </c>
      <c r="E417" s="1531" t="s">
        <v>67</v>
      </c>
      <c r="F417" s="1532">
        <v>17.45</v>
      </c>
      <c r="G417" s="1613"/>
      <c r="H417" s="1531"/>
      <c r="I417" s="1614"/>
      <c r="J417" s="999"/>
      <c r="K417" s="1808"/>
      <c r="L417" s="1674"/>
      <c r="M417" s="1800"/>
      <c r="N417" s="1809"/>
      <c r="O417" s="1801"/>
      <c r="P417" s="1674"/>
      <c r="Q417" s="1810"/>
      <c r="R417" s="1811">
        <v>2</v>
      </c>
      <c r="S417" s="1812" t="s">
        <v>89</v>
      </c>
      <c r="T417" s="1804" t="s">
        <v>83</v>
      </c>
      <c r="U417" s="2008" t="s">
        <v>1057</v>
      </c>
      <c r="V417" s="659">
        <f t="shared" si="37"/>
        <v>9</v>
      </c>
      <c r="W417" s="13"/>
      <c r="X417" s="13"/>
      <c r="Y417" s="13"/>
      <c r="Z417" s="14"/>
      <c r="AA417" s="24"/>
      <c r="AB417" s="25"/>
    </row>
    <row r="418" spans="1:36" s="9" customFormat="1" ht="15">
      <c r="A418" s="1074"/>
      <c r="B418" s="1807"/>
      <c r="C418" s="1612" t="s">
        <v>975</v>
      </c>
      <c r="D418" s="1530">
        <v>2</v>
      </c>
      <c r="E418" s="1531" t="s">
        <v>67</v>
      </c>
      <c r="F418" s="1532">
        <v>8</v>
      </c>
      <c r="G418" s="1613"/>
      <c r="H418" s="1531"/>
      <c r="I418" s="1614"/>
      <c r="J418" s="999"/>
      <c r="K418" s="1808"/>
      <c r="L418" s="1674"/>
      <c r="M418" s="1800"/>
      <c r="N418" s="1809"/>
      <c r="O418" s="1801"/>
      <c r="P418" s="1674"/>
      <c r="Q418" s="1810"/>
      <c r="R418" s="1811">
        <v>1</v>
      </c>
      <c r="S418" s="1812" t="s">
        <v>89</v>
      </c>
      <c r="T418" s="1804" t="s">
        <v>83</v>
      </c>
      <c r="U418" s="2008" t="s">
        <v>1057</v>
      </c>
      <c r="V418" s="659">
        <f t="shared" si="37"/>
        <v>9</v>
      </c>
      <c r="W418" s="13"/>
      <c r="X418" s="13"/>
      <c r="Y418" s="13"/>
      <c r="Z418" s="14"/>
      <c r="AA418" s="24"/>
      <c r="AB418" s="25"/>
    </row>
    <row r="419" spans="1:36" s="9" customFormat="1" ht="15">
      <c r="A419" s="1074"/>
      <c r="B419" s="1807"/>
      <c r="C419" s="1612" t="s">
        <v>975</v>
      </c>
      <c r="D419" s="1530">
        <v>1</v>
      </c>
      <c r="E419" s="1531" t="s">
        <v>67</v>
      </c>
      <c r="F419" s="1532">
        <v>4.4000000000000004</v>
      </c>
      <c r="G419" s="1813"/>
      <c r="H419" s="1814"/>
      <c r="I419" s="1815"/>
      <c r="J419" s="1290"/>
      <c r="K419" s="1816"/>
      <c r="L419" s="1692"/>
      <c r="M419" s="1817"/>
      <c r="N419" s="1818"/>
      <c r="O419" s="1819"/>
      <c r="P419" s="1692"/>
      <c r="Q419" s="1820"/>
      <c r="R419" s="1811">
        <v>1</v>
      </c>
      <c r="S419" s="1812" t="s">
        <v>89</v>
      </c>
      <c r="T419" s="1804" t="s">
        <v>83</v>
      </c>
      <c r="U419" s="2008" t="s">
        <v>1057</v>
      </c>
      <c r="V419" s="659">
        <f t="shared" si="37"/>
        <v>9</v>
      </c>
      <c r="W419" s="13"/>
      <c r="X419" s="13"/>
      <c r="Y419" s="13"/>
      <c r="Z419" s="14"/>
      <c r="AA419" s="24"/>
      <c r="AB419" s="25"/>
    </row>
    <row r="420" spans="1:36" s="9" customFormat="1" ht="15">
      <c r="A420" s="1074"/>
      <c r="B420" s="1871"/>
      <c r="C420" s="1828" t="s">
        <v>975</v>
      </c>
      <c r="D420" s="1696">
        <v>0</v>
      </c>
      <c r="E420" s="1697" t="s">
        <v>67</v>
      </c>
      <c r="F420" s="1698">
        <v>2.1</v>
      </c>
      <c r="G420" s="1872"/>
      <c r="H420" s="1873"/>
      <c r="I420" s="1874"/>
      <c r="J420" s="2007"/>
      <c r="K420" s="1875"/>
      <c r="L420" s="1879"/>
      <c r="M420" s="1876"/>
      <c r="N420" s="1877"/>
      <c r="O420" s="1878"/>
      <c r="P420" s="1879"/>
      <c r="Q420" s="1880"/>
      <c r="R420" s="1832">
        <v>1</v>
      </c>
      <c r="S420" s="1833" t="s">
        <v>89</v>
      </c>
      <c r="T420" s="1834" t="s">
        <v>83</v>
      </c>
      <c r="U420" s="2009" t="s">
        <v>1057</v>
      </c>
      <c r="V420" s="659">
        <f t="shared" si="37"/>
        <v>9</v>
      </c>
      <c r="W420" s="13"/>
      <c r="X420" s="13"/>
      <c r="Y420" s="13"/>
      <c r="Z420" s="14"/>
      <c r="AA420" s="24"/>
      <c r="AB420" s="25"/>
    </row>
    <row r="421" spans="1:36" s="8" customFormat="1" ht="15.75">
      <c r="A421" s="1078"/>
      <c r="B421" s="666"/>
      <c r="C421" s="62"/>
      <c r="D421" s="2506" t="s">
        <v>17</v>
      </c>
      <c r="E421" s="2507"/>
      <c r="F421" s="2507"/>
      <c r="G421" s="2507"/>
      <c r="H421" s="2507"/>
      <c r="I421" s="2508"/>
      <c r="J421" s="2567">
        <f>VLOOKUP(A423,'12 - FINANCEIRA'!_xlnm.Print_Area,6,FALSE)</f>
        <v>22</v>
      </c>
      <c r="K421" s="2568"/>
      <c r="L421" s="696" t="str">
        <f>VLOOKUP(A423,'12 - FINANCEIRA'!_xlnm.Print_Area,4,FALSE)</f>
        <v>un</v>
      </c>
      <c r="M421" s="2562" t="s">
        <v>18</v>
      </c>
      <c r="N421" s="2563"/>
      <c r="O421" s="2563"/>
      <c r="P421" s="2563"/>
      <c r="Q421" s="2564"/>
      <c r="R421" s="691">
        <f>SUM(R402:R420)</f>
        <v>21</v>
      </c>
      <c r="S421" s="692" t="str">
        <f>L421</f>
        <v>un</v>
      </c>
      <c r="T421" s="486"/>
      <c r="U421" s="469"/>
      <c r="V421" s="659">
        <f t="shared" si="37"/>
        <v>9</v>
      </c>
      <c r="AB421" s="12"/>
    </row>
    <row r="422" spans="1:36" s="8" customFormat="1" ht="15.75">
      <c r="A422" s="332"/>
      <c r="B422" s="666"/>
      <c r="C422" s="487"/>
      <c r="D422" s="2503" t="s">
        <v>19</v>
      </c>
      <c r="E422" s="2504"/>
      <c r="F422" s="2504"/>
      <c r="G422" s="2504"/>
      <c r="H422" s="2504"/>
      <c r="I422" s="2505"/>
      <c r="J422" s="2509">
        <f>R421/J421</f>
        <v>0.95454545454545459</v>
      </c>
      <c r="K422" s="2510"/>
      <c r="L422" s="2513"/>
      <c r="M422" s="2500" t="s">
        <v>20</v>
      </c>
      <c r="N422" s="2501"/>
      <c r="O422" s="2501"/>
      <c r="P422" s="2501"/>
      <c r="Q422" s="2502"/>
      <c r="R422" s="667">
        <f>VLOOKUP(A423,'12 - FINANCEIRA'!_xlnm.Print_Area,8,FALSE)</f>
        <v>12</v>
      </c>
      <c r="S422" s="668" t="str">
        <f>L421</f>
        <v>un</v>
      </c>
      <c r="T422" s="486"/>
      <c r="U422" s="469"/>
      <c r="V422" s="659">
        <f t="shared" si="37"/>
        <v>9</v>
      </c>
      <c r="AB422" s="12"/>
    </row>
    <row r="423" spans="1:36" s="8" customFormat="1" ht="15.75">
      <c r="A423" s="332" t="s">
        <v>335</v>
      </c>
      <c r="B423" s="666"/>
      <c r="C423" s="62"/>
      <c r="D423" s="2520"/>
      <c r="E423" s="2521"/>
      <c r="F423" s="2521"/>
      <c r="G423" s="2521"/>
      <c r="H423" s="2521"/>
      <c r="I423" s="2522"/>
      <c r="J423" s="2543"/>
      <c r="K423" s="2544"/>
      <c r="L423" s="2545"/>
      <c r="M423" s="2546" t="s">
        <v>21</v>
      </c>
      <c r="N423" s="2547"/>
      <c r="O423" s="2547"/>
      <c r="P423" s="2547"/>
      <c r="Q423" s="2548"/>
      <c r="R423" s="342">
        <f>R421-R422</f>
        <v>9</v>
      </c>
      <c r="S423" s="343" t="str">
        <f>L421</f>
        <v>un</v>
      </c>
      <c r="T423" s="486"/>
      <c r="U423" s="469"/>
      <c r="V423" s="659">
        <f>R423</f>
        <v>9</v>
      </c>
      <c r="AB423" s="12"/>
    </row>
    <row r="424" spans="1:36" s="8" customFormat="1" ht="15.75">
      <c r="A424" s="332"/>
      <c r="B424" s="344"/>
      <c r="C424" s="345"/>
      <c r="D424" s="347"/>
      <c r="E424" s="347"/>
      <c r="F424" s="347"/>
      <c r="G424" s="346"/>
      <c r="H424" s="346"/>
      <c r="I424" s="346"/>
      <c r="J424" s="348"/>
      <c r="K424" s="349"/>
      <c r="L424" s="350"/>
      <c r="M424" s="351"/>
      <c r="N424" s="351"/>
      <c r="O424" s="351"/>
      <c r="P424" s="351"/>
      <c r="Q424" s="351"/>
      <c r="R424" s="352"/>
      <c r="S424" s="353"/>
      <c r="T424" s="354"/>
      <c r="U424" s="355"/>
      <c r="V424" s="660">
        <f>SUM(V400:V423)</f>
        <v>216</v>
      </c>
      <c r="AB424" s="12"/>
    </row>
    <row r="425" spans="1:36" s="317" customFormat="1" ht="15.75">
      <c r="A425" s="1050"/>
      <c r="B425" s="312" t="s">
        <v>336</v>
      </c>
      <c r="C425" s="313" t="str">
        <f>VLOOKUP(B425,'12 - FINANCEIRA'!_xlnm.Print_Area,2,FALSE)</f>
        <v>OBRAS COMPLEMENTARES</v>
      </c>
      <c r="D425" s="314"/>
      <c r="E425" s="314"/>
      <c r="F425" s="314"/>
      <c r="G425" s="2586"/>
      <c r="H425" s="2587"/>
      <c r="I425" s="2587"/>
      <c r="J425" s="2587"/>
      <c r="K425" s="2587"/>
      <c r="L425" s="2588"/>
      <c r="M425" s="315"/>
      <c r="N425" s="316"/>
      <c r="O425" s="2587"/>
      <c r="P425" s="2587"/>
      <c r="Q425" s="2587"/>
      <c r="R425" s="2587"/>
      <c r="S425" s="681"/>
      <c r="T425" s="693"/>
      <c r="U425" s="694"/>
      <c r="V425" s="311" t="e">
        <f>SUM(V426:V517)</f>
        <v>#REF!</v>
      </c>
    </row>
    <row r="426" spans="1:36" s="319" customFormat="1" ht="15.75" customHeight="1">
      <c r="A426" s="1051"/>
      <c r="B426" s="2528" t="str">
        <f>VLOOKUP(A456,'12 - FINANCEIRA'!_xlnm.Print_Area,1,FALSE)</f>
        <v>2.4.1</v>
      </c>
      <c r="C426" s="2526" t="str">
        <f>VLOOKUP(A456,'12 - FINANCEIRA'!_xlnm.Print_Area,3,FALSE)</f>
        <v>Demolição de concreto simples (PV e BSTC)</v>
      </c>
      <c r="D426" s="2552" t="s">
        <v>86</v>
      </c>
      <c r="E426" s="2553"/>
      <c r="F426" s="2553"/>
      <c r="G426" s="2553"/>
      <c r="H426" s="2553"/>
      <c r="I426" s="2554"/>
      <c r="J426" s="2498" t="s">
        <v>87</v>
      </c>
      <c r="K426" s="2498" t="s">
        <v>90</v>
      </c>
      <c r="L426" s="2498" t="s">
        <v>91</v>
      </c>
      <c r="M426" s="2498" t="s">
        <v>99</v>
      </c>
      <c r="N426" s="2498" t="s">
        <v>100</v>
      </c>
      <c r="O426" s="2498" t="s">
        <v>95</v>
      </c>
      <c r="P426" s="2498" t="s">
        <v>94</v>
      </c>
      <c r="Q426" s="2498" t="s">
        <v>548</v>
      </c>
      <c r="R426" s="2533" t="s">
        <v>2</v>
      </c>
      <c r="S426" s="2498" t="s">
        <v>88</v>
      </c>
      <c r="T426" s="2498" t="s">
        <v>16</v>
      </c>
      <c r="U426" s="2535" t="s">
        <v>205</v>
      </c>
      <c r="V426" s="659" t="e">
        <f t="shared" ref="V426" si="38">V429</f>
        <v>#REF!</v>
      </c>
      <c r="W426" s="13"/>
      <c r="X426" s="13"/>
      <c r="Y426" s="13"/>
      <c r="Z426" s="14"/>
      <c r="AA426" s="9"/>
      <c r="AB426" s="9"/>
      <c r="AC426" s="9"/>
      <c r="AD426" s="9"/>
      <c r="AE426" s="9"/>
      <c r="AF426" s="9"/>
      <c r="AG426" s="9"/>
      <c r="AH426" s="9"/>
      <c r="AI426" s="9"/>
      <c r="AJ426" s="9"/>
    </row>
    <row r="427" spans="1:36" s="319" customFormat="1" ht="15.75">
      <c r="A427" s="1051"/>
      <c r="B427" s="2550" t="e">
        <f>LEFT(#REF!,5)</f>
        <v>#REF!</v>
      </c>
      <c r="C427" s="2551" t="e">
        <f>VLOOKUP(LEFT(#REF!,5),'12 - FINANCEIRA'!_xlnm.Print_Area,2,FALSE)</f>
        <v>#REF!</v>
      </c>
      <c r="D427" s="2537" t="s">
        <v>13</v>
      </c>
      <c r="E427" s="2538"/>
      <c r="F427" s="2539"/>
      <c r="G427" s="2540" t="s">
        <v>14</v>
      </c>
      <c r="H427" s="2541"/>
      <c r="I427" s="2542"/>
      <c r="J427" s="2499"/>
      <c r="K427" s="2499"/>
      <c r="L427" s="2499"/>
      <c r="M427" s="2499"/>
      <c r="N427" s="2499"/>
      <c r="O427" s="2499"/>
      <c r="P427" s="2499"/>
      <c r="Q427" s="2589"/>
      <c r="R427" s="2534"/>
      <c r="S427" s="2499"/>
      <c r="T427" s="2499"/>
      <c r="U427" s="2536"/>
      <c r="V427" s="659" t="e">
        <f>#REF!</f>
        <v>#REF!</v>
      </c>
      <c r="W427" s="13"/>
      <c r="X427" s="13"/>
      <c r="Y427" s="13"/>
      <c r="Z427" s="14"/>
      <c r="AA427" s="9"/>
      <c r="AB427" s="9"/>
      <c r="AC427" s="9"/>
      <c r="AD427" s="9"/>
      <c r="AE427" s="9"/>
      <c r="AF427" s="9"/>
      <c r="AG427" s="9"/>
      <c r="AH427" s="9"/>
      <c r="AI427" s="9"/>
      <c r="AJ427" s="9"/>
    </row>
    <row r="428" spans="1:36" s="9" customFormat="1" ht="15">
      <c r="A428" s="321"/>
      <c r="B428" s="706"/>
      <c r="C428" s="1896" t="s">
        <v>976</v>
      </c>
      <c r="D428" s="1897">
        <v>100</v>
      </c>
      <c r="E428" s="1898" t="s">
        <v>67</v>
      </c>
      <c r="F428" s="1899">
        <v>0</v>
      </c>
      <c r="G428" s="1897">
        <v>106</v>
      </c>
      <c r="H428" s="1898" t="s">
        <v>67</v>
      </c>
      <c r="I428" s="1899">
        <v>0</v>
      </c>
      <c r="J428" s="1900" t="s">
        <v>93</v>
      </c>
      <c r="K428" s="1901">
        <f t="shared" ref="K428" si="39">20*(G428-D428)+I428-F428</f>
        <v>120</v>
      </c>
      <c r="L428" s="1600"/>
      <c r="M428" s="1902"/>
      <c r="N428" s="1903"/>
      <c r="O428" s="1904"/>
      <c r="P428" s="1905">
        <v>0.18329999999999999</v>
      </c>
      <c r="Q428" s="1906"/>
      <c r="R428" s="1907">
        <f>TRUNC(K428*P428,3)</f>
        <v>21.995999999999999</v>
      </c>
      <c r="S428" s="1908" t="s">
        <v>5</v>
      </c>
      <c r="T428" s="1909" t="s">
        <v>83</v>
      </c>
      <c r="U428" s="1910" t="s">
        <v>937</v>
      </c>
      <c r="V428" s="659" t="e">
        <f>V430</f>
        <v>#REF!</v>
      </c>
      <c r="W428" s="13"/>
      <c r="X428" s="13"/>
      <c r="Y428" s="13"/>
      <c r="Z428" s="14"/>
      <c r="AA428" s="24"/>
      <c r="AB428" s="25"/>
    </row>
    <row r="429" spans="1:36" s="9" customFormat="1" ht="15">
      <c r="A429" s="1074"/>
      <c r="B429" s="1449"/>
      <c r="C429" s="1881" t="s">
        <v>976</v>
      </c>
      <c r="D429" s="1882">
        <v>106</v>
      </c>
      <c r="E429" s="1883" t="s">
        <v>67</v>
      </c>
      <c r="F429" s="1884">
        <v>0</v>
      </c>
      <c r="G429" s="1882">
        <v>123</v>
      </c>
      <c r="H429" s="1883" t="s">
        <v>67</v>
      </c>
      <c r="I429" s="1884">
        <v>18</v>
      </c>
      <c r="J429" s="1885" t="s">
        <v>93</v>
      </c>
      <c r="K429" s="1886">
        <f>20*(G429-D429)+I429-F429</f>
        <v>358</v>
      </c>
      <c r="L429" s="1887"/>
      <c r="M429" s="1888"/>
      <c r="N429" s="1889"/>
      <c r="O429" s="1890"/>
      <c r="P429" s="1891">
        <v>0.18329999999999999</v>
      </c>
      <c r="Q429" s="1892"/>
      <c r="R429" s="1893">
        <f>TRUNC(K429*P429,3)</f>
        <v>65.620999999999995</v>
      </c>
      <c r="S429" s="1541" t="s">
        <v>5</v>
      </c>
      <c r="T429" s="1894" t="s">
        <v>83</v>
      </c>
      <c r="U429" s="1895" t="s">
        <v>937</v>
      </c>
      <c r="V429" s="659" t="e">
        <f>V431</f>
        <v>#REF!</v>
      </c>
      <c r="W429" s="13"/>
      <c r="X429" s="13"/>
      <c r="Y429" s="13"/>
      <c r="Z429" s="14"/>
      <c r="AA429" s="24"/>
      <c r="AB429" s="25"/>
    </row>
    <row r="430" spans="1:36" s="8" customFormat="1" ht="15">
      <c r="A430" s="1078"/>
      <c r="B430" s="709"/>
      <c r="C430" s="1608" t="s">
        <v>977</v>
      </c>
      <c r="D430" s="1582">
        <v>1</v>
      </c>
      <c r="E430" s="1583" t="s">
        <v>67</v>
      </c>
      <c r="F430" s="1584">
        <v>9</v>
      </c>
      <c r="G430" s="1582">
        <v>0</v>
      </c>
      <c r="H430" s="1583" t="s">
        <v>67</v>
      </c>
      <c r="I430" s="1584">
        <v>0</v>
      </c>
      <c r="J430" s="1029" t="s">
        <v>93</v>
      </c>
      <c r="K430" s="1598">
        <v>29</v>
      </c>
      <c r="L430" s="1609"/>
      <c r="M430" s="1601"/>
      <c r="N430" s="1538"/>
      <c r="O430" s="1538"/>
      <c r="P430" s="1603">
        <v>0.29170000000000001</v>
      </c>
      <c r="Q430" s="1606"/>
      <c r="R430" s="1607">
        <f>TRUNC(K430*P430,3)</f>
        <v>8.4589999999999996</v>
      </c>
      <c r="S430" s="1561" t="s">
        <v>5</v>
      </c>
      <c r="T430" s="1610" t="s">
        <v>83</v>
      </c>
      <c r="U430" s="1611" t="s">
        <v>937</v>
      </c>
      <c r="V430" s="659" t="e">
        <f>V435</f>
        <v>#REF!</v>
      </c>
      <c r="W430" s="718"/>
      <c r="X430" s="718"/>
      <c r="Y430" s="718"/>
      <c r="Z430" s="719"/>
    </row>
    <row r="431" spans="1:36" s="8" customFormat="1" ht="15">
      <c r="A431" s="1078"/>
      <c r="B431" s="709"/>
      <c r="C431" s="1608" t="s">
        <v>977</v>
      </c>
      <c r="D431" s="1582">
        <v>1</v>
      </c>
      <c r="E431" s="1583" t="s">
        <v>67</v>
      </c>
      <c r="F431" s="1584">
        <v>10</v>
      </c>
      <c r="G431" s="1582">
        <v>7</v>
      </c>
      <c r="H431" s="1583" t="s">
        <v>67</v>
      </c>
      <c r="I431" s="1584">
        <v>10</v>
      </c>
      <c r="J431" s="1029" t="s">
        <v>93</v>
      </c>
      <c r="K431" s="1598">
        <f t="shared" ref="K431" si="40">20*(G431-D431)+I431-F431</f>
        <v>120</v>
      </c>
      <c r="L431" s="1609"/>
      <c r="M431" s="1601"/>
      <c r="N431" s="1538"/>
      <c r="O431" s="1538"/>
      <c r="P431" s="1603">
        <v>0.29170000000000001</v>
      </c>
      <c r="Q431" s="1606"/>
      <c r="R431" s="1607">
        <f>TRUNC(K431*P431,3)</f>
        <v>35.003999999999998</v>
      </c>
      <c r="S431" s="1561" t="s">
        <v>5</v>
      </c>
      <c r="T431" s="1610" t="s">
        <v>83</v>
      </c>
      <c r="U431" s="1591" t="s">
        <v>937</v>
      </c>
      <c r="V431" s="659" t="e">
        <f>V433</f>
        <v>#REF!</v>
      </c>
      <c r="W431" s="718"/>
      <c r="X431" s="718"/>
      <c r="Y431" s="718"/>
      <c r="Z431" s="719"/>
    </row>
    <row r="432" spans="1:36" s="8" customFormat="1" ht="15">
      <c r="A432" s="1078"/>
      <c r="B432" s="707"/>
      <c r="C432" s="1536" t="s">
        <v>977</v>
      </c>
      <c r="D432" s="1582">
        <v>7</v>
      </c>
      <c r="E432" s="1583" t="s">
        <v>67</v>
      </c>
      <c r="F432" s="1584">
        <v>10.5</v>
      </c>
      <c r="G432" s="1582">
        <v>12</v>
      </c>
      <c r="H432" s="1583" t="s">
        <v>67</v>
      </c>
      <c r="I432" s="1584">
        <v>10</v>
      </c>
      <c r="J432" s="1029" t="s">
        <v>93</v>
      </c>
      <c r="K432" s="1598">
        <f t="shared" ref="K432" si="41">20*(G432-D432)+I432-F432</f>
        <v>99.5</v>
      </c>
      <c r="L432" s="1539"/>
      <c r="M432" s="1601"/>
      <c r="N432" s="1538"/>
      <c r="O432" s="1538"/>
      <c r="P432" s="1603">
        <v>0.29170000000000001</v>
      </c>
      <c r="Q432" s="1606"/>
      <c r="R432" s="1607">
        <f>TRUNC(K432*P432,3)</f>
        <v>29.024000000000001</v>
      </c>
      <c r="S432" s="1605" t="s">
        <v>5</v>
      </c>
      <c r="T432" s="1542" t="s">
        <v>83</v>
      </c>
      <c r="U432" s="98" t="s">
        <v>937</v>
      </c>
      <c r="V432" s="659" t="e">
        <f>V436</f>
        <v>#REF!</v>
      </c>
      <c r="W432" s="718"/>
      <c r="X432" s="718"/>
      <c r="Y432" s="718"/>
      <c r="Z432" s="719"/>
    </row>
    <row r="433" spans="1:26" s="8" customFormat="1" ht="15">
      <c r="A433" s="1078"/>
      <c r="B433" s="709"/>
      <c r="C433" s="1226" t="s">
        <v>978</v>
      </c>
      <c r="D433" s="1530">
        <v>100</v>
      </c>
      <c r="E433" s="1531" t="s">
        <v>67</v>
      </c>
      <c r="F433" s="1532">
        <v>0</v>
      </c>
      <c r="G433" s="1530">
        <v>100</v>
      </c>
      <c r="H433" s="1531" t="s">
        <v>67</v>
      </c>
      <c r="I433" s="1532">
        <v>2</v>
      </c>
      <c r="J433" s="999" t="s">
        <v>93</v>
      </c>
      <c r="K433" s="1598">
        <f t="shared" ref="K433:K453" si="42">20*(G433-D433)+I433-F433</f>
        <v>2</v>
      </c>
      <c r="L433" s="1220"/>
      <c r="M433" s="1221">
        <v>2.5</v>
      </c>
      <c r="N433" s="1222">
        <v>0.2</v>
      </c>
      <c r="O433" s="1222"/>
      <c r="P433" s="1674">
        <f>(K433*M433*N433)*2</f>
        <v>2</v>
      </c>
      <c r="Q433" s="1220">
        <v>2</v>
      </c>
      <c r="R433" s="1599">
        <f>P433*Q433</f>
        <v>4</v>
      </c>
      <c r="S433" s="1528" t="s">
        <v>5</v>
      </c>
      <c r="T433" s="1225" t="s">
        <v>83</v>
      </c>
      <c r="U433" s="1227" t="s">
        <v>936</v>
      </c>
      <c r="V433" s="659" t="e">
        <f t="shared" ref="V433:V455" si="43">V434</f>
        <v>#REF!</v>
      </c>
      <c r="W433" s="718"/>
      <c r="X433" s="718"/>
      <c r="Y433" s="718"/>
      <c r="Z433" s="719"/>
    </row>
    <row r="434" spans="1:26" s="8" customFormat="1" ht="15">
      <c r="A434" s="1078"/>
      <c r="B434" s="709"/>
      <c r="C434" s="1226" t="s">
        <v>978</v>
      </c>
      <c r="D434" s="1530">
        <v>102</v>
      </c>
      <c r="E434" s="1531" t="s">
        <v>67</v>
      </c>
      <c r="F434" s="1532">
        <v>1.9</v>
      </c>
      <c r="G434" s="1530">
        <v>102</v>
      </c>
      <c r="H434" s="1531" t="s">
        <v>67</v>
      </c>
      <c r="I434" s="1532">
        <v>3.9</v>
      </c>
      <c r="J434" s="999" t="s">
        <v>93</v>
      </c>
      <c r="K434" s="1598">
        <f t="shared" si="42"/>
        <v>2</v>
      </c>
      <c r="L434" s="1220"/>
      <c r="M434" s="1221">
        <v>2.5</v>
      </c>
      <c r="N434" s="1222">
        <v>0.2</v>
      </c>
      <c r="O434" s="1222"/>
      <c r="P434" s="1674">
        <f t="shared" ref="P434:P453" si="44">(K434*M434*N434)*2</f>
        <v>2</v>
      </c>
      <c r="Q434" s="1220">
        <v>2</v>
      </c>
      <c r="R434" s="1599">
        <f t="shared" ref="R434:R453" si="45">P434*Q434</f>
        <v>4</v>
      </c>
      <c r="S434" s="1528" t="s">
        <v>5</v>
      </c>
      <c r="T434" s="1225" t="s">
        <v>83</v>
      </c>
      <c r="U434" s="1227" t="s">
        <v>936</v>
      </c>
      <c r="V434" s="659" t="e">
        <f t="shared" si="43"/>
        <v>#REF!</v>
      </c>
      <c r="W434" s="718"/>
      <c r="X434" s="718"/>
      <c r="Y434" s="718"/>
      <c r="Z434" s="719"/>
    </row>
    <row r="435" spans="1:26" s="8" customFormat="1" ht="15">
      <c r="A435" s="1078"/>
      <c r="B435" s="709"/>
      <c r="C435" s="1226" t="s">
        <v>978</v>
      </c>
      <c r="D435" s="1530">
        <v>103</v>
      </c>
      <c r="E435" s="1531" t="s">
        <v>67</v>
      </c>
      <c r="F435" s="1532">
        <v>3.9</v>
      </c>
      <c r="G435" s="1530">
        <v>103</v>
      </c>
      <c r="H435" s="1531" t="s">
        <v>67</v>
      </c>
      <c r="I435" s="1532">
        <v>5.9</v>
      </c>
      <c r="J435" s="999" t="s">
        <v>93</v>
      </c>
      <c r="K435" s="1598">
        <f t="shared" si="42"/>
        <v>2.0000000000000004</v>
      </c>
      <c r="L435" s="1220"/>
      <c r="M435" s="1221">
        <v>2.5</v>
      </c>
      <c r="N435" s="1222">
        <v>0.2</v>
      </c>
      <c r="O435" s="1222"/>
      <c r="P435" s="1674">
        <f t="shared" si="44"/>
        <v>2.0000000000000004</v>
      </c>
      <c r="Q435" s="1220">
        <v>2</v>
      </c>
      <c r="R435" s="1599">
        <f t="shared" si="45"/>
        <v>4.0000000000000009</v>
      </c>
      <c r="S435" s="1528" t="s">
        <v>5</v>
      </c>
      <c r="T435" s="1225" t="s">
        <v>83</v>
      </c>
      <c r="U435" s="1227" t="s">
        <v>936</v>
      </c>
      <c r="V435" s="659" t="e">
        <f t="shared" si="43"/>
        <v>#REF!</v>
      </c>
      <c r="W435" s="718"/>
      <c r="X435" s="718"/>
      <c r="Y435" s="718"/>
      <c r="Z435" s="719"/>
    </row>
    <row r="436" spans="1:26" s="8" customFormat="1" ht="15">
      <c r="A436" s="1078"/>
      <c r="B436" s="709"/>
      <c r="C436" s="1226" t="s">
        <v>978</v>
      </c>
      <c r="D436" s="1530">
        <v>104</v>
      </c>
      <c r="E436" s="1531" t="s">
        <v>67</v>
      </c>
      <c r="F436" s="1532">
        <v>7.9</v>
      </c>
      <c r="G436" s="1530">
        <v>104</v>
      </c>
      <c r="H436" s="1531" t="s">
        <v>67</v>
      </c>
      <c r="I436" s="1532">
        <v>9.9</v>
      </c>
      <c r="J436" s="999" t="s">
        <v>93</v>
      </c>
      <c r="K436" s="1598">
        <f t="shared" si="42"/>
        <v>2</v>
      </c>
      <c r="L436" s="1220"/>
      <c r="M436" s="1221">
        <v>2.5</v>
      </c>
      <c r="N436" s="1222">
        <v>0.2</v>
      </c>
      <c r="O436" s="1222"/>
      <c r="P436" s="1674">
        <f t="shared" si="44"/>
        <v>2</v>
      </c>
      <c r="Q436" s="1220">
        <v>2</v>
      </c>
      <c r="R436" s="1599">
        <f t="shared" si="45"/>
        <v>4</v>
      </c>
      <c r="S436" s="1528" t="s">
        <v>5</v>
      </c>
      <c r="T436" s="1225" t="s">
        <v>83</v>
      </c>
      <c r="U436" s="1227" t="s">
        <v>936</v>
      </c>
      <c r="V436" s="659" t="e">
        <f t="shared" si="43"/>
        <v>#REF!</v>
      </c>
      <c r="W436" s="718"/>
      <c r="X436" s="718"/>
      <c r="Y436" s="718"/>
      <c r="Z436" s="719"/>
    </row>
    <row r="437" spans="1:26" s="8" customFormat="1" ht="15">
      <c r="A437" s="1078"/>
      <c r="B437" s="709"/>
      <c r="C437" s="1226" t="s">
        <v>978</v>
      </c>
      <c r="D437" s="1530">
        <v>106</v>
      </c>
      <c r="E437" s="1531" t="s">
        <v>67</v>
      </c>
      <c r="F437" s="1532">
        <v>7.1</v>
      </c>
      <c r="G437" s="1530">
        <v>106</v>
      </c>
      <c r="H437" s="1531" t="s">
        <v>67</v>
      </c>
      <c r="I437" s="1532">
        <v>9.1</v>
      </c>
      <c r="J437" s="999" t="s">
        <v>93</v>
      </c>
      <c r="K437" s="1598">
        <f t="shared" si="42"/>
        <v>2</v>
      </c>
      <c r="L437" s="1220"/>
      <c r="M437" s="1221">
        <v>2.5</v>
      </c>
      <c r="N437" s="1222">
        <v>0.2</v>
      </c>
      <c r="O437" s="1222"/>
      <c r="P437" s="1674">
        <f t="shared" si="44"/>
        <v>2</v>
      </c>
      <c r="Q437" s="1220">
        <v>2</v>
      </c>
      <c r="R437" s="1599">
        <f t="shared" si="45"/>
        <v>4</v>
      </c>
      <c r="S437" s="1528" t="s">
        <v>5</v>
      </c>
      <c r="T437" s="1225" t="s">
        <v>83</v>
      </c>
      <c r="U437" s="1227" t="s">
        <v>936</v>
      </c>
      <c r="V437" s="659" t="e">
        <f t="shared" si="43"/>
        <v>#REF!</v>
      </c>
      <c r="W437" s="718"/>
      <c r="X437" s="718"/>
      <c r="Y437" s="718"/>
      <c r="Z437" s="719"/>
    </row>
    <row r="438" spans="1:26" s="8" customFormat="1" ht="15">
      <c r="A438" s="1078"/>
      <c r="B438" s="709"/>
      <c r="C438" s="1226" t="s">
        <v>978</v>
      </c>
      <c r="D438" s="1530">
        <v>108</v>
      </c>
      <c r="E438" s="1531" t="s">
        <v>67</v>
      </c>
      <c r="F438" s="1532">
        <v>6.3</v>
      </c>
      <c r="G438" s="1530">
        <v>108</v>
      </c>
      <c r="H438" s="1531" t="s">
        <v>67</v>
      </c>
      <c r="I438" s="1532">
        <v>8.3000000000000007</v>
      </c>
      <c r="J438" s="999" t="s">
        <v>93</v>
      </c>
      <c r="K438" s="1598">
        <f t="shared" si="42"/>
        <v>2.0000000000000009</v>
      </c>
      <c r="L438" s="1220"/>
      <c r="M438" s="1221">
        <v>2.5</v>
      </c>
      <c r="N438" s="1222">
        <v>0.2</v>
      </c>
      <c r="O438" s="1222"/>
      <c r="P438" s="1674">
        <f t="shared" si="44"/>
        <v>2.0000000000000009</v>
      </c>
      <c r="Q438" s="1220">
        <v>2</v>
      </c>
      <c r="R438" s="1599">
        <f t="shared" si="45"/>
        <v>4.0000000000000018</v>
      </c>
      <c r="S438" s="1528" t="s">
        <v>5</v>
      </c>
      <c r="T438" s="1225" t="s">
        <v>83</v>
      </c>
      <c r="U438" s="1227" t="s">
        <v>936</v>
      </c>
      <c r="V438" s="659" t="e">
        <f t="shared" si="43"/>
        <v>#REF!</v>
      </c>
      <c r="W438" s="718"/>
      <c r="X438" s="718"/>
      <c r="Y438" s="718"/>
      <c r="Z438" s="719"/>
    </row>
    <row r="439" spans="1:26" s="8" customFormat="1" ht="15">
      <c r="A439" s="1078"/>
      <c r="B439" s="709"/>
      <c r="C439" s="1226" t="s">
        <v>978</v>
      </c>
      <c r="D439" s="1530">
        <v>109</v>
      </c>
      <c r="E439" s="1531" t="s">
        <v>67</v>
      </c>
      <c r="F439" s="1532">
        <v>11.8</v>
      </c>
      <c r="G439" s="1530">
        <v>109</v>
      </c>
      <c r="H439" s="1531" t="s">
        <v>67</v>
      </c>
      <c r="I439" s="1532">
        <v>13.8</v>
      </c>
      <c r="J439" s="999" t="s">
        <v>93</v>
      </c>
      <c r="K439" s="1598">
        <f t="shared" si="42"/>
        <v>2</v>
      </c>
      <c r="L439" s="1220"/>
      <c r="M439" s="1221">
        <v>2.5</v>
      </c>
      <c r="N439" s="1222">
        <v>0.2</v>
      </c>
      <c r="O439" s="1222"/>
      <c r="P439" s="1674">
        <f t="shared" si="44"/>
        <v>2</v>
      </c>
      <c r="Q439" s="1220">
        <v>2</v>
      </c>
      <c r="R439" s="1599">
        <f t="shared" si="45"/>
        <v>4</v>
      </c>
      <c r="S439" s="1528" t="s">
        <v>5</v>
      </c>
      <c r="T439" s="1225" t="s">
        <v>83</v>
      </c>
      <c r="U439" s="1227" t="s">
        <v>936</v>
      </c>
      <c r="V439" s="659" t="e">
        <f t="shared" si="43"/>
        <v>#REF!</v>
      </c>
      <c r="W439" s="718"/>
      <c r="X439" s="718"/>
      <c r="Y439" s="718"/>
      <c r="Z439" s="719"/>
    </row>
    <row r="440" spans="1:26" s="8" customFormat="1" ht="15">
      <c r="A440" s="1078"/>
      <c r="B440" s="709"/>
      <c r="C440" s="1226" t="s">
        <v>978</v>
      </c>
      <c r="D440" s="1530">
        <v>111</v>
      </c>
      <c r="E440" s="1531" t="s">
        <v>67</v>
      </c>
      <c r="F440" s="1532">
        <v>3.5</v>
      </c>
      <c r="G440" s="1530">
        <v>111</v>
      </c>
      <c r="H440" s="1531" t="s">
        <v>67</v>
      </c>
      <c r="I440" s="1532">
        <v>5.5</v>
      </c>
      <c r="J440" s="999" t="s">
        <v>93</v>
      </c>
      <c r="K440" s="1598">
        <f t="shared" si="42"/>
        <v>2</v>
      </c>
      <c r="L440" s="1220"/>
      <c r="M440" s="1221">
        <v>2.5</v>
      </c>
      <c r="N440" s="1222">
        <v>0.2</v>
      </c>
      <c r="O440" s="1222"/>
      <c r="P440" s="1674">
        <f t="shared" si="44"/>
        <v>2</v>
      </c>
      <c r="Q440" s="1220">
        <v>2</v>
      </c>
      <c r="R440" s="1599">
        <f t="shared" si="45"/>
        <v>4</v>
      </c>
      <c r="S440" s="1528" t="s">
        <v>5</v>
      </c>
      <c r="T440" s="1225" t="s">
        <v>83</v>
      </c>
      <c r="U440" s="1227" t="s">
        <v>936</v>
      </c>
      <c r="V440" s="659" t="e">
        <f t="shared" si="43"/>
        <v>#REF!</v>
      </c>
      <c r="W440" s="718"/>
      <c r="X440" s="718"/>
      <c r="Y440" s="718"/>
      <c r="Z440" s="719"/>
    </row>
    <row r="441" spans="1:26" s="8" customFormat="1" ht="15">
      <c r="A441" s="1078"/>
      <c r="B441" s="709"/>
      <c r="C441" s="1226" t="s">
        <v>978</v>
      </c>
      <c r="D441" s="1530">
        <v>115</v>
      </c>
      <c r="E441" s="1531" t="s">
        <v>67</v>
      </c>
      <c r="F441" s="1532">
        <v>5.2</v>
      </c>
      <c r="G441" s="1530">
        <v>115</v>
      </c>
      <c r="H441" s="1531" t="s">
        <v>67</v>
      </c>
      <c r="I441" s="1532">
        <v>7.2</v>
      </c>
      <c r="J441" s="999" t="s">
        <v>93</v>
      </c>
      <c r="K441" s="1598">
        <f t="shared" si="42"/>
        <v>2</v>
      </c>
      <c r="L441" s="1220"/>
      <c r="M441" s="1221">
        <v>2.5</v>
      </c>
      <c r="N441" s="1222">
        <v>0.2</v>
      </c>
      <c r="O441" s="1222"/>
      <c r="P441" s="1674">
        <f t="shared" si="44"/>
        <v>2</v>
      </c>
      <c r="Q441" s="1220">
        <v>2</v>
      </c>
      <c r="R441" s="1599">
        <f t="shared" si="45"/>
        <v>4</v>
      </c>
      <c r="S441" s="1528" t="s">
        <v>5</v>
      </c>
      <c r="T441" s="1225" t="s">
        <v>83</v>
      </c>
      <c r="U441" s="1227" t="s">
        <v>936</v>
      </c>
      <c r="V441" s="659" t="e">
        <f t="shared" si="43"/>
        <v>#REF!</v>
      </c>
      <c r="W441" s="718"/>
      <c r="X441" s="718"/>
      <c r="Y441" s="718"/>
      <c r="Z441" s="719"/>
    </row>
    <row r="442" spans="1:26" s="8" customFormat="1" ht="15">
      <c r="A442" s="1078"/>
      <c r="B442" s="709"/>
      <c r="C442" s="1226" t="s">
        <v>978</v>
      </c>
      <c r="D442" s="1530">
        <v>117</v>
      </c>
      <c r="E442" s="1531" t="s">
        <v>67</v>
      </c>
      <c r="F442" s="1532">
        <v>6</v>
      </c>
      <c r="G442" s="1530">
        <v>117</v>
      </c>
      <c r="H442" s="1531" t="s">
        <v>67</v>
      </c>
      <c r="I442" s="1532">
        <v>8</v>
      </c>
      <c r="J442" s="999" t="s">
        <v>93</v>
      </c>
      <c r="K442" s="1598">
        <f t="shared" si="42"/>
        <v>2</v>
      </c>
      <c r="L442" s="1220"/>
      <c r="M442" s="1221">
        <v>2.5</v>
      </c>
      <c r="N442" s="1222">
        <v>0.2</v>
      </c>
      <c r="O442" s="1222"/>
      <c r="P442" s="1674">
        <f t="shared" si="44"/>
        <v>2</v>
      </c>
      <c r="Q442" s="1220">
        <v>2</v>
      </c>
      <c r="R442" s="1599">
        <f t="shared" si="45"/>
        <v>4</v>
      </c>
      <c r="S442" s="1528" t="s">
        <v>5</v>
      </c>
      <c r="T442" s="1225" t="s">
        <v>83</v>
      </c>
      <c r="U442" s="1227" t="s">
        <v>936</v>
      </c>
      <c r="V442" s="659" t="e">
        <f t="shared" si="43"/>
        <v>#REF!</v>
      </c>
      <c r="W442" s="718"/>
      <c r="X442" s="718"/>
      <c r="Y442" s="718"/>
      <c r="Z442" s="719"/>
    </row>
    <row r="443" spans="1:26" s="8" customFormat="1" ht="15">
      <c r="A443" s="1078"/>
      <c r="B443" s="709"/>
      <c r="C443" s="1226" t="s">
        <v>978</v>
      </c>
      <c r="D443" s="1530">
        <v>119</v>
      </c>
      <c r="E443" s="1531" t="s">
        <v>67</v>
      </c>
      <c r="F443" s="1532">
        <v>5</v>
      </c>
      <c r="G443" s="1530">
        <v>119</v>
      </c>
      <c r="H443" s="1531" t="s">
        <v>67</v>
      </c>
      <c r="I443" s="1532">
        <v>7</v>
      </c>
      <c r="J443" s="999" t="s">
        <v>93</v>
      </c>
      <c r="K443" s="1598">
        <f t="shared" si="42"/>
        <v>2</v>
      </c>
      <c r="L443" s="1220"/>
      <c r="M443" s="1221">
        <v>2.5</v>
      </c>
      <c r="N443" s="1222">
        <v>0.2</v>
      </c>
      <c r="O443" s="1222"/>
      <c r="P443" s="1674">
        <f t="shared" si="44"/>
        <v>2</v>
      </c>
      <c r="Q443" s="1220">
        <v>2</v>
      </c>
      <c r="R443" s="1599">
        <f t="shared" si="45"/>
        <v>4</v>
      </c>
      <c r="S443" s="1528" t="s">
        <v>5</v>
      </c>
      <c r="T443" s="1225" t="s">
        <v>83</v>
      </c>
      <c r="U443" s="1227" t="s">
        <v>936</v>
      </c>
      <c r="V443" s="659" t="e">
        <f t="shared" si="43"/>
        <v>#REF!</v>
      </c>
      <c r="W443" s="718"/>
      <c r="X443" s="718"/>
      <c r="Y443" s="718"/>
      <c r="Z443" s="719"/>
    </row>
    <row r="444" spans="1:26" s="8" customFormat="1" ht="15">
      <c r="A444" s="1078"/>
      <c r="B444" s="709"/>
      <c r="C444" s="1226" t="s">
        <v>978</v>
      </c>
      <c r="D444" s="1530">
        <v>121</v>
      </c>
      <c r="E444" s="1531" t="s">
        <v>67</v>
      </c>
      <c r="F444" s="1532">
        <v>3</v>
      </c>
      <c r="G444" s="1530">
        <v>121</v>
      </c>
      <c r="H444" s="1531" t="s">
        <v>67</v>
      </c>
      <c r="I444" s="1532">
        <v>5</v>
      </c>
      <c r="J444" s="999" t="s">
        <v>93</v>
      </c>
      <c r="K444" s="1598">
        <f t="shared" si="42"/>
        <v>2</v>
      </c>
      <c r="L444" s="1220"/>
      <c r="M444" s="1221">
        <v>2.5</v>
      </c>
      <c r="N444" s="1222">
        <v>0.2</v>
      </c>
      <c r="O444" s="1222"/>
      <c r="P444" s="1674">
        <f t="shared" si="44"/>
        <v>2</v>
      </c>
      <c r="Q444" s="1220">
        <v>2</v>
      </c>
      <c r="R444" s="1599">
        <f t="shared" si="45"/>
        <v>4</v>
      </c>
      <c r="S444" s="1528" t="s">
        <v>5</v>
      </c>
      <c r="T444" s="1225" t="s">
        <v>83</v>
      </c>
      <c r="U444" s="1227" t="s">
        <v>936</v>
      </c>
      <c r="V444" s="659" t="e">
        <f t="shared" si="43"/>
        <v>#REF!</v>
      </c>
      <c r="W444" s="718"/>
      <c r="X444" s="718"/>
      <c r="Y444" s="718"/>
      <c r="Z444" s="719"/>
    </row>
    <row r="445" spans="1:26" s="8" customFormat="1" ht="15">
      <c r="A445" s="1078"/>
      <c r="B445" s="709"/>
      <c r="C445" s="1226" t="s">
        <v>978</v>
      </c>
      <c r="D445" s="1530">
        <v>123</v>
      </c>
      <c r="E445" s="1531" t="s">
        <v>67</v>
      </c>
      <c r="F445" s="1532">
        <v>11</v>
      </c>
      <c r="G445" s="1530">
        <v>123</v>
      </c>
      <c r="H445" s="1531" t="s">
        <v>67</v>
      </c>
      <c r="I445" s="1532">
        <v>13</v>
      </c>
      <c r="J445" s="999" t="s">
        <v>93</v>
      </c>
      <c r="K445" s="1598">
        <f t="shared" si="42"/>
        <v>2</v>
      </c>
      <c r="L445" s="1220"/>
      <c r="M445" s="1221">
        <v>2.5</v>
      </c>
      <c r="N445" s="1222">
        <v>0.2</v>
      </c>
      <c r="O445" s="1222"/>
      <c r="P445" s="1674">
        <f t="shared" si="44"/>
        <v>2</v>
      </c>
      <c r="Q445" s="1220">
        <v>2</v>
      </c>
      <c r="R445" s="1599">
        <f t="shared" si="45"/>
        <v>4</v>
      </c>
      <c r="S445" s="1528" t="s">
        <v>5</v>
      </c>
      <c r="T445" s="1225" t="s">
        <v>83</v>
      </c>
      <c r="U445" s="1227" t="s">
        <v>936</v>
      </c>
      <c r="V445" s="659" t="e">
        <f t="shared" si="43"/>
        <v>#REF!</v>
      </c>
      <c r="W445" s="718"/>
      <c r="X445" s="718"/>
      <c r="Y445" s="718"/>
      <c r="Z445" s="719"/>
    </row>
    <row r="446" spans="1:26" s="8" customFormat="1" ht="15">
      <c r="A446" s="1078"/>
      <c r="B446" s="709"/>
      <c r="C446" s="1226" t="s">
        <v>979</v>
      </c>
      <c r="D446" s="1530">
        <v>0</v>
      </c>
      <c r="E446" s="1531" t="s">
        <v>67</v>
      </c>
      <c r="F446" s="1532">
        <v>0</v>
      </c>
      <c r="G446" s="1530">
        <v>0</v>
      </c>
      <c r="H446" s="1531" t="s">
        <v>67</v>
      </c>
      <c r="I446" s="1532">
        <v>2</v>
      </c>
      <c r="J446" s="999" t="s">
        <v>93</v>
      </c>
      <c r="K446" s="1598">
        <f t="shared" si="42"/>
        <v>2</v>
      </c>
      <c r="L446" s="1220"/>
      <c r="M446" s="1221">
        <v>2.5</v>
      </c>
      <c r="N446" s="1222">
        <v>0.2</v>
      </c>
      <c r="O446" s="1222"/>
      <c r="P446" s="1674">
        <f t="shared" si="44"/>
        <v>2</v>
      </c>
      <c r="Q446" s="1220">
        <v>2</v>
      </c>
      <c r="R446" s="1599">
        <f t="shared" si="45"/>
        <v>4</v>
      </c>
      <c r="S446" s="1528" t="s">
        <v>5</v>
      </c>
      <c r="T446" s="1225" t="s">
        <v>83</v>
      </c>
      <c r="U446" s="1227" t="s">
        <v>936</v>
      </c>
      <c r="V446" s="659" t="e">
        <f t="shared" si="43"/>
        <v>#REF!</v>
      </c>
      <c r="W446" s="718"/>
      <c r="X446" s="718"/>
      <c r="Y446" s="718"/>
      <c r="Z446" s="719"/>
    </row>
    <row r="447" spans="1:26" s="8" customFormat="1" ht="15">
      <c r="A447" s="1078"/>
      <c r="B447" s="709"/>
      <c r="C447" s="1226" t="s">
        <v>979</v>
      </c>
      <c r="D447" s="1530">
        <v>2</v>
      </c>
      <c r="E447" s="1531" t="s">
        <v>67</v>
      </c>
      <c r="F447" s="1532">
        <v>11.9</v>
      </c>
      <c r="G447" s="1530">
        <v>2</v>
      </c>
      <c r="H447" s="1531" t="s">
        <v>67</v>
      </c>
      <c r="I447" s="1532">
        <v>13.9</v>
      </c>
      <c r="J447" s="999" t="s">
        <v>93</v>
      </c>
      <c r="K447" s="1598">
        <f t="shared" si="42"/>
        <v>2</v>
      </c>
      <c r="L447" s="1220"/>
      <c r="M447" s="1221">
        <v>2.5</v>
      </c>
      <c r="N447" s="1222">
        <v>0.2</v>
      </c>
      <c r="O447" s="1222"/>
      <c r="P447" s="1674">
        <f t="shared" si="44"/>
        <v>2</v>
      </c>
      <c r="Q447" s="1220">
        <v>2</v>
      </c>
      <c r="R447" s="1599">
        <f t="shared" si="45"/>
        <v>4</v>
      </c>
      <c r="S447" s="1528" t="s">
        <v>5</v>
      </c>
      <c r="T447" s="1225" t="s">
        <v>83</v>
      </c>
      <c r="U447" s="1227" t="s">
        <v>936</v>
      </c>
      <c r="V447" s="659" t="e">
        <f t="shared" si="43"/>
        <v>#REF!</v>
      </c>
      <c r="W447" s="718"/>
      <c r="X447" s="718"/>
      <c r="Y447" s="718"/>
      <c r="Z447" s="719"/>
    </row>
    <row r="448" spans="1:26" s="8" customFormat="1" ht="15">
      <c r="A448" s="1078"/>
      <c r="B448" s="709"/>
      <c r="C448" s="1226" t="s">
        <v>979</v>
      </c>
      <c r="D448" s="1530">
        <v>4</v>
      </c>
      <c r="E448" s="1531" t="s">
        <v>67</v>
      </c>
      <c r="F448" s="1532">
        <v>2.5</v>
      </c>
      <c r="G448" s="1530">
        <v>4</v>
      </c>
      <c r="H448" s="1531" t="s">
        <v>67</v>
      </c>
      <c r="I448" s="1532">
        <v>4.5</v>
      </c>
      <c r="J448" s="999" t="s">
        <v>93</v>
      </c>
      <c r="K448" s="1598">
        <f t="shared" si="42"/>
        <v>2</v>
      </c>
      <c r="L448" s="1220"/>
      <c r="M448" s="1221">
        <v>2.5</v>
      </c>
      <c r="N448" s="1222">
        <v>0.2</v>
      </c>
      <c r="O448" s="1222"/>
      <c r="P448" s="1674">
        <f t="shared" si="44"/>
        <v>2</v>
      </c>
      <c r="Q448" s="1220">
        <v>2</v>
      </c>
      <c r="R448" s="1599">
        <f t="shared" si="45"/>
        <v>4</v>
      </c>
      <c r="S448" s="1528" t="s">
        <v>5</v>
      </c>
      <c r="T448" s="1225" t="s">
        <v>83</v>
      </c>
      <c r="U448" s="1227" t="s">
        <v>936</v>
      </c>
      <c r="V448" s="659" t="e">
        <f t="shared" si="43"/>
        <v>#REF!</v>
      </c>
      <c r="W448" s="718"/>
      <c r="X448" s="718"/>
      <c r="Y448" s="718"/>
      <c r="Z448" s="719"/>
    </row>
    <row r="449" spans="1:36" s="8" customFormat="1" ht="15">
      <c r="A449" s="1078"/>
      <c r="B449" s="709"/>
      <c r="C449" s="1226" t="s">
        <v>979</v>
      </c>
      <c r="D449" s="1530">
        <v>6</v>
      </c>
      <c r="E449" s="1531" t="s">
        <v>67</v>
      </c>
      <c r="F449" s="1532">
        <v>9.5</v>
      </c>
      <c r="G449" s="1530">
        <v>6</v>
      </c>
      <c r="H449" s="1531" t="s">
        <v>67</v>
      </c>
      <c r="I449" s="1532">
        <v>11.5</v>
      </c>
      <c r="J449" s="999" t="s">
        <v>93</v>
      </c>
      <c r="K449" s="1598">
        <f t="shared" si="42"/>
        <v>2</v>
      </c>
      <c r="L449" s="1220"/>
      <c r="M449" s="1221">
        <v>2.5</v>
      </c>
      <c r="N449" s="1222">
        <v>0.2</v>
      </c>
      <c r="O449" s="1222"/>
      <c r="P449" s="1674">
        <f t="shared" si="44"/>
        <v>2</v>
      </c>
      <c r="Q449" s="1220">
        <v>2</v>
      </c>
      <c r="R449" s="1599">
        <f t="shared" si="45"/>
        <v>4</v>
      </c>
      <c r="S449" s="1528" t="s">
        <v>5</v>
      </c>
      <c r="T449" s="1225" t="s">
        <v>83</v>
      </c>
      <c r="U449" s="1227" t="s">
        <v>936</v>
      </c>
      <c r="V449" s="659" t="e">
        <f t="shared" si="43"/>
        <v>#REF!</v>
      </c>
      <c r="W449" s="718"/>
      <c r="X449" s="718"/>
      <c r="Y449" s="718"/>
      <c r="Z449" s="719"/>
    </row>
    <row r="450" spans="1:36" s="8" customFormat="1" ht="15">
      <c r="A450" s="1078"/>
      <c r="B450" s="709"/>
      <c r="C450" s="1226" t="s">
        <v>979</v>
      </c>
      <c r="D450" s="1530">
        <v>6</v>
      </c>
      <c r="E450" s="1531" t="s">
        <v>67</v>
      </c>
      <c r="F450" s="1532">
        <v>12</v>
      </c>
      <c r="G450" s="1530">
        <v>6</v>
      </c>
      <c r="H450" s="1531" t="s">
        <v>67</v>
      </c>
      <c r="I450" s="1532">
        <v>14</v>
      </c>
      <c r="J450" s="999" t="s">
        <v>93</v>
      </c>
      <c r="K450" s="1598">
        <f t="shared" si="42"/>
        <v>2</v>
      </c>
      <c r="L450" s="1220"/>
      <c r="M450" s="1221">
        <v>2.5</v>
      </c>
      <c r="N450" s="1222">
        <v>0.2</v>
      </c>
      <c r="O450" s="1222"/>
      <c r="P450" s="1674">
        <f t="shared" si="44"/>
        <v>2</v>
      </c>
      <c r="Q450" s="1220">
        <v>2</v>
      </c>
      <c r="R450" s="1599">
        <f t="shared" si="45"/>
        <v>4</v>
      </c>
      <c r="S450" s="1528" t="s">
        <v>5</v>
      </c>
      <c r="T450" s="1225" t="s">
        <v>83</v>
      </c>
      <c r="U450" s="1227" t="s">
        <v>936</v>
      </c>
      <c r="V450" s="659" t="e">
        <f t="shared" si="43"/>
        <v>#REF!</v>
      </c>
      <c r="W450" s="718"/>
      <c r="X450" s="718"/>
      <c r="Y450" s="718"/>
      <c r="Z450" s="719"/>
    </row>
    <row r="451" spans="1:36" s="8" customFormat="1" ht="15">
      <c r="A451" s="1078"/>
      <c r="B451" s="709"/>
      <c r="C451" s="1226" t="s">
        <v>979</v>
      </c>
      <c r="D451" s="1530">
        <v>8</v>
      </c>
      <c r="E451" s="1531" t="s">
        <v>67</v>
      </c>
      <c r="F451" s="1532">
        <v>2.8</v>
      </c>
      <c r="G451" s="1530">
        <v>8</v>
      </c>
      <c r="H451" s="1531" t="s">
        <v>67</v>
      </c>
      <c r="I451" s="1532">
        <v>4.8</v>
      </c>
      <c r="J451" s="999" t="s">
        <v>93</v>
      </c>
      <c r="K451" s="1598">
        <f t="shared" si="42"/>
        <v>2</v>
      </c>
      <c r="L451" s="1220"/>
      <c r="M451" s="1221">
        <v>2.5</v>
      </c>
      <c r="N451" s="1222">
        <v>0.2</v>
      </c>
      <c r="O451" s="1222"/>
      <c r="P451" s="1674">
        <f t="shared" si="44"/>
        <v>2</v>
      </c>
      <c r="Q451" s="1220">
        <v>2</v>
      </c>
      <c r="R451" s="1599">
        <f t="shared" si="45"/>
        <v>4</v>
      </c>
      <c r="S451" s="1528" t="s">
        <v>5</v>
      </c>
      <c r="T451" s="1225" t="s">
        <v>83</v>
      </c>
      <c r="U451" s="1227" t="s">
        <v>936</v>
      </c>
      <c r="V451" s="659" t="e">
        <f t="shared" si="43"/>
        <v>#REF!</v>
      </c>
      <c r="W451" s="718"/>
      <c r="X451" s="718"/>
      <c r="Y451" s="718"/>
      <c r="Z451" s="719"/>
    </row>
    <row r="452" spans="1:36" s="8" customFormat="1" ht="15">
      <c r="A452" s="1078"/>
      <c r="B452" s="709"/>
      <c r="C452" s="1226" t="s">
        <v>979</v>
      </c>
      <c r="D452" s="1530">
        <v>11</v>
      </c>
      <c r="E452" s="1531" t="s">
        <v>67</v>
      </c>
      <c r="F452" s="1532">
        <v>11</v>
      </c>
      <c r="G452" s="1530">
        <v>11</v>
      </c>
      <c r="H452" s="1531" t="s">
        <v>67</v>
      </c>
      <c r="I452" s="1532">
        <v>13</v>
      </c>
      <c r="J452" s="999" t="s">
        <v>93</v>
      </c>
      <c r="K452" s="1598">
        <f t="shared" si="42"/>
        <v>2</v>
      </c>
      <c r="L452" s="1220"/>
      <c r="M452" s="1221">
        <v>2.5</v>
      </c>
      <c r="N452" s="1222">
        <v>0.2</v>
      </c>
      <c r="O452" s="1222"/>
      <c r="P452" s="1674">
        <f t="shared" si="44"/>
        <v>2</v>
      </c>
      <c r="Q452" s="1220">
        <v>2</v>
      </c>
      <c r="R452" s="1599">
        <f t="shared" si="45"/>
        <v>4</v>
      </c>
      <c r="S452" s="1528" t="s">
        <v>5</v>
      </c>
      <c r="T452" s="1225" t="s">
        <v>83</v>
      </c>
      <c r="U452" s="1227" t="s">
        <v>936</v>
      </c>
      <c r="V452" s="659" t="e">
        <f t="shared" si="43"/>
        <v>#REF!</v>
      </c>
      <c r="W452" s="718"/>
      <c r="X452" s="718"/>
      <c r="Y452" s="718"/>
      <c r="Z452" s="719"/>
    </row>
    <row r="453" spans="1:36" s="8" customFormat="1" ht="15">
      <c r="A453" s="1078"/>
      <c r="B453" s="710"/>
      <c r="C453" s="1695" t="s">
        <v>979</v>
      </c>
      <c r="D453" s="1696">
        <v>12</v>
      </c>
      <c r="E453" s="1697" t="s">
        <v>67</v>
      </c>
      <c r="F453" s="1698">
        <v>8</v>
      </c>
      <c r="G453" s="1696">
        <v>12</v>
      </c>
      <c r="H453" s="1697" t="s">
        <v>67</v>
      </c>
      <c r="I453" s="1698">
        <v>10</v>
      </c>
      <c r="J453" s="1660" t="s">
        <v>93</v>
      </c>
      <c r="K453" s="1911">
        <f t="shared" si="42"/>
        <v>2</v>
      </c>
      <c r="L453" s="1912"/>
      <c r="M453" s="1913">
        <v>2.5</v>
      </c>
      <c r="N453" s="1914">
        <v>0.2</v>
      </c>
      <c r="O453" s="1914"/>
      <c r="P453" s="1829">
        <f t="shared" si="44"/>
        <v>2</v>
      </c>
      <c r="Q453" s="1912">
        <v>2</v>
      </c>
      <c r="R453" s="1916">
        <f t="shared" si="45"/>
        <v>4</v>
      </c>
      <c r="S453" s="1867" t="s">
        <v>5</v>
      </c>
      <c r="T453" s="1667" t="s">
        <v>83</v>
      </c>
      <c r="U453" s="1917" t="s">
        <v>936</v>
      </c>
      <c r="V453" s="659" t="e">
        <f>#REF!</f>
        <v>#REF!</v>
      </c>
      <c r="W453" s="718"/>
      <c r="X453" s="718"/>
      <c r="Y453" s="718"/>
      <c r="Z453" s="719"/>
    </row>
    <row r="454" spans="1:36" s="8" customFormat="1" ht="15.75" customHeight="1">
      <c r="A454" s="332"/>
      <c r="B454" s="666"/>
      <c r="C454" s="62"/>
      <c r="D454" s="2506" t="s">
        <v>17</v>
      </c>
      <c r="E454" s="2507"/>
      <c r="F454" s="2507"/>
      <c r="G454" s="2507"/>
      <c r="H454" s="2507"/>
      <c r="I454" s="2508"/>
      <c r="J454" s="2567">
        <f>VLOOKUP(A456,'12 - FINANCEIRA'!_xlnm.Print_Area,6,FALSE)</f>
        <v>244.16</v>
      </c>
      <c r="K454" s="2568"/>
      <c r="L454" s="696" t="str">
        <f>VLOOKUP(A456,'12 - FINANCEIRA'!_xlnm.Print_Area,4,FALSE)</f>
        <v>m³</v>
      </c>
      <c r="M454" s="2562" t="s">
        <v>18</v>
      </c>
      <c r="N454" s="2563"/>
      <c r="O454" s="2563"/>
      <c r="P454" s="2563"/>
      <c r="Q454" s="2564"/>
      <c r="R454" s="691">
        <f>SUM(R428:R453)</f>
        <v>244.10399999999998</v>
      </c>
      <c r="S454" s="692" t="str">
        <f>L454</f>
        <v>m³</v>
      </c>
      <c r="T454" s="486"/>
      <c r="U454" s="469"/>
      <c r="V454" s="659">
        <f t="shared" si="43"/>
        <v>225.88399999999999</v>
      </c>
      <c r="AB454" s="12"/>
    </row>
    <row r="455" spans="1:36" s="8" customFormat="1" ht="15.75" customHeight="1">
      <c r="A455" s="332"/>
      <c r="B455" s="666"/>
      <c r="C455" s="487"/>
      <c r="D455" s="2503" t="s">
        <v>19</v>
      </c>
      <c r="E455" s="2504"/>
      <c r="F455" s="2504"/>
      <c r="G455" s="2504"/>
      <c r="H455" s="2504"/>
      <c r="I455" s="2505"/>
      <c r="J455" s="2509">
        <f>R454/J454</f>
        <v>0.99977064220183487</v>
      </c>
      <c r="K455" s="2510"/>
      <c r="L455" s="2513"/>
      <c r="M455" s="2500" t="s">
        <v>20</v>
      </c>
      <c r="N455" s="2501"/>
      <c r="O455" s="2501"/>
      <c r="P455" s="2501"/>
      <c r="Q455" s="2502"/>
      <c r="R455" s="667">
        <f>VLOOKUP(A456,'12 - FINANCEIRA'!_xlnm.Print_Area,8,FALSE)</f>
        <v>18.22</v>
      </c>
      <c r="S455" s="668" t="str">
        <f>L454</f>
        <v>m³</v>
      </c>
      <c r="T455" s="486"/>
      <c r="U455" s="469"/>
      <c r="V455" s="659">
        <f t="shared" si="43"/>
        <v>225.88399999999999</v>
      </c>
      <c r="AB455" s="12"/>
    </row>
    <row r="456" spans="1:36" s="8" customFormat="1" ht="15.75" customHeight="1">
      <c r="A456" s="332" t="s">
        <v>337</v>
      </c>
      <c r="B456" s="666"/>
      <c r="C456" s="62"/>
      <c r="D456" s="2506"/>
      <c r="E456" s="2507"/>
      <c r="F456" s="2507"/>
      <c r="G456" s="2507"/>
      <c r="H456" s="2507"/>
      <c r="I456" s="2508"/>
      <c r="J456" s="2511"/>
      <c r="K456" s="2512"/>
      <c r="L456" s="2549"/>
      <c r="M456" s="2500" t="s">
        <v>21</v>
      </c>
      <c r="N456" s="2501"/>
      <c r="O456" s="2501"/>
      <c r="P456" s="2501"/>
      <c r="Q456" s="2502"/>
      <c r="R456" s="342">
        <f>R454-R455</f>
        <v>225.88399999999999</v>
      </c>
      <c r="S456" s="343" t="str">
        <f>L454</f>
        <v>m³</v>
      </c>
      <c r="T456" s="486"/>
      <c r="U456" s="469"/>
      <c r="V456" s="659">
        <f>R456</f>
        <v>225.88399999999999</v>
      </c>
      <c r="AB456" s="12"/>
    </row>
    <row r="457" spans="1:36" s="8" customFormat="1" ht="15.75">
      <c r="A457" s="332"/>
      <c r="B457" s="344"/>
      <c r="C457" s="345"/>
      <c r="D457" s="347"/>
      <c r="E457" s="347"/>
      <c r="F457" s="347"/>
      <c r="G457" s="346"/>
      <c r="H457" s="346"/>
      <c r="I457" s="346"/>
      <c r="J457" s="348"/>
      <c r="K457" s="349"/>
      <c r="L457" s="350"/>
      <c r="M457" s="351"/>
      <c r="N457" s="351"/>
      <c r="O457" s="351"/>
      <c r="P457" s="351"/>
      <c r="Q457" s="351"/>
      <c r="R457" s="352"/>
      <c r="S457" s="353"/>
      <c r="T457" s="354"/>
      <c r="U457" s="355"/>
      <c r="V457" s="660" t="e">
        <f>SUM(V426:V456)</f>
        <v>#REF!</v>
      </c>
      <c r="AB457" s="12"/>
    </row>
    <row r="458" spans="1:36" s="319" customFormat="1" ht="15.75" customHeight="1">
      <c r="A458" s="1051"/>
      <c r="B458" s="2528" t="str">
        <f>VLOOKUP(A466,'12 - FINANCEIRA'!_xlnm.Print_Area,1,FALSE)</f>
        <v>2.4.2</v>
      </c>
      <c r="C458" s="2526" t="str">
        <f>VLOOKUP(A466,'12 - FINANCEIRA'!_xlnm.Print_Area,3,FALSE)</f>
        <v>Remoção e reassentamento de paralelepípedos, inclusive perdas em Vias Urbanas</v>
      </c>
      <c r="D458" s="2552" t="s">
        <v>86</v>
      </c>
      <c r="E458" s="2553"/>
      <c r="F458" s="2553"/>
      <c r="G458" s="2553"/>
      <c r="H458" s="2553"/>
      <c r="I458" s="2554"/>
      <c r="J458" s="2498" t="s">
        <v>87</v>
      </c>
      <c r="K458" s="2498" t="s">
        <v>90</v>
      </c>
      <c r="L458" s="2498" t="s">
        <v>91</v>
      </c>
      <c r="M458" s="2498" t="s">
        <v>99</v>
      </c>
      <c r="N458" s="2498" t="s">
        <v>100</v>
      </c>
      <c r="O458" s="2498" t="s">
        <v>94</v>
      </c>
      <c r="P458" s="318" t="s">
        <v>95</v>
      </c>
      <c r="Q458" s="2498" t="s">
        <v>15</v>
      </c>
      <c r="R458" s="2533" t="s">
        <v>2</v>
      </c>
      <c r="S458" s="2498" t="s">
        <v>88</v>
      </c>
      <c r="T458" s="2498" t="s">
        <v>16</v>
      </c>
      <c r="U458" s="2535" t="s">
        <v>205</v>
      </c>
      <c r="V458" s="659">
        <f t="shared" ref="V458:V465" si="46">V459</f>
        <v>163.42999999999995</v>
      </c>
      <c r="W458" s="13"/>
      <c r="X458" s="13"/>
      <c r="Y458" s="13"/>
      <c r="Z458" s="14"/>
      <c r="AA458" s="9"/>
      <c r="AB458" s="9"/>
      <c r="AC458" s="9"/>
      <c r="AD458" s="9"/>
      <c r="AE458" s="9"/>
      <c r="AF458" s="9"/>
      <c r="AG458" s="9"/>
      <c r="AH458" s="9"/>
      <c r="AI458" s="9"/>
      <c r="AJ458" s="9"/>
    </row>
    <row r="459" spans="1:36" s="319" customFormat="1" ht="15.75">
      <c r="A459" s="1051"/>
      <c r="B459" s="2550" t="e">
        <f>LEFT(#REF!,5)</f>
        <v>#REF!</v>
      </c>
      <c r="C459" s="2551" t="e">
        <f>VLOOKUP(LEFT(#REF!,5),'12 - FINANCEIRA'!_xlnm.Print_Area,2,FALSE)</f>
        <v>#REF!</v>
      </c>
      <c r="D459" s="2537" t="s">
        <v>13</v>
      </c>
      <c r="E459" s="2538"/>
      <c r="F459" s="2539"/>
      <c r="G459" s="2540" t="s">
        <v>14</v>
      </c>
      <c r="H459" s="2541"/>
      <c r="I459" s="2542"/>
      <c r="J459" s="2499"/>
      <c r="K459" s="2499"/>
      <c r="L459" s="2499"/>
      <c r="M459" s="2499"/>
      <c r="N459" s="2499"/>
      <c r="O459" s="2499"/>
      <c r="P459" s="320" t="s">
        <v>92</v>
      </c>
      <c r="Q459" s="2499"/>
      <c r="R459" s="2534"/>
      <c r="S459" s="2499"/>
      <c r="T459" s="2499"/>
      <c r="U459" s="2536"/>
      <c r="V459" s="659">
        <f t="shared" si="46"/>
        <v>163.42999999999995</v>
      </c>
      <c r="W459" s="13"/>
      <c r="X459" s="13"/>
      <c r="Y459" s="13"/>
      <c r="Z459" s="14"/>
      <c r="AA459" s="9"/>
      <c r="AB459" s="9"/>
      <c r="AC459" s="9"/>
      <c r="AD459" s="9"/>
      <c r="AE459" s="9"/>
      <c r="AF459" s="9"/>
      <c r="AG459" s="9"/>
      <c r="AH459" s="9"/>
      <c r="AI459" s="9"/>
      <c r="AJ459" s="9"/>
    </row>
    <row r="460" spans="1:36" s="9" customFormat="1" ht="15">
      <c r="A460" s="1074"/>
      <c r="B460" s="707"/>
      <c r="C460" s="49" t="s">
        <v>836</v>
      </c>
      <c r="D460" s="729">
        <v>0</v>
      </c>
      <c r="E460" s="730" t="s">
        <v>67</v>
      </c>
      <c r="F460" s="731">
        <v>0</v>
      </c>
      <c r="G460" s="732">
        <v>12</v>
      </c>
      <c r="H460" s="730" t="s">
        <v>67</v>
      </c>
      <c r="I460" s="731">
        <v>10</v>
      </c>
      <c r="J460" s="50" t="s">
        <v>93</v>
      </c>
      <c r="K460" s="740">
        <f>20*(G460-D460)+I460-F460</f>
        <v>250</v>
      </c>
      <c r="L460" s="99"/>
      <c r="M460" s="736"/>
      <c r="N460" s="737"/>
      <c r="O460" s="101"/>
      <c r="P460" s="99"/>
      <c r="Q460" s="738"/>
      <c r="R460" s="824">
        <v>1038.5999999999999</v>
      </c>
      <c r="S460" s="825" t="s">
        <v>7</v>
      </c>
      <c r="T460" s="739" t="s">
        <v>83</v>
      </c>
      <c r="U460" s="98" t="s">
        <v>1057</v>
      </c>
      <c r="V460" s="659">
        <f t="shared" si="46"/>
        <v>163.42999999999995</v>
      </c>
      <c r="W460" s="13"/>
      <c r="X460" s="13"/>
      <c r="Y460" s="13"/>
      <c r="Z460" s="14"/>
      <c r="AA460" s="24"/>
      <c r="AB460" s="25"/>
    </row>
    <row r="461" spans="1:36" s="9" customFormat="1" ht="15">
      <c r="A461" s="321"/>
      <c r="B461" s="707"/>
      <c r="C461" s="49"/>
      <c r="D461" s="729"/>
      <c r="E461" s="730"/>
      <c r="F461" s="731"/>
      <c r="G461" s="732"/>
      <c r="H461" s="730"/>
      <c r="I461" s="733"/>
      <c r="J461" s="50"/>
      <c r="K461" s="740"/>
      <c r="L461" s="99"/>
      <c r="M461" s="736"/>
      <c r="N461" s="737"/>
      <c r="O461" s="101"/>
      <c r="P461" s="99"/>
      <c r="Q461" s="738"/>
      <c r="R461" s="1000"/>
      <c r="S461" s="1001"/>
      <c r="T461" s="739"/>
      <c r="U461" s="724"/>
      <c r="V461" s="659">
        <f t="shared" si="46"/>
        <v>163.42999999999995</v>
      </c>
      <c r="W461" s="13"/>
      <c r="X461" s="13"/>
      <c r="Y461" s="13"/>
      <c r="Z461" s="14"/>
      <c r="AA461" s="24"/>
      <c r="AB461" s="25"/>
    </row>
    <row r="462" spans="1:36" s="8" customFormat="1" ht="15">
      <c r="A462" s="332"/>
      <c r="B462" s="707"/>
      <c r="C462" s="38"/>
      <c r="D462" s="54"/>
      <c r="E462" s="27"/>
      <c r="F462" s="55"/>
      <c r="G462" s="26"/>
      <c r="H462" s="27"/>
      <c r="I462" s="28"/>
      <c r="J462" s="29"/>
      <c r="K462" s="30"/>
      <c r="L462" s="31"/>
      <c r="M462" s="32"/>
      <c r="N462" s="33"/>
      <c r="O462" s="33"/>
      <c r="P462" s="31"/>
      <c r="Q462" s="34"/>
      <c r="R462" s="676"/>
      <c r="S462" s="93"/>
      <c r="T462" s="61"/>
      <c r="U462" s="23"/>
      <c r="V462" s="659">
        <f t="shared" si="46"/>
        <v>163.42999999999995</v>
      </c>
      <c r="W462" s="718"/>
      <c r="X462" s="718"/>
      <c r="Y462" s="718"/>
      <c r="Z462" s="719"/>
    </row>
    <row r="463" spans="1:36" s="8" customFormat="1" ht="15">
      <c r="A463" s="332"/>
      <c r="B463" s="39"/>
      <c r="C463" s="40"/>
      <c r="D463" s="54"/>
      <c r="E463" s="27"/>
      <c r="F463" s="55"/>
      <c r="G463" s="26"/>
      <c r="H463" s="27"/>
      <c r="I463" s="28"/>
      <c r="J463" s="29"/>
      <c r="K463" s="30"/>
      <c r="L463" s="31"/>
      <c r="M463" s="32"/>
      <c r="N463" s="33"/>
      <c r="O463" s="33"/>
      <c r="P463" s="31"/>
      <c r="Q463" s="34"/>
      <c r="R463" s="338"/>
      <c r="S463" s="35"/>
      <c r="T463" s="339"/>
      <c r="U463" s="48"/>
      <c r="V463" s="659">
        <f t="shared" si="46"/>
        <v>163.42999999999995</v>
      </c>
      <c r="AB463" s="12"/>
    </row>
    <row r="464" spans="1:36" s="8" customFormat="1" ht="15.75">
      <c r="A464" s="332"/>
      <c r="B464" s="666"/>
      <c r="C464" s="62"/>
      <c r="D464" s="2515" t="s">
        <v>17</v>
      </c>
      <c r="E464" s="2516"/>
      <c r="F464" s="2516"/>
      <c r="G464" s="2516"/>
      <c r="H464" s="2516"/>
      <c r="I464" s="2517"/>
      <c r="J464" s="2518">
        <f>VLOOKUP(A466,'12 - FINANCEIRA'!_xlnm.Print_Area,6,FALSE)</f>
        <v>1201.2</v>
      </c>
      <c r="K464" s="2519"/>
      <c r="L464" s="340" t="str">
        <f>VLOOKUP(A466,'12 - FINANCEIRA'!_xlnm.Print_Area,4,FALSE)</f>
        <v>m²</v>
      </c>
      <c r="M464" s="2500" t="s">
        <v>18</v>
      </c>
      <c r="N464" s="2501"/>
      <c r="O464" s="2501"/>
      <c r="P464" s="2501"/>
      <c r="Q464" s="2502"/>
      <c r="R464" s="667">
        <f>SUM(R460:R463)</f>
        <v>1038.5999999999999</v>
      </c>
      <c r="S464" s="341" t="str">
        <f>L464</f>
        <v>m²</v>
      </c>
      <c r="T464" s="486"/>
      <c r="U464" s="469"/>
      <c r="V464" s="659">
        <f t="shared" si="46"/>
        <v>163.42999999999995</v>
      </c>
      <c r="AB464" s="12"/>
    </row>
    <row r="465" spans="1:36" s="8" customFormat="1" ht="15.75">
      <c r="A465" s="332"/>
      <c r="B465" s="666"/>
      <c r="C465" s="487"/>
      <c r="D465" s="2503" t="s">
        <v>19</v>
      </c>
      <c r="E465" s="2504"/>
      <c r="F465" s="2504"/>
      <c r="G465" s="2504"/>
      <c r="H465" s="2504"/>
      <c r="I465" s="2505"/>
      <c r="J465" s="2509">
        <f>R464/J464</f>
        <v>0.8646353646353645</v>
      </c>
      <c r="K465" s="2510"/>
      <c r="L465" s="2513"/>
      <c r="M465" s="2500" t="s">
        <v>20</v>
      </c>
      <c r="N465" s="2501"/>
      <c r="O465" s="2501"/>
      <c r="P465" s="2501"/>
      <c r="Q465" s="2502"/>
      <c r="R465" s="667">
        <f>VLOOKUP(A466,'12 - FINANCEIRA'!_xlnm.Print_Area,8,FALSE)</f>
        <v>875.17</v>
      </c>
      <c r="S465" s="668" t="str">
        <f>L464</f>
        <v>m²</v>
      </c>
      <c r="T465" s="486"/>
      <c r="U465" s="469"/>
      <c r="V465" s="659">
        <f t="shared" si="46"/>
        <v>163.42999999999995</v>
      </c>
      <c r="AB465" s="12"/>
    </row>
    <row r="466" spans="1:36" s="8" customFormat="1" ht="15.75">
      <c r="A466" s="332" t="s">
        <v>338</v>
      </c>
      <c r="B466" s="666"/>
      <c r="C466" s="62"/>
      <c r="D466" s="2520"/>
      <c r="E466" s="2521"/>
      <c r="F466" s="2521"/>
      <c r="G466" s="2521"/>
      <c r="H466" s="2521"/>
      <c r="I466" s="2522"/>
      <c r="J466" s="2543"/>
      <c r="K466" s="2544"/>
      <c r="L466" s="2545"/>
      <c r="M466" s="2546" t="s">
        <v>21</v>
      </c>
      <c r="N466" s="2547"/>
      <c r="O466" s="2547"/>
      <c r="P466" s="2547"/>
      <c r="Q466" s="2548"/>
      <c r="R466" s="342">
        <f>R464-R465</f>
        <v>163.42999999999995</v>
      </c>
      <c r="S466" s="343" t="str">
        <f>L464</f>
        <v>m²</v>
      </c>
      <c r="T466" s="486"/>
      <c r="U466" s="469"/>
      <c r="V466" s="659">
        <f>R466</f>
        <v>163.42999999999995</v>
      </c>
      <c r="AB466" s="12"/>
    </row>
    <row r="467" spans="1:36" s="8" customFormat="1" ht="15.75">
      <c r="A467" s="332"/>
      <c r="B467" s="344"/>
      <c r="C467" s="345"/>
      <c r="D467" s="347"/>
      <c r="E467" s="347"/>
      <c r="F467" s="347"/>
      <c r="G467" s="346"/>
      <c r="H467" s="346"/>
      <c r="I467" s="346"/>
      <c r="J467" s="348"/>
      <c r="K467" s="349"/>
      <c r="L467" s="350"/>
      <c r="M467" s="351"/>
      <c r="N467" s="351"/>
      <c r="O467" s="351"/>
      <c r="P467" s="351"/>
      <c r="Q467" s="351"/>
      <c r="R467" s="352"/>
      <c r="S467" s="353"/>
      <c r="T467" s="354"/>
      <c r="U467" s="355"/>
      <c r="V467" s="660">
        <f>SUM(V458:V466)</f>
        <v>1470.8699999999994</v>
      </c>
      <c r="AB467" s="12"/>
    </row>
    <row r="468" spans="1:36" s="319" customFormat="1" ht="15.75">
      <c r="A468" s="1051"/>
      <c r="B468" s="2528" t="str">
        <f>VLOOKUP(A476,'12 - FINANCEIRA'!_xlnm.Print_Area,1,FALSE)</f>
        <v>2.4.3</v>
      </c>
      <c r="C468" s="2526" t="str">
        <f>VLOOKUP(A476,'12 - FINANCEIRA'!_xlnm.Print_Area,3,FALSE)</f>
        <v>Demolição e remoção de pavimento asfáltico</v>
      </c>
      <c r="D468" s="2552" t="s">
        <v>86</v>
      </c>
      <c r="E468" s="2553"/>
      <c r="F468" s="2553"/>
      <c r="G468" s="2553"/>
      <c r="H468" s="2553"/>
      <c r="I468" s="2554"/>
      <c r="J468" s="2498" t="s">
        <v>87</v>
      </c>
      <c r="K468" s="2498" t="s">
        <v>90</v>
      </c>
      <c r="L468" s="2498" t="s">
        <v>91</v>
      </c>
      <c r="M468" s="2498" t="s">
        <v>99</v>
      </c>
      <c r="N468" s="2498" t="s">
        <v>100</v>
      </c>
      <c r="O468" s="2498" t="s">
        <v>94</v>
      </c>
      <c r="P468" s="318" t="s">
        <v>95</v>
      </c>
      <c r="Q468" s="2498" t="s">
        <v>15</v>
      </c>
      <c r="R468" s="2533" t="s">
        <v>2</v>
      </c>
      <c r="S468" s="2498" t="s">
        <v>88</v>
      </c>
      <c r="T468" s="2498" t="s">
        <v>16</v>
      </c>
      <c r="U468" s="2535" t="s">
        <v>205</v>
      </c>
      <c r="V468" s="659">
        <f t="shared" ref="V468:V475" si="47">V469</f>
        <v>1340.14</v>
      </c>
      <c r="W468" s="13"/>
      <c r="X468" s="13"/>
      <c r="Y468" s="13"/>
      <c r="Z468" s="14"/>
      <c r="AA468" s="9"/>
      <c r="AB468" s="9"/>
      <c r="AC468" s="9"/>
      <c r="AD468" s="9"/>
      <c r="AE468" s="9"/>
      <c r="AF468" s="9"/>
      <c r="AG468" s="9"/>
      <c r="AH468" s="9"/>
      <c r="AI468" s="9"/>
      <c r="AJ468" s="9"/>
    </row>
    <row r="469" spans="1:36" s="319" customFormat="1" ht="15.75">
      <c r="A469" s="1051"/>
      <c r="B469" s="2550" t="e">
        <f>LEFT(#REF!,5)</f>
        <v>#REF!</v>
      </c>
      <c r="C469" s="2551" t="e">
        <f>VLOOKUP(LEFT(#REF!,5),'12 - FINANCEIRA'!_xlnm.Print_Area,2,FALSE)</f>
        <v>#REF!</v>
      </c>
      <c r="D469" s="2537" t="s">
        <v>13</v>
      </c>
      <c r="E469" s="2538"/>
      <c r="F469" s="2539"/>
      <c r="G469" s="2540" t="s">
        <v>14</v>
      </c>
      <c r="H469" s="2541"/>
      <c r="I469" s="2542"/>
      <c r="J469" s="2499"/>
      <c r="K469" s="2499"/>
      <c r="L469" s="2499"/>
      <c r="M469" s="2499"/>
      <c r="N469" s="2499"/>
      <c r="O469" s="2499"/>
      <c r="P469" s="320" t="s">
        <v>92</v>
      </c>
      <c r="Q469" s="2499"/>
      <c r="R469" s="2534"/>
      <c r="S469" s="2499"/>
      <c r="T469" s="2499"/>
      <c r="U469" s="2536"/>
      <c r="V469" s="659">
        <f t="shared" si="47"/>
        <v>1340.14</v>
      </c>
      <c r="W469" s="13"/>
      <c r="X469" s="13"/>
      <c r="Y469" s="13"/>
      <c r="Z469" s="14"/>
      <c r="AA469" s="9"/>
      <c r="AB469" s="9"/>
      <c r="AC469" s="9"/>
      <c r="AD469" s="9"/>
      <c r="AE469" s="9"/>
      <c r="AF469" s="9"/>
      <c r="AG469" s="9"/>
      <c r="AH469" s="9"/>
      <c r="AI469" s="9"/>
      <c r="AJ469" s="9"/>
    </row>
    <row r="470" spans="1:36" s="9" customFormat="1" ht="15">
      <c r="A470" s="1074"/>
      <c r="B470" s="707"/>
      <c r="C470" s="52" t="s">
        <v>980</v>
      </c>
      <c r="D470" s="75">
        <v>100</v>
      </c>
      <c r="E470" s="58" t="s">
        <v>67</v>
      </c>
      <c r="F470" s="74">
        <v>0</v>
      </c>
      <c r="G470" s="57">
        <v>123</v>
      </c>
      <c r="H470" s="58" t="s">
        <v>67</v>
      </c>
      <c r="I470" s="59">
        <v>18</v>
      </c>
      <c r="J470" s="73" t="s">
        <v>93</v>
      </c>
      <c r="K470" s="72">
        <f>20*(G470-D470)+I470-F470</f>
        <v>478</v>
      </c>
      <c r="L470" s="69"/>
      <c r="M470" s="71"/>
      <c r="N470" s="323"/>
      <c r="O470" s="70"/>
      <c r="P470" s="69"/>
      <c r="Q470" s="102"/>
      <c r="R470" s="324">
        <v>3140.42</v>
      </c>
      <c r="S470" s="636" t="s">
        <v>7</v>
      </c>
      <c r="T470" s="103" t="s">
        <v>83</v>
      </c>
      <c r="U470" s="98" t="s">
        <v>1057</v>
      </c>
      <c r="V470" s="659">
        <f t="shared" si="47"/>
        <v>1340.14</v>
      </c>
      <c r="W470" s="13"/>
      <c r="X470" s="13"/>
      <c r="Y470" s="13"/>
      <c r="Z470" s="14"/>
      <c r="AA470" s="24"/>
      <c r="AB470" s="25"/>
    </row>
    <row r="471" spans="1:36" s="9" customFormat="1" ht="15">
      <c r="A471" s="321"/>
      <c r="B471" s="707"/>
      <c r="C471" s="38"/>
      <c r="D471" s="54"/>
      <c r="E471" s="27"/>
      <c r="F471" s="55"/>
      <c r="G471" s="26"/>
      <c r="H471" s="27"/>
      <c r="I471" s="28"/>
      <c r="J471" s="29"/>
      <c r="K471" s="30"/>
      <c r="L471" s="31"/>
      <c r="M471" s="32"/>
      <c r="N471" s="97"/>
      <c r="O471" s="33"/>
      <c r="P471" s="31"/>
      <c r="Q471" s="96"/>
      <c r="R471" s="85"/>
      <c r="S471" s="357"/>
      <c r="T471" s="61"/>
      <c r="U471" s="23"/>
      <c r="V471" s="659">
        <f t="shared" si="47"/>
        <v>1340.14</v>
      </c>
      <c r="W471" s="13"/>
      <c r="X471" s="13"/>
      <c r="Y471" s="13"/>
      <c r="Z471" s="14"/>
      <c r="AA471" s="24"/>
      <c r="AB471" s="25"/>
    </row>
    <row r="472" spans="1:36" s="8" customFormat="1" ht="15">
      <c r="A472" s="332"/>
      <c r="B472" s="707"/>
      <c r="C472" s="38"/>
      <c r="D472" s="54"/>
      <c r="E472" s="27"/>
      <c r="F472" s="55"/>
      <c r="G472" s="26"/>
      <c r="H472" s="27"/>
      <c r="I472" s="28"/>
      <c r="J472" s="29"/>
      <c r="K472" s="30"/>
      <c r="L472" s="31"/>
      <c r="M472" s="32"/>
      <c r="N472" s="33"/>
      <c r="O472" s="33"/>
      <c r="P472" s="31"/>
      <c r="Q472" s="34"/>
      <c r="R472" s="676"/>
      <c r="S472" s="93"/>
      <c r="T472" s="61"/>
      <c r="U472" s="23"/>
      <c r="V472" s="659">
        <f t="shared" si="47"/>
        <v>1340.14</v>
      </c>
      <c r="W472" s="718"/>
      <c r="X472" s="718"/>
      <c r="Y472" s="718"/>
      <c r="Z472" s="719"/>
    </row>
    <row r="473" spans="1:36" s="8" customFormat="1" ht="15">
      <c r="A473" s="332"/>
      <c r="B473" s="39"/>
      <c r="C473" s="40"/>
      <c r="D473" s="54"/>
      <c r="E473" s="27"/>
      <c r="F473" s="55"/>
      <c r="G473" s="26"/>
      <c r="H473" s="27"/>
      <c r="I473" s="28"/>
      <c r="J473" s="29"/>
      <c r="K473" s="30"/>
      <c r="L473" s="31"/>
      <c r="M473" s="32"/>
      <c r="N473" s="33"/>
      <c r="O473" s="33"/>
      <c r="P473" s="31"/>
      <c r="Q473" s="34"/>
      <c r="R473" s="338"/>
      <c r="S473" s="35"/>
      <c r="T473" s="339"/>
      <c r="U473" s="48"/>
      <c r="V473" s="659">
        <f t="shared" si="47"/>
        <v>1340.14</v>
      </c>
      <c r="AB473" s="12"/>
    </row>
    <row r="474" spans="1:36" s="8" customFormat="1" ht="15.75">
      <c r="A474" s="332"/>
      <c r="B474" s="666"/>
      <c r="C474" s="62"/>
      <c r="D474" s="2515" t="s">
        <v>17</v>
      </c>
      <c r="E474" s="2516"/>
      <c r="F474" s="2516"/>
      <c r="G474" s="2516"/>
      <c r="H474" s="2516"/>
      <c r="I474" s="2517"/>
      <c r="J474" s="2518">
        <f>VLOOKUP(A476,'12 - FINANCEIRA'!_xlnm.Print_Area,6,FALSE)</f>
        <v>3209.1080000000002</v>
      </c>
      <c r="K474" s="2519"/>
      <c r="L474" s="340" t="str">
        <f>VLOOKUP(A476,'12 - FINANCEIRA'!_xlnm.Print_Area,4,FALSE)</f>
        <v>m²</v>
      </c>
      <c r="M474" s="2500" t="s">
        <v>18</v>
      </c>
      <c r="N474" s="2501"/>
      <c r="O474" s="2501"/>
      <c r="P474" s="2501"/>
      <c r="Q474" s="2502"/>
      <c r="R474" s="667">
        <f>SUM(R470:R473)</f>
        <v>3140.42</v>
      </c>
      <c r="S474" s="341" t="str">
        <f>L474</f>
        <v>m²</v>
      </c>
      <c r="T474" s="486"/>
      <c r="U474" s="469"/>
      <c r="V474" s="659">
        <f t="shared" si="47"/>
        <v>1340.14</v>
      </c>
      <c r="AB474" s="12"/>
    </row>
    <row r="475" spans="1:36" s="8" customFormat="1" ht="15.75">
      <c r="A475" s="332"/>
      <c r="B475" s="666"/>
      <c r="C475" s="487"/>
      <c r="D475" s="2503" t="s">
        <v>19</v>
      </c>
      <c r="E475" s="2504"/>
      <c r="F475" s="2504"/>
      <c r="G475" s="2504"/>
      <c r="H475" s="2504"/>
      <c r="I475" s="2505"/>
      <c r="J475" s="2509">
        <f>R474/J474</f>
        <v>0.97859592135883244</v>
      </c>
      <c r="K475" s="2510"/>
      <c r="L475" s="2513"/>
      <c r="M475" s="2500" t="s">
        <v>20</v>
      </c>
      <c r="N475" s="2501"/>
      <c r="O475" s="2501"/>
      <c r="P475" s="2501"/>
      <c r="Q475" s="2502"/>
      <c r="R475" s="667">
        <f>VLOOKUP(A476,'12 - FINANCEIRA'!_xlnm.Print_Area,8,FALSE)</f>
        <v>1800.28</v>
      </c>
      <c r="S475" s="668" t="str">
        <f>L474</f>
        <v>m²</v>
      </c>
      <c r="T475" s="486"/>
      <c r="U475" s="469"/>
      <c r="V475" s="659">
        <f t="shared" si="47"/>
        <v>1340.14</v>
      </c>
      <c r="AB475" s="12"/>
    </row>
    <row r="476" spans="1:36" s="8" customFormat="1" ht="15.75">
      <c r="A476" s="332" t="s">
        <v>339</v>
      </c>
      <c r="B476" s="666"/>
      <c r="C476" s="62"/>
      <c r="D476" s="2520"/>
      <c r="E476" s="2521"/>
      <c r="F476" s="2521"/>
      <c r="G476" s="2521"/>
      <c r="H476" s="2521"/>
      <c r="I476" s="2522"/>
      <c r="J476" s="2543"/>
      <c r="K476" s="2544"/>
      <c r="L476" s="2545"/>
      <c r="M476" s="2546" t="s">
        <v>21</v>
      </c>
      <c r="N476" s="2547"/>
      <c r="O476" s="2547"/>
      <c r="P476" s="2547"/>
      <c r="Q476" s="2548"/>
      <c r="R476" s="342">
        <f>R474-R475</f>
        <v>1340.14</v>
      </c>
      <c r="S476" s="343" t="str">
        <f>L474</f>
        <v>m²</v>
      </c>
      <c r="T476" s="486"/>
      <c r="U476" s="469"/>
      <c r="V476" s="659">
        <f>R476</f>
        <v>1340.14</v>
      </c>
      <c r="AB476" s="12"/>
    </row>
    <row r="477" spans="1:36" s="8" customFormat="1" ht="15.75">
      <c r="A477" s="332"/>
      <c r="B477" s="344"/>
      <c r="C477" s="345"/>
      <c r="D477" s="347"/>
      <c r="E477" s="347"/>
      <c r="F477" s="347"/>
      <c r="G477" s="346"/>
      <c r="H477" s="346"/>
      <c r="I477" s="346"/>
      <c r="J477" s="348"/>
      <c r="K477" s="349"/>
      <c r="L477" s="350"/>
      <c r="M477" s="351"/>
      <c r="N477" s="351"/>
      <c r="O477" s="351"/>
      <c r="P477" s="351"/>
      <c r="Q477" s="351"/>
      <c r="R477" s="352"/>
      <c r="S477" s="353"/>
      <c r="T477" s="354"/>
      <c r="U477" s="355"/>
      <c r="V477" s="660">
        <f>SUM(V468:V476)</f>
        <v>12061.26</v>
      </c>
      <c r="AB477" s="12"/>
    </row>
    <row r="478" spans="1:36" s="319" customFormat="1" ht="15.75">
      <c r="A478" s="1051"/>
      <c r="B478" s="2528" t="str">
        <f>VLOOKUP(A486,'12 - FINANCEIRA'!_xlnm.Print_Area,1,FALSE)</f>
        <v>2.4.4</v>
      </c>
      <c r="C478" s="2526" t="str">
        <f>VLOOKUP(A486,'12 - FINANCEIRA'!_xlnm.Print_Area,3,FALSE)</f>
        <v>Assentamento de tubo de PVC corrugado de dupla parede para rede coletora de esgoto, DN 150 mm, junta elástica, instalado em local com nível alto de interferências (não inclui fornecimento)</v>
      </c>
      <c r="D478" s="2552" t="s">
        <v>86</v>
      </c>
      <c r="E478" s="2553"/>
      <c r="F478" s="2553"/>
      <c r="G478" s="2553"/>
      <c r="H478" s="2553"/>
      <c r="I478" s="2554"/>
      <c r="J478" s="2498" t="s">
        <v>87</v>
      </c>
      <c r="K478" s="2498" t="s">
        <v>90</v>
      </c>
      <c r="L478" s="2498" t="s">
        <v>91</v>
      </c>
      <c r="M478" s="2498" t="s">
        <v>99</v>
      </c>
      <c r="N478" s="2498" t="s">
        <v>100</v>
      </c>
      <c r="O478" s="2498" t="s">
        <v>94</v>
      </c>
      <c r="P478" s="318" t="s">
        <v>95</v>
      </c>
      <c r="Q478" s="2498" t="s">
        <v>15</v>
      </c>
      <c r="R478" s="2533" t="s">
        <v>2</v>
      </c>
      <c r="S478" s="2498" t="s">
        <v>88</v>
      </c>
      <c r="T478" s="2498" t="s">
        <v>16</v>
      </c>
      <c r="U478" s="2535" t="s">
        <v>205</v>
      </c>
      <c r="V478" s="659">
        <f t="shared" ref="V478:V485" si="48">V479</f>
        <v>1205.5999999999999</v>
      </c>
      <c r="W478" s="13"/>
      <c r="X478" s="13"/>
      <c r="Y478" s="13"/>
      <c r="Z478" s="14"/>
      <c r="AA478" s="9"/>
      <c r="AB478" s="9"/>
      <c r="AC478" s="9"/>
      <c r="AD478" s="9"/>
      <c r="AE478" s="9"/>
      <c r="AF478" s="9"/>
      <c r="AG478" s="9"/>
      <c r="AH478" s="9"/>
      <c r="AI478" s="9"/>
      <c r="AJ478" s="9"/>
    </row>
    <row r="479" spans="1:36" s="319" customFormat="1" ht="15.75">
      <c r="A479" s="1051"/>
      <c r="B479" s="2550" t="e">
        <f>LEFT(#REF!,5)</f>
        <v>#REF!</v>
      </c>
      <c r="C479" s="2551" t="e">
        <f>VLOOKUP(LEFT(#REF!,5),'12 - FINANCEIRA'!_xlnm.Print_Area,2,FALSE)</f>
        <v>#REF!</v>
      </c>
      <c r="D479" s="2537" t="s">
        <v>13</v>
      </c>
      <c r="E479" s="2538"/>
      <c r="F479" s="2539"/>
      <c r="G479" s="2540" t="s">
        <v>14</v>
      </c>
      <c r="H479" s="2541"/>
      <c r="I479" s="2542"/>
      <c r="J479" s="2499"/>
      <c r="K479" s="2499"/>
      <c r="L479" s="2499"/>
      <c r="M479" s="2499"/>
      <c r="N479" s="2499"/>
      <c r="O479" s="2499"/>
      <c r="P479" s="320" t="s">
        <v>92</v>
      </c>
      <c r="Q479" s="2499"/>
      <c r="R479" s="2534"/>
      <c r="S479" s="2499"/>
      <c r="T479" s="2499"/>
      <c r="U479" s="2536"/>
      <c r="V479" s="659">
        <f t="shared" si="48"/>
        <v>1205.5999999999999</v>
      </c>
      <c r="W479" s="13"/>
      <c r="X479" s="13"/>
      <c r="Y479" s="13"/>
      <c r="Z479" s="14"/>
      <c r="AA479" s="9"/>
      <c r="AB479" s="9"/>
      <c r="AC479" s="9"/>
      <c r="AD479" s="9"/>
      <c r="AE479" s="9"/>
      <c r="AF479" s="9"/>
      <c r="AG479" s="9"/>
      <c r="AH479" s="9"/>
      <c r="AI479" s="9"/>
      <c r="AJ479" s="9"/>
    </row>
    <row r="480" spans="1:36" s="9" customFormat="1" ht="30">
      <c r="A480" s="321"/>
      <c r="B480" s="707"/>
      <c r="C480" s="1612" t="s">
        <v>982</v>
      </c>
      <c r="D480" s="1530">
        <v>100</v>
      </c>
      <c r="E480" s="1531" t="s">
        <v>67</v>
      </c>
      <c r="F480" s="1532">
        <v>0</v>
      </c>
      <c r="G480" s="1613">
        <v>123</v>
      </c>
      <c r="H480" s="1531" t="s">
        <v>67</v>
      </c>
      <c r="I480" s="1614">
        <v>18</v>
      </c>
      <c r="J480" s="1103"/>
      <c r="K480" s="1219">
        <v>955.6</v>
      </c>
      <c r="L480" s="1105"/>
      <c r="M480" s="1106"/>
      <c r="N480" s="1107"/>
      <c r="O480" s="1108"/>
      <c r="P480" s="1105"/>
      <c r="Q480" s="1109"/>
      <c r="R480" s="1615">
        <f>K480</f>
        <v>955.6</v>
      </c>
      <c r="S480" s="1533" t="s">
        <v>8</v>
      </c>
      <c r="T480" s="1225" t="s">
        <v>83</v>
      </c>
      <c r="U480" s="23"/>
      <c r="V480" s="659">
        <f t="shared" si="48"/>
        <v>1205.5999999999999</v>
      </c>
      <c r="W480" s="13"/>
      <c r="X480" s="13"/>
      <c r="Y480" s="13"/>
      <c r="Z480" s="14"/>
      <c r="AA480" s="24"/>
      <c r="AB480" s="25"/>
    </row>
    <row r="481" spans="1:36" s="9" customFormat="1" ht="30">
      <c r="A481" s="321"/>
      <c r="B481" s="707"/>
      <c r="C481" s="1612" t="s">
        <v>982</v>
      </c>
      <c r="D481" s="1616" t="s">
        <v>938</v>
      </c>
      <c r="E481" s="1617" t="s">
        <v>67</v>
      </c>
      <c r="F481" s="1532">
        <v>0</v>
      </c>
      <c r="G481" s="1613">
        <v>12</v>
      </c>
      <c r="H481" s="1531" t="s">
        <v>67</v>
      </c>
      <c r="I481" s="1614">
        <v>10</v>
      </c>
      <c r="J481" s="1103"/>
      <c r="K481" s="1219">
        <v>250</v>
      </c>
      <c r="L481" s="1105"/>
      <c r="M481" s="1106"/>
      <c r="N481" s="1107"/>
      <c r="O481" s="1108"/>
      <c r="P481" s="1105"/>
      <c r="Q481" s="1109"/>
      <c r="R481" s="1223">
        <f>K481</f>
        <v>250</v>
      </c>
      <c r="S481" s="1592" t="s">
        <v>8</v>
      </c>
      <c r="T481" s="1225" t="s">
        <v>83</v>
      </c>
      <c r="U481" s="23"/>
      <c r="V481" s="659">
        <f t="shared" si="48"/>
        <v>1205.5999999999999</v>
      </c>
      <c r="W481" s="13"/>
      <c r="X481" s="13"/>
      <c r="Y481" s="13"/>
      <c r="Z481" s="14"/>
      <c r="AA481" s="24"/>
      <c r="AB481" s="25"/>
    </row>
    <row r="482" spans="1:36" s="8" customFormat="1" ht="15">
      <c r="A482" s="332"/>
      <c r="B482" s="707"/>
      <c r="C482" s="38"/>
      <c r="D482" s="54"/>
      <c r="E482" s="27"/>
      <c r="F482" s="55"/>
      <c r="G482" s="26"/>
      <c r="H482" s="27"/>
      <c r="I482" s="28"/>
      <c r="J482" s="29"/>
      <c r="K482" s="30"/>
      <c r="L482" s="31"/>
      <c r="M482" s="32"/>
      <c r="N482" s="33"/>
      <c r="O482" s="33"/>
      <c r="P482" s="31"/>
      <c r="Q482" s="34"/>
      <c r="R482" s="676"/>
      <c r="S482" s="93"/>
      <c r="T482" s="61"/>
      <c r="U482" s="23"/>
      <c r="V482" s="659">
        <f t="shared" si="48"/>
        <v>1205.5999999999999</v>
      </c>
      <c r="W482" s="718"/>
      <c r="X482" s="718"/>
      <c r="Y482" s="718"/>
      <c r="Z482" s="719"/>
    </row>
    <row r="483" spans="1:36" s="8" customFormat="1" ht="15">
      <c r="A483" s="332"/>
      <c r="B483" s="39"/>
      <c r="C483" s="40"/>
      <c r="D483" s="54"/>
      <c r="E483" s="27"/>
      <c r="F483" s="55"/>
      <c r="G483" s="26"/>
      <c r="H483" s="27"/>
      <c r="I483" s="28"/>
      <c r="J483" s="29"/>
      <c r="K483" s="30"/>
      <c r="L483" s="31"/>
      <c r="M483" s="32"/>
      <c r="N483" s="33"/>
      <c r="O483" s="33"/>
      <c r="P483" s="31"/>
      <c r="Q483" s="34"/>
      <c r="R483" s="338"/>
      <c r="S483" s="35"/>
      <c r="T483" s="339"/>
      <c r="U483" s="48"/>
      <c r="V483" s="659">
        <f t="shared" si="48"/>
        <v>1205.5999999999999</v>
      </c>
      <c r="AB483" s="12"/>
    </row>
    <row r="484" spans="1:36" s="8" customFormat="1" ht="15.75">
      <c r="A484" s="332"/>
      <c r="B484" s="666"/>
      <c r="C484" s="62"/>
      <c r="D484" s="2515" t="s">
        <v>17</v>
      </c>
      <c r="E484" s="2516"/>
      <c r="F484" s="2516"/>
      <c r="G484" s="2516"/>
      <c r="H484" s="2516"/>
      <c r="I484" s="2517"/>
      <c r="J484" s="2518">
        <f>VLOOKUP(A486,'12 - FINANCEIRA'!_xlnm.Print_Area,6,FALSE)</f>
        <v>1205.5999999999999</v>
      </c>
      <c r="K484" s="2519"/>
      <c r="L484" s="340" t="str">
        <f>VLOOKUP(A486,'12 - FINANCEIRA'!_xlnm.Print_Area,4,FALSE)</f>
        <v>m</v>
      </c>
      <c r="M484" s="2500" t="s">
        <v>18</v>
      </c>
      <c r="N484" s="2501"/>
      <c r="O484" s="2501"/>
      <c r="P484" s="2501"/>
      <c r="Q484" s="2502"/>
      <c r="R484" s="667">
        <f>SUM(R480:R483)</f>
        <v>1205.5999999999999</v>
      </c>
      <c r="S484" s="341" t="str">
        <f>L484</f>
        <v>m</v>
      </c>
      <c r="T484" s="486"/>
      <c r="U484" s="469"/>
      <c r="V484" s="659">
        <f t="shared" si="48"/>
        <v>1205.5999999999999</v>
      </c>
      <c r="AB484" s="12"/>
    </row>
    <row r="485" spans="1:36" s="8" customFormat="1" ht="15.75">
      <c r="A485" s="332"/>
      <c r="B485" s="666"/>
      <c r="C485" s="487"/>
      <c r="D485" s="2503" t="s">
        <v>19</v>
      </c>
      <c r="E485" s="2504"/>
      <c r="F485" s="2504"/>
      <c r="G485" s="2504"/>
      <c r="H485" s="2504"/>
      <c r="I485" s="2505"/>
      <c r="J485" s="2509">
        <f>R484/J484</f>
        <v>1</v>
      </c>
      <c r="K485" s="2510"/>
      <c r="L485" s="2513"/>
      <c r="M485" s="2500" t="s">
        <v>20</v>
      </c>
      <c r="N485" s="2501"/>
      <c r="O485" s="2501"/>
      <c r="P485" s="2501"/>
      <c r="Q485" s="2502"/>
      <c r="R485" s="667">
        <f>VLOOKUP(A486,'12 - FINANCEIRA'!_xlnm.Print_Area,8,FALSE)</f>
        <v>0</v>
      </c>
      <c r="S485" s="668" t="str">
        <f>L484</f>
        <v>m</v>
      </c>
      <c r="T485" s="486"/>
      <c r="U485" s="469"/>
      <c r="V485" s="659">
        <f t="shared" si="48"/>
        <v>1205.5999999999999</v>
      </c>
      <c r="AB485" s="12"/>
    </row>
    <row r="486" spans="1:36" s="8" customFormat="1" ht="15.75">
      <c r="A486" s="332" t="s">
        <v>518</v>
      </c>
      <c r="B486" s="666"/>
      <c r="C486" s="62"/>
      <c r="D486" s="2520"/>
      <c r="E486" s="2521"/>
      <c r="F486" s="2521"/>
      <c r="G486" s="2521"/>
      <c r="H486" s="2521"/>
      <c r="I486" s="2522"/>
      <c r="J486" s="2543"/>
      <c r="K486" s="2544"/>
      <c r="L486" s="2545"/>
      <c r="M486" s="2546" t="s">
        <v>21</v>
      </c>
      <c r="N486" s="2547"/>
      <c r="O486" s="2547"/>
      <c r="P486" s="2547"/>
      <c r="Q486" s="2548"/>
      <c r="R486" s="342">
        <f>R484-R485</f>
        <v>1205.5999999999999</v>
      </c>
      <c r="S486" s="343" t="str">
        <f>L484</f>
        <v>m</v>
      </c>
      <c r="T486" s="486"/>
      <c r="U486" s="469"/>
      <c r="V486" s="659">
        <f>R486</f>
        <v>1205.5999999999999</v>
      </c>
      <c r="AB486" s="12"/>
    </row>
    <row r="487" spans="1:36" s="8" customFormat="1" ht="15.75">
      <c r="A487" s="332"/>
      <c r="B487" s="344"/>
      <c r="C487" s="345"/>
      <c r="D487" s="347"/>
      <c r="E487" s="347"/>
      <c r="F487" s="347"/>
      <c r="G487" s="346"/>
      <c r="H487" s="346"/>
      <c r="I487" s="346"/>
      <c r="J487" s="348"/>
      <c r="K487" s="349"/>
      <c r="L487" s="350"/>
      <c r="M487" s="351"/>
      <c r="N487" s="351"/>
      <c r="O487" s="351"/>
      <c r="P487" s="351"/>
      <c r="Q487" s="351"/>
      <c r="R487" s="352"/>
      <c r="S487" s="353"/>
      <c r="T487" s="354"/>
      <c r="U487" s="355"/>
      <c r="V487" s="660">
        <f>SUM(V478:V486)</f>
        <v>10850.400000000001</v>
      </c>
      <c r="AB487" s="12"/>
    </row>
    <row r="488" spans="1:36" s="319" customFormat="1" ht="15.75">
      <c r="A488" s="1051"/>
      <c r="B488" s="2528" t="str">
        <f>VLOOKUP(A496,'12 - FINANCEIRA'!_xlnm.Print_Area,1,FALSE)</f>
        <v>2.4.5</v>
      </c>
      <c r="C488" s="2526" t="str">
        <f>VLOOKUP(A496,'12 - FINANCEIRA'!_xlnm.Print_Area,3,FALSE)</f>
        <v>Tubo coletor de esgoto, PVC, JEI, DN 150 mm (NBR 7362)</v>
      </c>
      <c r="D488" s="2552" t="s">
        <v>86</v>
      </c>
      <c r="E488" s="2553"/>
      <c r="F488" s="2553"/>
      <c r="G488" s="2553"/>
      <c r="H488" s="2553"/>
      <c r="I488" s="2554"/>
      <c r="J488" s="2498" t="s">
        <v>87</v>
      </c>
      <c r="K488" s="2498" t="s">
        <v>90</v>
      </c>
      <c r="L488" s="2498" t="s">
        <v>91</v>
      </c>
      <c r="M488" s="2498" t="s">
        <v>99</v>
      </c>
      <c r="N488" s="2498" t="s">
        <v>100</v>
      </c>
      <c r="O488" s="2498" t="s">
        <v>94</v>
      </c>
      <c r="P488" s="318" t="s">
        <v>95</v>
      </c>
      <c r="Q488" s="2498" t="s">
        <v>15</v>
      </c>
      <c r="R488" s="2533" t="s">
        <v>2</v>
      </c>
      <c r="S488" s="2498" t="s">
        <v>88</v>
      </c>
      <c r="T488" s="2498" t="s">
        <v>16</v>
      </c>
      <c r="U488" s="2535" t="s">
        <v>205</v>
      </c>
      <c r="V488" s="659">
        <f t="shared" ref="V488:V495" si="49">V489</f>
        <v>1205.5999999999999</v>
      </c>
      <c r="W488" s="13"/>
      <c r="X488" s="13"/>
      <c r="Y488" s="13"/>
      <c r="Z488" s="14"/>
      <c r="AA488" s="9"/>
      <c r="AB488" s="9"/>
      <c r="AC488" s="9"/>
      <c r="AD488" s="9"/>
      <c r="AE488" s="9"/>
      <c r="AF488" s="9"/>
      <c r="AG488" s="9"/>
      <c r="AH488" s="9"/>
      <c r="AI488" s="9"/>
      <c r="AJ488" s="9"/>
    </row>
    <row r="489" spans="1:36" s="319" customFormat="1" ht="15.75">
      <c r="A489" s="1051"/>
      <c r="B489" s="2550" t="e">
        <f>LEFT(#REF!,5)</f>
        <v>#REF!</v>
      </c>
      <c r="C489" s="2551" t="e">
        <f>VLOOKUP(LEFT(#REF!,5),'12 - FINANCEIRA'!_xlnm.Print_Area,2,FALSE)</f>
        <v>#REF!</v>
      </c>
      <c r="D489" s="2537" t="s">
        <v>13</v>
      </c>
      <c r="E489" s="2538"/>
      <c r="F489" s="2539"/>
      <c r="G489" s="2540" t="s">
        <v>14</v>
      </c>
      <c r="H489" s="2541"/>
      <c r="I489" s="2542"/>
      <c r="J489" s="2499"/>
      <c r="K489" s="2499"/>
      <c r="L489" s="2499"/>
      <c r="M489" s="2499"/>
      <c r="N489" s="2499"/>
      <c r="O489" s="2499"/>
      <c r="P489" s="320" t="s">
        <v>92</v>
      </c>
      <c r="Q489" s="2499"/>
      <c r="R489" s="2534"/>
      <c r="S489" s="2499"/>
      <c r="T489" s="2499"/>
      <c r="U489" s="2536"/>
      <c r="V489" s="659">
        <f t="shared" si="49"/>
        <v>1205.5999999999999</v>
      </c>
      <c r="W489" s="13"/>
      <c r="X489" s="13"/>
      <c r="Y489" s="13"/>
      <c r="Z489" s="14"/>
      <c r="AA489" s="9"/>
      <c r="AB489" s="9"/>
      <c r="AC489" s="9"/>
      <c r="AD489" s="9"/>
      <c r="AE489" s="9"/>
      <c r="AF489" s="9"/>
      <c r="AG489" s="9"/>
      <c r="AH489" s="9"/>
      <c r="AI489" s="9"/>
      <c r="AJ489" s="9"/>
    </row>
    <row r="490" spans="1:36" s="9" customFormat="1" ht="15">
      <c r="A490" s="321"/>
      <c r="B490" s="707"/>
      <c r="C490" s="1536" t="s">
        <v>981</v>
      </c>
      <c r="D490" s="1530">
        <v>100</v>
      </c>
      <c r="E490" s="1531" t="s">
        <v>67</v>
      </c>
      <c r="F490" s="1532">
        <v>0</v>
      </c>
      <c r="G490" s="1613">
        <v>123</v>
      </c>
      <c r="H490" s="1531" t="s">
        <v>67</v>
      </c>
      <c r="I490" s="1614">
        <v>18</v>
      </c>
      <c r="J490" s="1103"/>
      <c r="K490" s="1219">
        <v>955.6</v>
      </c>
      <c r="L490" s="1105"/>
      <c r="M490" s="1106"/>
      <c r="N490" s="1107"/>
      <c r="O490" s="1108"/>
      <c r="P490" s="1105"/>
      <c r="Q490" s="1109"/>
      <c r="R490" s="1615">
        <f>K490</f>
        <v>955.6</v>
      </c>
      <c r="S490" s="1533" t="s">
        <v>8</v>
      </c>
      <c r="T490" s="1225" t="s">
        <v>83</v>
      </c>
      <c r="U490" s="23"/>
      <c r="V490" s="659">
        <f t="shared" si="49"/>
        <v>1205.5999999999999</v>
      </c>
      <c r="W490" s="13"/>
      <c r="X490" s="13"/>
      <c r="Y490" s="13"/>
      <c r="Z490" s="14"/>
      <c r="AA490" s="24"/>
      <c r="AB490" s="25"/>
    </row>
    <row r="491" spans="1:36" s="9" customFormat="1" ht="15">
      <c r="A491" s="321"/>
      <c r="B491" s="707"/>
      <c r="C491" s="1536" t="s">
        <v>981</v>
      </c>
      <c r="D491" s="1616" t="s">
        <v>938</v>
      </c>
      <c r="E491" s="1617" t="s">
        <v>67</v>
      </c>
      <c r="F491" s="1532">
        <v>0</v>
      </c>
      <c r="G491" s="1613">
        <v>12</v>
      </c>
      <c r="H491" s="1531" t="s">
        <v>67</v>
      </c>
      <c r="I491" s="1614">
        <v>10</v>
      </c>
      <c r="J491" s="1103"/>
      <c r="K491" s="1219">
        <v>250</v>
      </c>
      <c r="L491" s="1105"/>
      <c r="M491" s="1106"/>
      <c r="N491" s="1107"/>
      <c r="O491" s="1108"/>
      <c r="P491" s="1105"/>
      <c r="Q491" s="1109"/>
      <c r="R491" s="1223">
        <f>K491</f>
        <v>250</v>
      </c>
      <c r="S491" s="1592" t="s">
        <v>8</v>
      </c>
      <c r="T491" s="1225" t="s">
        <v>83</v>
      </c>
      <c r="U491" s="23"/>
      <c r="V491" s="659">
        <f t="shared" si="49"/>
        <v>1205.5999999999999</v>
      </c>
      <c r="W491" s="13"/>
      <c r="X491" s="13"/>
      <c r="Y491" s="13"/>
      <c r="Z491" s="14"/>
      <c r="AA491" s="24"/>
      <c r="AB491" s="25"/>
    </row>
    <row r="492" spans="1:36" s="8" customFormat="1" ht="15">
      <c r="A492" s="332"/>
      <c r="B492" s="707"/>
      <c r="C492" s="38"/>
      <c r="D492" s="54"/>
      <c r="E492" s="27"/>
      <c r="F492" s="55"/>
      <c r="G492" s="26"/>
      <c r="H492" s="27"/>
      <c r="I492" s="28"/>
      <c r="J492" s="29"/>
      <c r="K492" s="30"/>
      <c r="L492" s="31"/>
      <c r="M492" s="32"/>
      <c r="N492" s="33"/>
      <c r="O492" s="33"/>
      <c r="P492" s="31"/>
      <c r="Q492" s="34"/>
      <c r="R492" s="676"/>
      <c r="S492" s="93"/>
      <c r="T492" s="61"/>
      <c r="U492" s="23"/>
      <c r="V492" s="659">
        <f t="shared" si="49"/>
        <v>1205.5999999999999</v>
      </c>
      <c r="W492" s="718"/>
      <c r="X492" s="718"/>
      <c r="Y492" s="718"/>
      <c r="Z492" s="719"/>
    </row>
    <row r="493" spans="1:36" s="8" customFormat="1" ht="15">
      <c r="A493" s="332"/>
      <c r="B493" s="39"/>
      <c r="C493" s="40"/>
      <c r="D493" s="54"/>
      <c r="E493" s="27"/>
      <c r="F493" s="55"/>
      <c r="G493" s="26"/>
      <c r="H493" s="27"/>
      <c r="I493" s="28"/>
      <c r="J493" s="29"/>
      <c r="K493" s="30"/>
      <c r="L493" s="31"/>
      <c r="M493" s="32"/>
      <c r="N493" s="33"/>
      <c r="O493" s="33"/>
      <c r="P493" s="31"/>
      <c r="Q493" s="34"/>
      <c r="R493" s="338"/>
      <c r="S493" s="35"/>
      <c r="T493" s="339"/>
      <c r="U493" s="48"/>
      <c r="V493" s="659">
        <f t="shared" si="49"/>
        <v>1205.5999999999999</v>
      </c>
      <c r="AB493" s="12"/>
    </row>
    <row r="494" spans="1:36" s="8" customFormat="1" ht="15.75">
      <c r="A494" s="332"/>
      <c r="B494" s="666"/>
      <c r="C494" s="62"/>
      <c r="D494" s="2515" t="s">
        <v>17</v>
      </c>
      <c r="E494" s="2516"/>
      <c r="F494" s="2516"/>
      <c r="G494" s="2516"/>
      <c r="H494" s="2516"/>
      <c r="I494" s="2517"/>
      <c r="J494" s="2518">
        <f>VLOOKUP(A496,'12 - FINANCEIRA'!_xlnm.Print_Area,6,FALSE)</f>
        <v>1205.5999999999999</v>
      </c>
      <c r="K494" s="2519"/>
      <c r="L494" s="340" t="str">
        <f>VLOOKUP(A496,'12 - FINANCEIRA'!_xlnm.Print_Area,4,FALSE)</f>
        <v>m</v>
      </c>
      <c r="M494" s="2500" t="s">
        <v>18</v>
      </c>
      <c r="N494" s="2501"/>
      <c r="O494" s="2501"/>
      <c r="P494" s="2501"/>
      <c r="Q494" s="2502"/>
      <c r="R494" s="667">
        <f>SUM(R490:R493)</f>
        <v>1205.5999999999999</v>
      </c>
      <c r="S494" s="341" t="str">
        <f>L494</f>
        <v>m</v>
      </c>
      <c r="T494" s="486"/>
      <c r="U494" s="469"/>
      <c r="V494" s="659">
        <f t="shared" si="49"/>
        <v>1205.5999999999999</v>
      </c>
      <c r="AB494" s="12"/>
    </row>
    <row r="495" spans="1:36" s="8" customFormat="1" ht="15.75">
      <c r="A495" s="332"/>
      <c r="B495" s="666"/>
      <c r="C495" s="487"/>
      <c r="D495" s="2503" t="s">
        <v>19</v>
      </c>
      <c r="E495" s="2504"/>
      <c r="F495" s="2504"/>
      <c r="G495" s="2504"/>
      <c r="H495" s="2504"/>
      <c r="I495" s="2505"/>
      <c r="J495" s="2509">
        <f>R494/J494</f>
        <v>1</v>
      </c>
      <c r="K495" s="2510"/>
      <c r="L495" s="2513"/>
      <c r="M495" s="2500" t="s">
        <v>20</v>
      </c>
      <c r="N495" s="2501"/>
      <c r="O495" s="2501"/>
      <c r="P495" s="2501"/>
      <c r="Q495" s="2502"/>
      <c r="R495" s="667">
        <f>VLOOKUP(A496,'12 - FINANCEIRA'!_xlnm.Print_Area,8,FALSE)</f>
        <v>0</v>
      </c>
      <c r="S495" s="668" t="str">
        <f>L494</f>
        <v>m</v>
      </c>
      <c r="T495" s="486"/>
      <c r="U495" s="469"/>
      <c r="V495" s="659">
        <f t="shared" si="49"/>
        <v>1205.5999999999999</v>
      </c>
      <c r="AB495" s="12"/>
    </row>
    <row r="496" spans="1:36" s="8" customFormat="1" ht="15.75">
      <c r="A496" s="332" t="s">
        <v>679</v>
      </c>
      <c r="B496" s="666"/>
      <c r="C496" s="62"/>
      <c r="D496" s="2520"/>
      <c r="E496" s="2521"/>
      <c r="F496" s="2521"/>
      <c r="G496" s="2521"/>
      <c r="H496" s="2521"/>
      <c r="I496" s="2522"/>
      <c r="J496" s="2543"/>
      <c r="K496" s="2544"/>
      <c r="L496" s="2545"/>
      <c r="M496" s="2546" t="s">
        <v>21</v>
      </c>
      <c r="N496" s="2547"/>
      <c r="O496" s="2547"/>
      <c r="P496" s="2547"/>
      <c r="Q496" s="2548"/>
      <c r="R496" s="342">
        <f>R494-R495</f>
        <v>1205.5999999999999</v>
      </c>
      <c r="S496" s="343" t="str">
        <f>L494</f>
        <v>m</v>
      </c>
      <c r="T496" s="486"/>
      <c r="U496" s="469"/>
      <c r="V496" s="659">
        <f>R496</f>
        <v>1205.5999999999999</v>
      </c>
      <c r="AB496" s="12"/>
    </row>
    <row r="497" spans="1:36" s="8" customFormat="1" ht="15.75">
      <c r="A497" s="332"/>
      <c r="B497" s="344"/>
      <c r="C497" s="345"/>
      <c r="D497" s="347"/>
      <c r="E497" s="347"/>
      <c r="F497" s="347"/>
      <c r="G497" s="346"/>
      <c r="H497" s="346"/>
      <c r="I497" s="346"/>
      <c r="J497" s="348"/>
      <c r="K497" s="349"/>
      <c r="L497" s="350"/>
      <c r="M497" s="351"/>
      <c r="N497" s="351"/>
      <c r="O497" s="351"/>
      <c r="P497" s="351"/>
      <c r="Q497" s="351"/>
      <c r="R497" s="352"/>
      <c r="S497" s="353"/>
      <c r="T497" s="354"/>
      <c r="U497" s="355"/>
      <c r="V497" s="660">
        <f>SUM(V488:V496)</f>
        <v>10850.400000000001</v>
      </c>
      <c r="AB497" s="12"/>
    </row>
    <row r="498" spans="1:36" s="319" customFormat="1" ht="15.75">
      <c r="A498" s="1051"/>
      <c r="B498" s="2528" t="str">
        <f>VLOOKUP(A516,'12 - FINANCEIRA'!_xlnm.Print_Area,1,FALSE)</f>
        <v>2.4.6</v>
      </c>
      <c r="C498" s="2526" t="str">
        <f>VLOOKUP(A516,'12 - FINANCEIRA'!_xlnm.Print_Area,3,FALSE)</f>
        <v>Índice de preço para remoção de entulho decorrente da execução de obras  - Material demolido - BDI = 14,01null - DMT = 2,50</v>
      </c>
      <c r="D498" s="2552" t="s">
        <v>86</v>
      </c>
      <c r="E498" s="2553"/>
      <c r="F498" s="2553"/>
      <c r="G498" s="2553"/>
      <c r="H498" s="2553"/>
      <c r="I498" s="2554"/>
      <c r="J498" s="2498" t="s">
        <v>87</v>
      </c>
      <c r="K498" s="2498" t="s">
        <v>90</v>
      </c>
      <c r="L498" s="2498" t="s">
        <v>91</v>
      </c>
      <c r="M498" s="2498" t="s">
        <v>99</v>
      </c>
      <c r="N498" s="2498" t="s">
        <v>100</v>
      </c>
      <c r="O498" s="2498" t="s">
        <v>94</v>
      </c>
      <c r="P498" s="1805" t="s">
        <v>95</v>
      </c>
      <c r="Q498" s="2498" t="s">
        <v>15</v>
      </c>
      <c r="R498" s="2533" t="s">
        <v>2</v>
      </c>
      <c r="S498" s="2498" t="s">
        <v>88</v>
      </c>
      <c r="T498" s="2498" t="s">
        <v>16</v>
      </c>
      <c r="U498" s="2535" t="s">
        <v>205</v>
      </c>
      <c r="V498" s="659" t="e">
        <f t="shared" ref="V498:V515" si="50">V499</f>
        <v>#REF!</v>
      </c>
      <c r="W498" s="13"/>
      <c r="X498" s="13"/>
      <c r="Y498" s="13"/>
      <c r="Z498" s="14"/>
      <c r="AA498" s="9"/>
      <c r="AB498" s="9"/>
      <c r="AC498" s="9"/>
      <c r="AD498" s="9"/>
      <c r="AE498" s="9"/>
      <c r="AF498" s="9"/>
      <c r="AG498" s="9"/>
      <c r="AH498" s="9"/>
      <c r="AI498" s="9"/>
      <c r="AJ498" s="9"/>
    </row>
    <row r="499" spans="1:36" s="319" customFormat="1" ht="15.75">
      <c r="A499" s="1051"/>
      <c r="B499" s="2550" t="e">
        <f>LEFT(#REF!,5)</f>
        <v>#REF!</v>
      </c>
      <c r="C499" s="2551" t="e">
        <f>VLOOKUP(LEFT(#REF!,5),'12 - FINANCEIRA'!_xlnm.Print_Area,2,FALSE)</f>
        <v>#REF!</v>
      </c>
      <c r="D499" s="2537" t="s">
        <v>13</v>
      </c>
      <c r="E499" s="2538"/>
      <c r="F499" s="2539"/>
      <c r="G499" s="2540" t="s">
        <v>14</v>
      </c>
      <c r="H499" s="2541"/>
      <c r="I499" s="2542"/>
      <c r="J499" s="2499"/>
      <c r="K499" s="2499"/>
      <c r="L499" s="2499"/>
      <c r="M499" s="2499"/>
      <c r="N499" s="2499"/>
      <c r="O499" s="2499"/>
      <c r="P499" s="1806" t="s">
        <v>92</v>
      </c>
      <c r="Q499" s="2499"/>
      <c r="R499" s="2534"/>
      <c r="S499" s="2499"/>
      <c r="T499" s="2499"/>
      <c r="U499" s="2536"/>
      <c r="V499" s="659" t="e">
        <f t="shared" si="50"/>
        <v>#REF!</v>
      </c>
      <c r="W499" s="13"/>
      <c r="X499" s="13"/>
      <c r="Y499" s="13"/>
      <c r="Z499" s="14"/>
      <c r="AA499" s="9"/>
      <c r="AB499" s="9"/>
      <c r="AC499" s="9"/>
      <c r="AD499" s="9"/>
      <c r="AE499" s="9"/>
      <c r="AF499" s="9"/>
      <c r="AG499" s="9"/>
      <c r="AH499" s="9"/>
      <c r="AI499" s="9"/>
      <c r="AJ499" s="9"/>
    </row>
    <row r="500" spans="1:36" s="9" customFormat="1" ht="15">
      <c r="A500" s="321"/>
      <c r="B500" s="707"/>
      <c r="C500" s="1536" t="s">
        <v>988</v>
      </c>
      <c r="D500" s="1530">
        <v>100</v>
      </c>
      <c r="E500" s="1531" t="s">
        <v>67</v>
      </c>
      <c r="F500" s="1532">
        <v>0</v>
      </c>
      <c r="G500" s="1530">
        <v>100</v>
      </c>
      <c r="H500" s="1531" t="s">
        <v>67</v>
      </c>
      <c r="I500" s="1532">
        <v>2</v>
      </c>
      <c r="J500" s="1103" t="s">
        <v>93</v>
      </c>
      <c r="K500" s="1618">
        <f t="shared" ref="K500:K513" si="51">20*(G500-D500)+I500-F500</f>
        <v>2</v>
      </c>
      <c r="L500" s="1295">
        <v>2</v>
      </c>
      <c r="M500" s="1292">
        <v>2.5</v>
      </c>
      <c r="N500" s="1294">
        <v>0.2</v>
      </c>
      <c r="O500" s="1294"/>
      <c r="P500" s="1681">
        <f>(K500*L500*M500*N500)*2</f>
        <v>4</v>
      </c>
      <c r="Q500" s="1619"/>
      <c r="R500" s="1953">
        <f>P500</f>
        <v>4</v>
      </c>
      <c r="S500" s="1533" t="s">
        <v>5</v>
      </c>
      <c r="T500" s="1594" t="s">
        <v>83</v>
      </c>
      <c r="U500" s="1620" t="s">
        <v>936</v>
      </c>
      <c r="V500" s="659" t="e">
        <f t="shared" si="50"/>
        <v>#REF!</v>
      </c>
      <c r="W500" s="13"/>
      <c r="X500" s="13"/>
      <c r="Y500" s="13"/>
      <c r="Z500" s="14"/>
      <c r="AA500" s="24"/>
      <c r="AB500" s="25"/>
    </row>
    <row r="501" spans="1:36" s="9" customFormat="1" ht="15">
      <c r="A501" s="321"/>
      <c r="B501" s="707"/>
      <c r="C501" s="1536" t="s">
        <v>988</v>
      </c>
      <c r="D501" s="1530">
        <v>102</v>
      </c>
      <c r="E501" s="1531" t="s">
        <v>67</v>
      </c>
      <c r="F501" s="1532">
        <v>1.9</v>
      </c>
      <c r="G501" s="1530">
        <v>102</v>
      </c>
      <c r="H501" s="1531" t="s">
        <v>67</v>
      </c>
      <c r="I501" s="1532">
        <v>3.9</v>
      </c>
      <c r="J501" s="999" t="s">
        <v>93</v>
      </c>
      <c r="K501" s="1598">
        <f t="shared" si="51"/>
        <v>2</v>
      </c>
      <c r="L501" s="1220">
        <v>2</v>
      </c>
      <c r="M501" s="1221">
        <v>2.5</v>
      </c>
      <c r="N501" s="1222">
        <v>0.2</v>
      </c>
      <c r="O501" s="1222"/>
      <c r="P501" s="1674">
        <f t="shared" ref="P501:P513" si="52">(K501*L501*M501*N501)*2</f>
        <v>4</v>
      </c>
      <c r="Q501" s="1534"/>
      <c r="R501" s="1599">
        <f t="shared" ref="R501:R512" si="53">P501</f>
        <v>4</v>
      </c>
      <c r="S501" s="1528" t="s">
        <v>5</v>
      </c>
      <c r="T501" s="1225" t="s">
        <v>83</v>
      </c>
      <c r="U501" s="1227" t="s">
        <v>936</v>
      </c>
      <c r="V501" s="659" t="e">
        <f t="shared" si="50"/>
        <v>#REF!</v>
      </c>
      <c r="W501" s="13"/>
      <c r="X501" s="13"/>
      <c r="Y501" s="13"/>
      <c r="Z501" s="14"/>
      <c r="AA501" s="24"/>
      <c r="AB501" s="25"/>
    </row>
    <row r="502" spans="1:36" s="9" customFormat="1" ht="15">
      <c r="A502" s="321"/>
      <c r="B502" s="707"/>
      <c r="C502" s="1536" t="s">
        <v>988</v>
      </c>
      <c r="D502" s="1530">
        <v>103</v>
      </c>
      <c r="E502" s="1531" t="s">
        <v>67</v>
      </c>
      <c r="F502" s="1532">
        <v>3.9</v>
      </c>
      <c r="G502" s="1530">
        <v>103</v>
      </c>
      <c r="H502" s="1531" t="s">
        <v>67</v>
      </c>
      <c r="I502" s="1532">
        <v>5.9</v>
      </c>
      <c r="J502" s="999" t="s">
        <v>93</v>
      </c>
      <c r="K502" s="1598">
        <f t="shared" si="51"/>
        <v>2.0000000000000004</v>
      </c>
      <c r="L502" s="1220">
        <v>2</v>
      </c>
      <c r="M502" s="1221">
        <v>2.5</v>
      </c>
      <c r="N502" s="1222">
        <v>0.2</v>
      </c>
      <c r="O502" s="1222"/>
      <c r="P502" s="1674">
        <f t="shared" si="52"/>
        <v>4.0000000000000009</v>
      </c>
      <c r="Q502" s="1534"/>
      <c r="R502" s="1599">
        <f t="shared" si="53"/>
        <v>4.0000000000000009</v>
      </c>
      <c r="S502" s="1528" t="s">
        <v>5</v>
      </c>
      <c r="T502" s="1225" t="s">
        <v>83</v>
      </c>
      <c r="U502" s="1227" t="s">
        <v>936</v>
      </c>
      <c r="V502" s="659" t="e">
        <f t="shared" si="50"/>
        <v>#REF!</v>
      </c>
      <c r="W502" s="13"/>
      <c r="X502" s="13"/>
      <c r="Y502" s="13"/>
      <c r="Z502" s="14"/>
      <c r="AA502" s="24"/>
      <c r="AB502" s="25"/>
    </row>
    <row r="503" spans="1:36" s="9" customFormat="1" ht="15">
      <c r="A503" s="321"/>
      <c r="B503" s="707"/>
      <c r="C503" s="1536" t="s">
        <v>988</v>
      </c>
      <c r="D503" s="1530">
        <v>104</v>
      </c>
      <c r="E503" s="1531" t="s">
        <v>67</v>
      </c>
      <c r="F503" s="1532">
        <v>7.9</v>
      </c>
      <c r="G503" s="1530">
        <v>104</v>
      </c>
      <c r="H503" s="1531" t="s">
        <v>67</v>
      </c>
      <c r="I503" s="1532">
        <v>9.9</v>
      </c>
      <c r="J503" s="999" t="s">
        <v>93</v>
      </c>
      <c r="K503" s="1598">
        <f t="shared" si="51"/>
        <v>2</v>
      </c>
      <c r="L503" s="1220">
        <v>2</v>
      </c>
      <c r="M503" s="1221">
        <v>2.5</v>
      </c>
      <c r="N503" s="1222">
        <v>0.2</v>
      </c>
      <c r="O503" s="1222"/>
      <c r="P503" s="1674">
        <f t="shared" si="52"/>
        <v>4</v>
      </c>
      <c r="Q503" s="1534"/>
      <c r="R503" s="1599">
        <f t="shared" si="53"/>
        <v>4</v>
      </c>
      <c r="S503" s="1528" t="s">
        <v>5</v>
      </c>
      <c r="T503" s="1225" t="s">
        <v>83</v>
      </c>
      <c r="U503" s="1227" t="s">
        <v>936</v>
      </c>
      <c r="V503" s="659" t="e">
        <f t="shared" si="50"/>
        <v>#REF!</v>
      </c>
      <c r="W503" s="13"/>
      <c r="X503" s="13"/>
      <c r="Y503" s="13"/>
      <c r="Z503" s="14"/>
      <c r="AA503" s="24"/>
      <c r="AB503" s="25"/>
    </row>
    <row r="504" spans="1:36" s="9" customFormat="1" ht="15">
      <c r="A504" s="321"/>
      <c r="B504" s="707"/>
      <c r="C504" s="1536" t="s">
        <v>988</v>
      </c>
      <c r="D504" s="1530">
        <v>106</v>
      </c>
      <c r="E504" s="1531" t="s">
        <v>67</v>
      </c>
      <c r="F504" s="1532">
        <v>7.1</v>
      </c>
      <c r="G504" s="1530">
        <v>106</v>
      </c>
      <c r="H504" s="1531" t="s">
        <v>67</v>
      </c>
      <c r="I504" s="1532">
        <v>9.1</v>
      </c>
      <c r="J504" s="999" t="s">
        <v>93</v>
      </c>
      <c r="K504" s="1598">
        <f t="shared" si="51"/>
        <v>2</v>
      </c>
      <c r="L504" s="1220">
        <v>2</v>
      </c>
      <c r="M504" s="1221">
        <v>2.5</v>
      </c>
      <c r="N504" s="1222">
        <v>0.2</v>
      </c>
      <c r="O504" s="1222"/>
      <c r="P504" s="1674">
        <f t="shared" si="52"/>
        <v>4</v>
      </c>
      <c r="Q504" s="1534"/>
      <c r="R504" s="1599">
        <f t="shared" si="53"/>
        <v>4</v>
      </c>
      <c r="S504" s="1528" t="s">
        <v>5</v>
      </c>
      <c r="T504" s="1225" t="s">
        <v>83</v>
      </c>
      <c r="U504" s="1227" t="s">
        <v>936</v>
      </c>
      <c r="V504" s="659" t="e">
        <f t="shared" si="50"/>
        <v>#REF!</v>
      </c>
      <c r="W504" s="13"/>
      <c r="X504" s="13"/>
      <c r="Y504" s="13"/>
      <c r="Z504" s="14"/>
      <c r="AA504" s="24"/>
      <c r="AB504" s="25"/>
    </row>
    <row r="505" spans="1:36" s="9" customFormat="1" ht="15">
      <c r="A505" s="321"/>
      <c r="B505" s="707"/>
      <c r="C505" s="1536" t="s">
        <v>988</v>
      </c>
      <c r="D505" s="1530">
        <v>108</v>
      </c>
      <c r="E505" s="1531" t="s">
        <v>67</v>
      </c>
      <c r="F505" s="1532">
        <v>6.3</v>
      </c>
      <c r="G505" s="1530">
        <v>108</v>
      </c>
      <c r="H505" s="1531" t="s">
        <v>67</v>
      </c>
      <c r="I505" s="1532">
        <v>8.3000000000000007</v>
      </c>
      <c r="J505" s="999" t="s">
        <v>93</v>
      </c>
      <c r="K505" s="1598">
        <f t="shared" si="51"/>
        <v>2.0000000000000009</v>
      </c>
      <c r="L505" s="1220">
        <v>2</v>
      </c>
      <c r="M505" s="1221">
        <v>2.5</v>
      </c>
      <c r="N505" s="1222">
        <v>0.2</v>
      </c>
      <c r="O505" s="1222"/>
      <c r="P505" s="1674">
        <f t="shared" si="52"/>
        <v>4.0000000000000018</v>
      </c>
      <c r="Q505" s="1534"/>
      <c r="R505" s="1599">
        <f t="shared" si="53"/>
        <v>4.0000000000000018</v>
      </c>
      <c r="S505" s="1528" t="s">
        <v>5</v>
      </c>
      <c r="T505" s="1225" t="s">
        <v>83</v>
      </c>
      <c r="U505" s="1227" t="s">
        <v>936</v>
      </c>
      <c r="V505" s="659" t="e">
        <f t="shared" si="50"/>
        <v>#REF!</v>
      </c>
      <c r="W505" s="13"/>
      <c r="X505" s="13"/>
      <c r="Y505" s="13"/>
      <c r="Z505" s="14"/>
      <c r="AA505" s="24"/>
      <c r="AB505" s="25"/>
    </row>
    <row r="506" spans="1:36" s="9" customFormat="1" ht="15">
      <c r="A506" s="321"/>
      <c r="B506" s="707"/>
      <c r="C506" s="1536" t="s">
        <v>988</v>
      </c>
      <c r="D506" s="1530">
        <v>109</v>
      </c>
      <c r="E506" s="1531" t="s">
        <v>67</v>
      </c>
      <c r="F506" s="1532">
        <v>11.8</v>
      </c>
      <c r="G506" s="1530">
        <v>109</v>
      </c>
      <c r="H506" s="1531" t="s">
        <v>67</v>
      </c>
      <c r="I506" s="1532">
        <v>13.8</v>
      </c>
      <c r="J506" s="999" t="s">
        <v>93</v>
      </c>
      <c r="K506" s="1598">
        <f t="shared" si="51"/>
        <v>2</v>
      </c>
      <c r="L506" s="1220">
        <v>2</v>
      </c>
      <c r="M506" s="1221">
        <v>2.5</v>
      </c>
      <c r="N506" s="1222">
        <v>0.2</v>
      </c>
      <c r="O506" s="1222"/>
      <c r="P506" s="1674">
        <f t="shared" si="52"/>
        <v>4</v>
      </c>
      <c r="Q506" s="1534"/>
      <c r="R506" s="1599">
        <f t="shared" si="53"/>
        <v>4</v>
      </c>
      <c r="S506" s="1528" t="s">
        <v>5</v>
      </c>
      <c r="T506" s="1225" t="s">
        <v>83</v>
      </c>
      <c r="U506" s="1227" t="s">
        <v>936</v>
      </c>
      <c r="V506" s="659" t="e">
        <f t="shared" si="50"/>
        <v>#REF!</v>
      </c>
      <c r="W506" s="13"/>
      <c r="X506" s="13"/>
      <c r="Y506" s="13"/>
      <c r="Z506" s="14"/>
      <c r="AA506" s="24"/>
      <c r="AB506" s="25"/>
    </row>
    <row r="507" spans="1:36" s="9" customFormat="1" ht="15">
      <c r="A507" s="321"/>
      <c r="B507" s="707"/>
      <c r="C507" s="1536" t="s">
        <v>988</v>
      </c>
      <c r="D507" s="1530">
        <v>111</v>
      </c>
      <c r="E507" s="1531" t="s">
        <v>67</v>
      </c>
      <c r="F507" s="1532">
        <v>3.5</v>
      </c>
      <c r="G507" s="1530">
        <v>111</v>
      </c>
      <c r="H507" s="1531" t="s">
        <v>67</v>
      </c>
      <c r="I507" s="1532">
        <v>5.5</v>
      </c>
      <c r="J507" s="999" t="s">
        <v>93</v>
      </c>
      <c r="K507" s="1598">
        <f t="shared" si="51"/>
        <v>2</v>
      </c>
      <c r="L507" s="1220">
        <v>2</v>
      </c>
      <c r="M507" s="1221">
        <v>2.5</v>
      </c>
      <c r="N507" s="1222">
        <v>0.2</v>
      </c>
      <c r="O507" s="1222"/>
      <c r="P507" s="1674">
        <f t="shared" si="52"/>
        <v>4</v>
      </c>
      <c r="Q507" s="1534"/>
      <c r="R507" s="1599">
        <f t="shared" si="53"/>
        <v>4</v>
      </c>
      <c r="S507" s="1528" t="s">
        <v>5</v>
      </c>
      <c r="T507" s="1225" t="s">
        <v>83</v>
      </c>
      <c r="U507" s="1227" t="s">
        <v>936</v>
      </c>
      <c r="V507" s="659" t="e">
        <f t="shared" si="50"/>
        <v>#REF!</v>
      </c>
      <c r="W507" s="13"/>
      <c r="X507" s="13"/>
      <c r="Y507" s="13"/>
      <c r="Z507" s="14"/>
      <c r="AA507" s="24"/>
      <c r="AB507" s="25"/>
    </row>
    <row r="508" spans="1:36" s="9" customFormat="1" ht="15">
      <c r="A508" s="321"/>
      <c r="B508" s="707"/>
      <c r="C508" s="1536" t="s">
        <v>988</v>
      </c>
      <c r="D508" s="1530">
        <v>115</v>
      </c>
      <c r="E508" s="1531" t="s">
        <v>67</v>
      </c>
      <c r="F508" s="1532">
        <v>5.2</v>
      </c>
      <c r="G508" s="1530">
        <v>115</v>
      </c>
      <c r="H508" s="1531" t="s">
        <v>67</v>
      </c>
      <c r="I508" s="1532">
        <v>7.2</v>
      </c>
      <c r="J508" s="999" t="s">
        <v>93</v>
      </c>
      <c r="K508" s="1598">
        <f t="shared" si="51"/>
        <v>2</v>
      </c>
      <c r="L508" s="1220">
        <v>2</v>
      </c>
      <c r="M508" s="1221">
        <v>2.5</v>
      </c>
      <c r="N508" s="1222">
        <v>0.2</v>
      </c>
      <c r="O508" s="1222"/>
      <c r="P508" s="1674">
        <f t="shared" si="52"/>
        <v>4</v>
      </c>
      <c r="Q508" s="1534"/>
      <c r="R508" s="1599">
        <f t="shared" si="53"/>
        <v>4</v>
      </c>
      <c r="S508" s="1528" t="s">
        <v>5</v>
      </c>
      <c r="T508" s="1225" t="s">
        <v>83</v>
      </c>
      <c r="U508" s="1227" t="s">
        <v>936</v>
      </c>
      <c r="V508" s="659" t="e">
        <f t="shared" si="50"/>
        <v>#REF!</v>
      </c>
      <c r="W508" s="13"/>
      <c r="X508" s="13"/>
      <c r="Y508" s="13"/>
      <c r="Z508" s="14"/>
      <c r="AA508" s="24"/>
      <c r="AB508" s="25"/>
    </row>
    <row r="509" spans="1:36" s="9" customFormat="1" ht="15">
      <c r="A509" s="321"/>
      <c r="B509" s="707"/>
      <c r="C509" s="1536" t="s">
        <v>988</v>
      </c>
      <c r="D509" s="1530">
        <v>117</v>
      </c>
      <c r="E509" s="1531" t="s">
        <v>67</v>
      </c>
      <c r="F509" s="1532">
        <v>6</v>
      </c>
      <c r="G509" s="1530">
        <v>117</v>
      </c>
      <c r="H509" s="1531" t="s">
        <v>67</v>
      </c>
      <c r="I509" s="1532">
        <v>8</v>
      </c>
      <c r="J509" s="999" t="s">
        <v>93</v>
      </c>
      <c r="K509" s="1598">
        <f t="shared" si="51"/>
        <v>2</v>
      </c>
      <c r="L509" s="1220">
        <v>2</v>
      </c>
      <c r="M509" s="1221">
        <v>2.5</v>
      </c>
      <c r="N509" s="1222">
        <v>0.2</v>
      </c>
      <c r="O509" s="1222"/>
      <c r="P509" s="1674">
        <f t="shared" si="52"/>
        <v>4</v>
      </c>
      <c r="Q509" s="1534"/>
      <c r="R509" s="1599">
        <f t="shared" si="53"/>
        <v>4</v>
      </c>
      <c r="S509" s="1528" t="s">
        <v>5</v>
      </c>
      <c r="T509" s="1225" t="s">
        <v>83</v>
      </c>
      <c r="U509" s="1227" t="s">
        <v>936</v>
      </c>
      <c r="V509" s="659" t="e">
        <f t="shared" si="50"/>
        <v>#REF!</v>
      </c>
      <c r="W509" s="13"/>
      <c r="X509" s="13"/>
      <c r="Y509" s="13"/>
      <c r="Z509" s="14"/>
      <c r="AA509" s="24"/>
      <c r="AB509" s="25"/>
    </row>
    <row r="510" spans="1:36" s="9" customFormat="1" ht="15">
      <c r="A510" s="321"/>
      <c r="B510" s="707"/>
      <c r="C510" s="1536" t="s">
        <v>988</v>
      </c>
      <c r="D510" s="1530">
        <v>119</v>
      </c>
      <c r="E510" s="1531" t="s">
        <v>67</v>
      </c>
      <c r="F510" s="1532">
        <v>5</v>
      </c>
      <c r="G510" s="1530">
        <v>119</v>
      </c>
      <c r="H510" s="1531" t="s">
        <v>67</v>
      </c>
      <c r="I510" s="1532">
        <v>7</v>
      </c>
      <c r="J510" s="999" t="s">
        <v>93</v>
      </c>
      <c r="K510" s="1598">
        <f t="shared" si="51"/>
        <v>2</v>
      </c>
      <c r="L510" s="1220">
        <v>2</v>
      </c>
      <c r="M510" s="1221">
        <v>2.5</v>
      </c>
      <c r="N510" s="1222">
        <v>0.2</v>
      </c>
      <c r="O510" s="1222"/>
      <c r="P510" s="1674">
        <f t="shared" si="52"/>
        <v>4</v>
      </c>
      <c r="Q510" s="1534"/>
      <c r="R510" s="1599">
        <f t="shared" si="53"/>
        <v>4</v>
      </c>
      <c r="S510" s="1528" t="s">
        <v>5</v>
      </c>
      <c r="T510" s="1225" t="s">
        <v>83</v>
      </c>
      <c r="U510" s="1227" t="s">
        <v>936</v>
      </c>
      <c r="V510" s="659" t="e">
        <f t="shared" si="50"/>
        <v>#REF!</v>
      </c>
      <c r="W510" s="13"/>
      <c r="X510" s="13"/>
      <c r="Y510" s="13"/>
      <c r="Z510" s="14"/>
      <c r="AA510" s="24"/>
      <c r="AB510" s="25"/>
    </row>
    <row r="511" spans="1:36" s="9" customFormat="1" ht="15">
      <c r="A511" s="321"/>
      <c r="B511" s="707"/>
      <c r="C511" s="1536" t="s">
        <v>988</v>
      </c>
      <c r="D511" s="1530">
        <v>121</v>
      </c>
      <c r="E511" s="1531" t="s">
        <v>67</v>
      </c>
      <c r="F511" s="1532">
        <v>3</v>
      </c>
      <c r="G511" s="1530">
        <v>121</v>
      </c>
      <c r="H511" s="1531" t="s">
        <v>67</v>
      </c>
      <c r="I511" s="1532">
        <v>5</v>
      </c>
      <c r="J511" s="999" t="s">
        <v>93</v>
      </c>
      <c r="K511" s="1598">
        <f t="shared" si="51"/>
        <v>2</v>
      </c>
      <c r="L511" s="1220">
        <v>2</v>
      </c>
      <c r="M511" s="1221">
        <v>2.5</v>
      </c>
      <c r="N511" s="1222">
        <v>0.2</v>
      </c>
      <c r="O511" s="1222"/>
      <c r="P511" s="1674">
        <f t="shared" si="52"/>
        <v>4</v>
      </c>
      <c r="Q511" s="1534"/>
      <c r="R511" s="1599">
        <f t="shared" si="53"/>
        <v>4</v>
      </c>
      <c r="S511" s="1528" t="s">
        <v>5</v>
      </c>
      <c r="T511" s="1225" t="s">
        <v>83</v>
      </c>
      <c r="U511" s="1227" t="s">
        <v>936</v>
      </c>
      <c r="V511" s="659" t="e">
        <f t="shared" si="50"/>
        <v>#REF!</v>
      </c>
      <c r="W511" s="13"/>
      <c r="X511" s="13"/>
      <c r="Y511" s="13"/>
      <c r="Z511" s="14"/>
      <c r="AA511" s="24"/>
      <c r="AB511" s="25"/>
    </row>
    <row r="512" spans="1:36" s="9" customFormat="1" ht="15">
      <c r="A512" s="321"/>
      <c r="B512" s="707"/>
      <c r="C512" s="1536" t="s">
        <v>988</v>
      </c>
      <c r="D512" s="1530">
        <v>123</v>
      </c>
      <c r="E512" s="1531" t="s">
        <v>67</v>
      </c>
      <c r="F512" s="1532">
        <v>11</v>
      </c>
      <c r="G512" s="1530">
        <v>123</v>
      </c>
      <c r="H512" s="1531" t="s">
        <v>67</v>
      </c>
      <c r="I512" s="1532">
        <v>13</v>
      </c>
      <c r="J512" s="999" t="s">
        <v>93</v>
      </c>
      <c r="K512" s="1598">
        <f t="shared" si="51"/>
        <v>2</v>
      </c>
      <c r="L512" s="1220">
        <v>2</v>
      </c>
      <c r="M512" s="1221">
        <v>2.5</v>
      </c>
      <c r="N512" s="1222">
        <v>0.2</v>
      </c>
      <c r="O512" s="1222"/>
      <c r="P512" s="1674">
        <f t="shared" si="52"/>
        <v>4</v>
      </c>
      <c r="Q512" s="1534"/>
      <c r="R512" s="1599">
        <f t="shared" si="53"/>
        <v>4</v>
      </c>
      <c r="S512" s="1528" t="s">
        <v>5</v>
      </c>
      <c r="T512" s="1225" t="s">
        <v>83</v>
      </c>
      <c r="U512" s="1227" t="s">
        <v>936</v>
      </c>
      <c r="V512" s="659" t="e">
        <f t="shared" si="50"/>
        <v>#REF!</v>
      </c>
      <c r="W512" s="13"/>
      <c r="X512" s="13"/>
      <c r="Y512" s="13"/>
      <c r="Z512" s="14"/>
      <c r="AA512" s="24"/>
      <c r="AB512" s="25"/>
    </row>
    <row r="513" spans="1:36" s="9" customFormat="1" ht="15">
      <c r="A513" s="321"/>
      <c r="B513" s="710"/>
      <c r="C513" s="1924" t="s">
        <v>989</v>
      </c>
      <c r="D513" s="1696">
        <v>0</v>
      </c>
      <c r="E513" s="1697" t="s">
        <v>67</v>
      </c>
      <c r="F513" s="1698">
        <v>0</v>
      </c>
      <c r="G513" s="1696">
        <v>0</v>
      </c>
      <c r="H513" s="1697" t="s">
        <v>67</v>
      </c>
      <c r="I513" s="1698">
        <v>2</v>
      </c>
      <c r="J513" s="1660" t="s">
        <v>93</v>
      </c>
      <c r="K513" s="1911">
        <f t="shared" si="51"/>
        <v>2</v>
      </c>
      <c r="L513" s="1912">
        <v>2</v>
      </c>
      <c r="M513" s="1913">
        <v>2.5</v>
      </c>
      <c r="N513" s="1914">
        <v>0.2</v>
      </c>
      <c r="O513" s="1914"/>
      <c r="P513" s="1829">
        <f t="shared" si="52"/>
        <v>4</v>
      </c>
      <c r="Q513" s="1915"/>
      <c r="R513" s="1916">
        <v>3.5</v>
      </c>
      <c r="S513" s="1867" t="s">
        <v>5</v>
      </c>
      <c r="T513" s="1667" t="s">
        <v>83</v>
      </c>
      <c r="U513" s="1917" t="s">
        <v>936</v>
      </c>
      <c r="V513" s="659" t="e">
        <f>#REF!</f>
        <v>#REF!</v>
      </c>
      <c r="W513" s="13"/>
      <c r="X513" s="13"/>
      <c r="Y513" s="13"/>
      <c r="Z513" s="14"/>
      <c r="AA513" s="24"/>
      <c r="AB513" s="25"/>
    </row>
    <row r="514" spans="1:36" s="8" customFormat="1" ht="15.75">
      <c r="A514" s="332"/>
      <c r="B514" s="666"/>
      <c r="C514" s="62"/>
      <c r="D514" s="2506" t="s">
        <v>17</v>
      </c>
      <c r="E514" s="2507"/>
      <c r="F514" s="2507"/>
      <c r="G514" s="2507"/>
      <c r="H514" s="2507"/>
      <c r="I514" s="2508"/>
      <c r="J514" s="2567">
        <f>VLOOKUP(A516,'12 - FINANCEIRA'!_xlnm.Print_Area,6,FALSE)</f>
        <v>55.51</v>
      </c>
      <c r="K514" s="2568"/>
      <c r="L514" s="696" t="str">
        <f>VLOOKUP(A516,'12 - FINANCEIRA'!_xlnm.Print_Area,4,FALSE)</f>
        <v>m³</v>
      </c>
      <c r="M514" s="2562" t="s">
        <v>18</v>
      </c>
      <c r="N514" s="2563"/>
      <c r="O514" s="2563"/>
      <c r="P514" s="2563"/>
      <c r="Q514" s="2564"/>
      <c r="R514" s="691">
        <f>SUM(R500:R513)</f>
        <v>55.5</v>
      </c>
      <c r="S514" s="692" t="str">
        <f>L514</f>
        <v>m³</v>
      </c>
      <c r="T514" s="486"/>
      <c r="U514" s="469"/>
      <c r="V514" s="659">
        <f t="shared" si="50"/>
        <v>55.5</v>
      </c>
      <c r="AB514" s="12"/>
    </row>
    <row r="515" spans="1:36" s="8" customFormat="1" ht="15.75">
      <c r="A515" s="332"/>
      <c r="B515" s="666"/>
      <c r="C515" s="487"/>
      <c r="D515" s="2503" t="s">
        <v>19</v>
      </c>
      <c r="E515" s="2504"/>
      <c r="F515" s="2504"/>
      <c r="G515" s="2504"/>
      <c r="H515" s="2504"/>
      <c r="I515" s="2505"/>
      <c r="J515" s="2509">
        <f>R514/J514</f>
        <v>0.99981985227886871</v>
      </c>
      <c r="K515" s="2510"/>
      <c r="L515" s="2513"/>
      <c r="M515" s="2500" t="s">
        <v>20</v>
      </c>
      <c r="N515" s="2501"/>
      <c r="O515" s="2501"/>
      <c r="P515" s="2501"/>
      <c r="Q515" s="2502"/>
      <c r="R515" s="667">
        <f>VLOOKUP(A516,'12 - FINANCEIRA'!_xlnm.Print_Area,8,FALSE)</f>
        <v>0</v>
      </c>
      <c r="S515" s="668" t="str">
        <f>L514</f>
        <v>m³</v>
      </c>
      <c r="T515" s="486"/>
      <c r="U515" s="469"/>
      <c r="V515" s="659">
        <f t="shared" si="50"/>
        <v>55.5</v>
      </c>
      <c r="AB515" s="12"/>
    </row>
    <row r="516" spans="1:36" s="8" customFormat="1" ht="15.75">
      <c r="A516" s="332" t="s">
        <v>681</v>
      </c>
      <c r="B516" s="666"/>
      <c r="C516" s="62"/>
      <c r="D516" s="2520"/>
      <c r="E516" s="2521"/>
      <c r="F516" s="2521"/>
      <c r="G516" s="2521"/>
      <c r="H516" s="2521"/>
      <c r="I516" s="2522"/>
      <c r="J516" s="2543"/>
      <c r="K516" s="2544"/>
      <c r="L516" s="2545"/>
      <c r="M516" s="2546" t="s">
        <v>21</v>
      </c>
      <c r="N516" s="2547"/>
      <c r="O516" s="2547"/>
      <c r="P516" s="2547"/>
      <c r="Q516" s="2548"/>
      <c r="R516" s="342">
        <f>R514-R515</f>
        <v>55.5</v>
      </c>
      <c r="S516" s="343" t="str">
        <f>L514</f>
        <v>m³</v>
      </c>
      <c r="T516" s="486"/>
      <c r="U516" s="469"/>
      <c r="V516" s="659">
        <f>R516</f>
        <v>55.5</v>
      </c>
      <c r="AB516" s="12"/>
    </row>
    <row r="517" spans="1:36" s="8" customFormat="1" ht="15.75">
      <c r="A517" s="332"/>
      <c r="B517" s="344"/>
      <c r="C517" s="345"/>
      <c r="D517" s="347"/>
      <c r="E517" s="347"/>
      <c r="F517" s="347"/>
      <c r="G517" s="346"/>
      <c r="H517" s="346"/>
      <c r="I517" s="346"/>
      <c r="J517" s="348"/>
      <c r="K517" s="349"/>
      <c r="L517" s="350"/>
      <c r="M517" s="351"/>
      <c r="N517" s="351"/>
      <c r="O517" s="351"/>
      <c r="P517" s="351"/>
      <c r="Q517" s="351"/>
      <c r="R517" s="352"/>
      <c r="S517" s="353"/>
      <c r="T517" s="354"/>
      <c r="U517" s="355"/>
      <c r="V517" s="660" t="e">
        <f>SUM(V498:V516)</f>
        <v>#REF!</v>
      </c>
      <c r="AB517" s="12"/>
    </row>
    <row r="518" spans="1:36" s="317" customFormat="1" ht="15.75">
      <c r="A518" s="1050"/>
      <c r="B518" s="312" t="s">
        <v>340</v>
      </c>
      <c r="C518" s="313" t="str">
        <f>VLOOKUP(B518,'12 - FINANCEIRA'!_xlnm.Print_Area,2,FALSE)</f>
        <v>ESTRUTURA</v>
      </c>
      <c r="D518" s="314"/>
      <c r="E518" s="314"/>
      <c r="F518" s="314"/>
      <c r="G518" s="2586"/>
      <c r="H518" s="2587"/>
      <c r="I518" s="2587"/>
      <c r="J518" s="2587"/>
      <c r="K518" s="2587"/>
      <c r="L518" s="2588"/>
      <c r="M518" s="315"/>
      <c r="N518" s="316"/>
      <c r="O518" s="2587"/>
      <c r="P518" s="2587"/>
      <c r="Q518" s="2587"/>
      <c r="R518" s="2587"/>
      <c r="S518" s="681"/>
      <c r="T518" s="693"/>
      <c r="U518" s="694"/>
      <c r="V518" s="311" t="e">
        <f>SUM(V519:V683)</f>
        <v>#REF!</v>
      </c>
    </row>
    <row r="519" spans="1:36" s="319" customFormat="1" ht="15.75" customHeight="1">
      <c r="A519" s="1051"/>
      <c r="B519" s="2528" t="str">
        <f>VLOOKUP(A540,'12 - FINANCEIRA'!_xlnm.Print_Area,1,FALSE)</f>
        <v>2.5.1</v>
      </c>
      <c r="C519" s="2526" t="str">
        <f>VLOOKUP(A540,'12 - FINANCEIRA'!_xlnm.Print_Area,3,FALSE)</f>
        <v>Fornecimento e assentamento de galeria de concreto pré-moldado 2,5 X 1,5 metros fechada (tampa fixa)</v>
      </c>
      <c r="D519" s="2552" t="s">
        <v>86</v>
      </c>
      <c r="E519" s="2553"/>
      <c r="F519" s="2553"/>
      <c r="G519" s="2553"/>
      <c r="H519" s="2553"/>
      <c r="I519" s="2554"/>
      <c r="J519" s="2498" t="s">
        <v>87</v>
      </c>
      <c r="K519" s="2498" t="s">
        <v>90</v>
      </c>
      <c r="L519" s="2498" t="s">
        <v>91</v>
      </c>
      <c r="M519" s="2498" t="s">
        <v>99</v>
      </c>
      <c r="N519" s="2498" t="s">
        <v>100</v>
      </c>
      <c r="O519" s="2498" t="s">
        <v>94</v>
      </c>
      <c r="P519" s="2498" t="s">
        <v>482</v>
      </c>
      <c r="Q519" s="2498" t="s">
        <v>15</v>
      </c>
      <c r="R519" s="2533" t="s">
        <v>2</v>
      </c>
      <c r="S519" s="2498" t="s">
        <v>88</v>
      </c>
      <c r="T519" s="2498" t="s">
        <v>16</v>
      </c>
      <c r="U519" s="2535" t="s">
        <v>205</v>
      </c>
      <c r="V519" s="659" t="e">
        <f t="shared" ref="V519:V539" si="54">V520</f>
        <v>#REF!</v>
      </c>
      <c r="W519" s="13"/>
      <c r="X519" s="13"/>
      <c r="Y519" s="13"/>
      <c r="Z519" s="14"/>
      <c r="AA519" s="9"/>
      <c r="AB519" s="9"/>
      <c r="AC519" s="9"/>
      <c r="AD519" s="9"/>
      <c r="AE519" s="9"/>
      <c r="AF519" s="9"/>
      <c r="AG519" s="9"/>
      <c r="AH519" s="9"/>
      <c r="AI519" s="9"/>
      <c r="AJ519" s="9"/>
    </row>
    <row r="520" spans="1:36" s="319" customFormat="1" ht="15.75">
      <c r="A520" s="1051"/>
      <c r="B520" s="2550" t="e">
        <f>LEFT(#REF!,5)</f>
        <v>#REF!</v>
      </c>
      <c r="C520" s="2551" t="e">
        <f>VLOOKUP(LEFT(#REF!,5),'12 - FINANCEIRA'!_xlnm.Print_Area,2,FALSE)</f>
        <v>#REF!</v>
      </c>
      <c r="D520" s="2537" t="s">
        <v>13</v>
      </c>
      <c r="E520" s="2538"/>
      <c r="F520" s="2539"/>
      <c r="G520" s="2540" t="s">
        <v>14</v>
      </c>
      <c r="H520" s="2541"/>
      <c r="I520" s="2542"/>
      <c r="J520" s="2499"/>
      <c r="K520" s="2499"/>
      <c r="L520" s="2499"/>
      <c r="M520" s="2499"/>
      <c r="N520" s="2499"/>
      <c r="O520" s="2499"/>
      <c r="P520" s="2499"/>
      <c r="Q520" s="2499"/>
      <c r="R520" s="2534"/>
      <c r="S520" s="2499"/>
      <c r="T520" s="2499"/>
      <c r="U520" s="2536"/>
      <c r="V520" s="659" t="e">
        <f t="shared" si="54"/>
        <v>#REF!</v>
      </c>
      <c r="W520" s="13"/>
      <c r="X520" s="13"/>
      <c r="Y520" s="13"/>
      <c r="Z520" s="14"/>
      <c r="AA520" s="9"/>
      <c r="AB520" s="9"/>
      <c r="AC520" s="9"/>
      <c r="AD520" s="9"/>
      <c r="AE520" s="9"/>
      <c r="AF520" s="9"/>
      <c r="AG520" s="9"/>
      <c r="AH520" s="9"/>
      <c r="AI520" s="9"/>
      <c r="AJ520" s="9"/>
    </row>
    <row r="521" spans="1:36" s="319" customFormat="1" ht="30">
      <c r="A521" s="1088"/>
      <c r="B521" s="976"/>
      <c r="C521" s="15" t="s">
        <v>710</v>
      </c>
      <c r="D521" s="16">
        <v>123</v>
      </c>
      <c r="E521" s="17" t="s">
        <v>67</v>
      </c>
      <c r="F521" s="18">
        <v>12</v>
      </c>
      <c r="G521" s="16">
        <v>123</v>
      </c>
      <c r="H521" s="17" t="s">
        <v>67</v>
      </c>
      <c r="I521" s="18">
        <v>18</v>
      </c>
      <c r="J521" s="19" t="s">
        <v>93</v>
      </c>
      <c r="K521" s="679">
        <f>(G521-D521)*20+I521-F521</f>
        <v>6</v>
      </c>
      <c r="L521" s="679"/>
      <c r="M521" s="21"/>
      <c r="N521" s="1780"/>
      <c r="O521" s="1781"/>
      <c r="P521" s="20"/>
      <c r="Q521" s="671"/>
      <c r="R521" s="672">
        <f>K521</f>
        <v>6</v>
      </c>
      <c r="S521" s="673" t="s">
        <v>8</v>
      </c>
      <c r="T521" s="651" t="s">
        <v>215</v>
      </c>
      <c r="U521" s="51" t="s">
        <v>1057</v>
      </c>
      <c r="V521" s="659" t="e">
        <f t="shared" si="54"/>
        <v>#REF!</v>
      </c>
      <c r="W521" s="13"/>
      <c r="X521" s="13"/>
      <c r="Y521" s="13"/>
      <c r="Z521" s="14"/>
      <c r="AA521" s="9"/>
      <c r="AB521" s="9"/>
      <c r="AC521" s="9"/>
      <c r="AD521" s="9"/>
      <c r="AE521" s="9"/>
      <c r="AF521" s="9"/>
      <c r="AG521" s="9"/>
      <c r="AH521" s="9"/>
      <c r="AI521" s="9"/>
      <c r="AJ521" s="9"/>
    </row>
    <row r="522" spans="1:36" s="319" customFormat="1" ht="30">
      <c r="A522" s="1088"/>
      <c r="B522" s="976"/>
      <c r="C522" s="15" t="s">
        <v>710</v>
      </c>
      <c r="D522" s="16">
        <v>121</v>
      </c>
      <c r="E522" s="17" t="s">
        <v>67</v>
      </c>
      <c r="F522" s="18">
        <v>5</v>
      </c>
      <c r="G522" s="16">
        <v>123</v>
      </c>
      <c r="H522" s="17" t="s">
        <v>67</v>
      </c>
      <c r="I522" s="18">
        <v>10</v>
      </c>
      <c r="J522" s="19" t="s">
        <v>93</v>
      </c>
      <c r="K522" s="679">
        <f t="shared" ref="K522:K537" si="55">(G522-D522)*20+I522-F522</f>
        <v>45</v>
      </c>
      <c r="L522" s="679"/>
      <c r="M522" s="21"/>
      <c r="N522" s="1780"/>
      <c r="O522" s="1781"/>
      <c r="P522" s="20"/>
      <c r="Q522" s="671"/>
      <c r="R522" s="672">
        <f t="shared" ref="R522:R536" si="56">K522</f>
        <v>45</v>
      </c>
      <c r="S522" s="673" t="s">
        <v>8</v>
      </c>
      <c r="T522" s="651" t="s">
        <v>77</v>
      </c>
      <c r="U522" s="51" t="s">
        <v>1057</v>
      </c>
      <c r="V522" s="659" t="e">
        <f t="shared" si="54"/>
        <v>#REF!</v>
      </c>
      <c r="W522" s="13"/>
      <c r="X522" s="13"/>
      <c r="Y522" s="13"/>
      <c r="Z522" s="14"/>
      <c r="AA522" s="9"/>
      <c r="AB522" s="9"/>
      <c r="AC522" s="9"/>
      <c r="AD522" s="9"/>
      <c r="AE522" s="9"/>
      <c r="AF522" s="9"/>
      <c r="AG522" s="9"/>
      <c r="AH522" s="9"/>
      <c r="AI522" s="9"/>
      <c r="AJ522" s="9"/>
    </row>
    <row r="523" spans="1:36" s="8" customFormat="1" ht="30">
      <c r="A523" s="332"/>
      <c r="B523" s="707"/>
      <c r="C523" s="15" t="s">
        <v>710</v>
      </c>
      <c r="D523" s="16">
        <v>119</v>
      </c>
      <c r="E523" s="17" t="s">
        <v>67</v>
      </c>
      <c r="F523" s="18">
        <v>6</v>
      </c>
      <c r="G523" s="16">
        <v>121</v>
      </c>
      <c r="H523" s="17" t="s">
        <v>67</v>
      </c>
      <c r="I523" s="18">
        <v>3</v>
      </c>
      <c r="J523" s="19" t="s">
        <v>93</v>
      </c>
      <c r="K523" s="679">
        <f t="shared" si="55"/>
        <v>37</v>
      </c>
      <c r="L523" s="20"/>
      <c r="M523" s="21"/>
      <c r="N523" s="53"/>
      <c r="O523" s="1781"/>
      <c r="P523" s="20"/>
      <c r="Q523" s="22"/>
      <c r="R523" s="672">
        <f t="shared" si="56"/>
        <v>37</v>
      </c>
      <c r="S523" s="673" t="s">
        <v>8</v>
      </c>
      <c r="T523" s="651" t="s">
        <v>77</v>
      </c>
      <c r="U523" s="23" t="s">
        <v>1057</v>
      </c>
      <c r="V523" s="659" t="e">
        <f t="shared" si="54"/>
        <v>#REF!</v>
      </c>
      <c r="W523" s="718"/>
      <c r="X523" s="718"/>
      <c r="Y523" s="718"/>
      <c r="Z523" s="719"/>
    </row>
    <row r="524" spans="1:36" s="8" customFormat="1" ht="30">
      <c r="A524" s="332"/>
      <c r="B524" s="709"/>
      <c r="C524" s="15" t="s">
        <v>710</v>
      </c>
      <c r="D524" s="16">
        <v>117</v>
      </c>
      <c r="E524" s="17" t="s">
        <v>67</v>
      </c>
      <c r="F524" s="18">
        <v>8</v>
      </c>
      <c r="G524" s="16">
        <v>119</v>
      </c>
      <c r="H524" s="17" t="s">
        <v>67</v>
      </c>
      <c r="I524" s="18">
        <v>4</v>
      </c>
      <c r="J524" s="19" t="s">
        <v>93</v>
      </c>
      <c r="K524" s="679">
        <f t="shared" si="55"/>
        <v>36</v>
      </c>
      <c r="L524" s="20"/>
      <c r="M524" s="21"/>
      <c r="N524" s="53"/>
      <c r="O524" s="1781"/>
      <c r="P524" s="20"/>
      <c r="Q524" s="22"/>
      <c r="R524" s="672">
        <f t="shared" si="56"/>
        <v>36</v>
      </c>
      <c r="S524" s="673" t="s">
        <v>8</v>
      </c>
      <c r="T524" s="638" t="s">
        <v>78</v>
      </c>
      <c r="U524" s="84" t="s">
        <v>1057</v>
      </c>
      <c r="V524" s="659" t="e">
        <f>#REF!</f>
        <v>#REF!</v>
      </c>
      <c r="W524" s="718"/>
      <c r="X524" s="718"/>
      <c r="Y524" s="718"/>
      <c r="Z524" s="719"/>
    </row>
    <row r="525" spans="1:36" s="8" customFormat="1" ht="30">
      <c r="A525" s="332"/>
      <c r="B525" s="707"/>
      <c r="C525" s="639" t="s">
        <v>710</v>
      </c>
      <c r="D525" s="640">
        <v>115</v>
      </c>
      <c r="E525" s="641" t="s">
        <v>67</v>
      </c>
      <c r="F525" s="642">
        <v>7</v>
      </c>
      <c r="G525" s="640">
        <v>117</v>
      </c>
      <c r="H525" s="641" t="s">
        <v>67</v>
      </c>
      <c r="I525" s="642">
        <v>6</v>
      </c>
      <c r="J525" s="643" t="s">
        <v>93</v>
      </c>
      <c r="K525" s="679">
        <f t="shared" si="55"/>
        <v>39</v>
      </c>
      <c r="L525" s="645"/>
      <c r="M525" s="646"/>
      <c r="N525" s="1336"/>
      <c r="O525" s="1782"/>
      <c r="P525" s="645"/>
      <c r="Q525" s="1337"/>
      <c r="R525" s="672">
        <f t="shared" si="56"/>
        <v>39</v>
      </c>
      <c r="S525" s="649" t="s">
        <v>8</v>
      </c>
      <c r="T525" s="638" t="s">
        <v>78</v>
      </c>
      <c r="U525" s="84" t="s">
        <v>1057</v>
      </c>
      <c r="V525" s="659" t="e">
        <f t="shared" si="54"/>
        <v>#REF!</v>
      </c>
      <c r="W525" s="718"/>
      <c r="X525" s="718"/>
      <c r="Y525" s="718"/>
      <c r="Z525" s="719"/>
    </row>
    <row r="526" spans="1:36" s="8" customFormat="1" ht="30">
      <c r="A526" s="332"/>
      <c r="B526" s="1449"/>
      <c r="C526" s="15" t="s">
        <v>710</v>
      </c>
      <c r="D526" s="16">
        <v>114</v>
      </c>
      <c r="E526" s="17" t="s">
        <v>67</v>
      </c>
      <c r="F526" s="18">
        <v>0</v>
      </c>
      <c r="G526" s="16">
        <v>115</v>
      </c>
      <c r="H526" s="17" t="s">
        <v>67</v>
      </c>
      <c r="I526" s="18">
        <v>5</v>
      </c>
      <c r="J526" s="19" t="s">
        <v>93</v>
      </c>
      <c r="K526" s="679">
        <f t="shared" si="55"/>
        <v>25</v>
      </c>
      <c r="L526" s="20"/>
      <c r="M526" s="21"/>
      <c r="N526" s="53"/>
      <c r="O526" s="1781"/>
      <c r="P526" s="20"/>
      <c r="Q526" s="22"/>
      <c r="R526" s="672">
        <f t="shared" si="56"/>
        <v>25</v>
      </c>
      <c r="S526" s="671" t="s">
        <v>8</v>
      </c>
      <c r="T526" s="651" t="s">
        <v>78</v>
      </c>
      <c r="U526" s="23" t="s">
        <v>1057</v>
      </c>
      <c r="V526" s="659" t="e">
        <f>#REF!</f>
        <v>#REF!</v>
      </c>
      <c r="W526" s="718"/>
      <c r="X526" s="718"/>
      <c r="Y526" s="718"/>
      <c r="Z526" s="719"/>
    </row>
    <row r="527" spans="1:36" s="8" customFormat="1" ht="30">
      <c r="A527" s="1078"/>
      <c r="B527" s="709"/>
      <c r="C527" s="1783" t="s">
        <v>710</v>
      </c>
      <c r="D527" s="1200">
        <v>111</v>
      </c>
      <c r="E527" s="1201" t="s">
        <v>67</v>
      </c>
      <c r="F527" s="1202">
        <v>5</v>
      </c>
      <c r="G527" s="1200">
        <v>114</v>
      </c>
      <c r="H527" s="1201" t="s">
        <v>67</v>
      </c>
      <c r="I527" s="1202">
        <v>0</v>
      </c>
      <c r="J527" s="1198" t="s">
        <v>93</v>
      </c>
      <c r="K527" s="679">
        <f t="shared" si="55"/>
        <v>55</v>
      </c>
      <c r="L527" s="1784"/>
      <c r="M527" s="1785"/>
      <c r="N527" s="1387"/>
      <c r="O527" s="1387"/>
      <c r="P527" s="1784"/>
      <c r="Q527" s="1786"/>
      <c r="R527" s="672">
        <f t="shared" si="56"/>
        <v>55</v>
      </c>
      <c r="S527" s="1469" t="s">
        <v>8</v>
      </c>
      <c r="T527" s="1787" t="s">
        <v>79</v>
      </c>
      <c r="U527" s="84" t="s">
        <v>1057</v>
      </c>
      <c r="V527" s="659" t="e">
        <f t="shared" si="54"/>
        <v>#REF!</v>
      </c>
      <c r="W527" s="718"/>
      <c r="X527" s="718"/>
      <c r="Y527" s="718"/>
      <c r="Z527" s="719"/>
    </row>
    <row r="528" spans="1:36" s="8" customFormat="1" ht="30">
      <c r="A528" s="1078"/>
      <c r="B528" s="709"/>
      <c r="C528" s="1783" t="s">
        <v>710</v>
      </c>
      <c r="D528" s="1200">
        <v>108</v>
      </c>
      <c r="E528" s="1201" t="s">
        <v>67</v>
      </c>
      <c r="F528" s="1202">
        <v>9</v>
      </c>
      <c r="G528" s="1200">
        <v>111</v>
      </c>
      <c r="H528" s="1201" t="s">
        <v>67</v>
      </c>
      <c r="I528" s="1202">
        <v>3</v>
      </c>
      <c r="J528" s="1198" t="s">
        <v>93</v>
      </c>
      <c r="K528" s="679">
        <f t="shared" si="55"/>
        <v>54</v>
      </c>
      <c r="L528" s="1784"/>
      <c r="M528" s="1785"/>
      <c r="N528" s="1387"/>
      <c r="O528" s="1387"/>
      <c r="P528" s="1784"/>
      <c r="Q528" s="1786"/>
      <c r="R528" s="672">
        <f t="shared" si="56"/>
        <v>54</v>
      </c>
      <c r="S528" s="1469" t="s">
        <v>8</v>
      </c>
      <c r="T528" s="1787" t="s">
        <v>79</v>
      </c>
      <c r="U528" s="84" t="s">
        <v>1057</v>
      </c>
      <c r="V528" s="659" t="e">
        <f t="shared" si="54"/>
        <v>#REF!</v>
      </c>
      <c r="W528" s="718"/>
      <c r="X528" s="718"/>
      <c r="Y528" s="718"/>
      <c r="Z528" s="719"/>
    </row>
    <row r="529" spans="1:36" s="8" customFormat="1" ht="30">
      <c r="A529" s="1078"/>
      <c r="B529" s="709"/>
      <c r="C529" s="1783" t="s">
        <v>710</v>
      </c>
      <c r="D529" s="1200">
        <v>106</v>
      </c>
      <c r="E529" s="1201" t="s">
        <v>67</v>
      </c>
      <c r="F529" s="1202">
        <v>0</v>
      </c>
      <c r="G529" s="1200">
        <v>108</v>
      </c>
      <c r="H529" s="1201" t="s">
        <v>67</v>
      </c>
      <c r="I529" s="1202">
        <v>6</v>
      </c>
      <c r="J529" s="1198" t="s">
        <v>93</v>
      </c>
      <c r="K529" s="679">
        <f t="shared" si="55"/>
        <v>46</v>
      </c>
      <c r="L529" s="1784"/>
      <c r="M529" s="1785"/>
      <c r="N529" s="1387"/>
      <c r="O529" s="1387"/>
      <c r="P529" s="1784"/>
      <c r="Q529" s="1786"/>
      <c r="R529" s="672">
        <f t="shared" si="56"/>
        <v>46</v>
      </c>
      <c r="S529" s="1469" t="s">
        <v>8</v>
      </c>
      <c r="T529" s="1787" t="s">
        <v>79</v>
      </c>
      <c r="U529" s="84" t="s">
        <v>1057</v>
      </c>
      <c r="V529" s="659" t="e">
        <f>#REF!</f>
        <v>#REF!</v>
      </c>
      <c r="W529" s="718"/>
      <c r="X529" s="718"/>
      <c r="Y529" s="718"/>
      <c r="Z529" s="719"/>
    </row>
    <row r="530" spans="1:36" s="8" customFormat="1" ht="30">
      <c r="A530" s="1078"/>
      <c r="B530" s="709"/>
      <c r="C530" s="1788" t="s">
        <v>710</v>
      </c>
      <c r="D530" s="1789">
        <v>105</v>
      </c>
      <c r="E530" s="1790" t="s">
        <v>67</v>
      </c>
      <c r="F530" s="1791">
        <v>12</v>
      </c>
      <c r="G530" s="1789">
        <v>106</v>
      </c>
      <c r="H530" s="1790" t="s">
        <v>67</v>
      </c>
      <c r="I530" s="1791">
        <v>0</v>
      </c>
      <c r="J530" s="1792" t="s">
        <v>93</v>
      </c>
      <c r="K530" s="679">
        <f t="shared" si="55"/>
        <v>8</v>
      </c>
      <c r="L530" s="1793"/>
      <c r="M530" s="1794"/>
      <c r="N530" s="1795"/>
      <c r="O530" s="1795"/>
      <c r="P530" s="1793"/>
      <c r="Q530" s="1796"/>
      <c r="R530" s="672">
        <f t="shared" si="56"/>
        <v>8</v>
      </c>
      <c r="S530" s="1797" t="s">
        <v>8</v>
      </c>
      <c r="T530" s="1798" t="s">
        <v>80</v>
      </c>
      <c r="U530" s="84" t="s">
        <v>1057</v>
      </c>
      <c r="V530" s="659" t="e">
        <f t="shared" si="54"/>
        <v>#REF!</v>
      </c>
      <c r="W530" s="718"/>
      <c r="X530" s="718"/>
      <c r="Y530" s="718"/>
      <c r="Z530" s="719"/>
    </row>
    <row r="531" spans="1:36" s="8" customFormat="1" ht="30">
      <c r="A531" s="1078"/>
      <c r="B531" s="709"/>
      <c r="C531" s="1788" t="s">
        <v>710</v>
      </c>
      <c r="D531" s="1789">
        <v>100</v>
      </c>
      <c r="E531" s="1790" t="s">
        <v>67</v>
      </c>
      <c r="F531" s="1791">
        <v>2</v>
      </c>
      <c r="G531" s="1789">
        <v>105</v>
      </c>
      <c r="H531" s="1790" t="s">
        <v>67</v>
      </c>
      <c r="I531" s="1791">
        <v>10</v>
      </c>
      <c r="J531" s="1792" t="s">
        <v>93</v>
      </c>
      <c r="K531" s="679">
        <f t="shared" si="55"/>
        <v>108</v>
      </c>
      <c r="L531" s="1793"/>
      <c r="M531" s="1794"/>
      <c r="N531" s="1795"/>
      <c r="O531" s="1795"/>
      <c r="P531" s="1793"/>
      <c r="Q531" s="1796"/>
      <c r="R531" s="672">
        <f t="shared" si="56"/>
        <v>108</v>
      </c>
      <c r="S531" s="1797" t="s">
        <v>8</v>
      </c>
      <c r="T531" s="1798" t="s">
        <v>80</v>
      </c>
      <c r="U531" s="84" t="s">
        <v>1057</v>
      </c>
      <c r="V531" s="659" t="e">
        <f>#REF!</f>
        <v>#REF!</v>
      </c>
      <c r="W531" s="718"/>
      <c r="X531" s="718"/>
      <c r="Y531" s="718"/>
      <c r="Z531" s="719"/>
    </row>
    <row r="532" spans="1:36" s="8" customFormat="1" ht="30">
      <c r="A532" s="1078"/>
      <c r="B532" s="709"/>
      <c r="C532" s="1783" t="s">
        <v>837</v>
      </c>
      <c r="D532" s="1200">
        <v>10</v>
      </c>
      <c r="E532" s="1201" t="s">
        <v>67</v>
      </c>
      <c r="F532" s="1202">
        <v>3</v>
      </c>
      <c r="G532" s="1200">
        <v>12</v>
      </c>
      <c r="H532" s="1201" t="s">
        <v>67</v>
      </c>
      <c r="I532" s="1202">
        <v>8</v>
      </c>
      <c r="J532" s="1198" t="s">
        <v>93</v>
      </c>
      <c r="K532" s="679">
        <f t="shared" si="55"/>
        <v>45</v>
      </c>
      <c r="L532" s="1784"/>
      <c r="M532" s="1785"/>
      <c r="N532" s="1387"/>
      <c r="O532" s="1387"/>
      <c r="P532" s="1784"/>
      <c r="Q532" s="1786"/>
      <c r="R532" s="672">
        <f t="shared" si="56"/>
        <v>45</v>
      </c>
      <c r="S532" s="1799" t="s">
        <v>8</v>
      </c>
      <c r="T532" s="1787" t="s">
        <v>81</v>
      </c>
      <c r="U532" s="84" t="s">
        <v>1057</v>
      </c>
      <c r="V532" s="659" t="e">
        <f t="shared" si="54"/>
        <v>#REF!</v>
      </c>
      <c r="W532" s="718"/>
      <c r="X532" s="718"/>
      <c r="Y532" s="718"/>
      <c r="Z532" s="719"/>
    </row>
    <row r="533" spans="1:36" s="8" customFormat="1" ht="30">
      <c r="A533" s="1078"/>
      <c r="B533" s="709"/>
      <c r="C533" s="1783" t="s">
        <v>837</v>
      </c>
      <c r="D533" s="1200">
        <v>7</v>
      </c>
      <c r="E533" s="1201" t="s">
        <v>67</v>
      </c>
      <c r="F533" s="1202">
        <v>10</v>
      </c>
      <c r="G533" s="1200">
        <v>10</v>
      </c>
      <c r="H533" s="1201" t="s">
        <v>67</v>
      </c>
      <c r="I533" s="1202">
        <v>0</v>
      </c>
      <c r="J533" s="1198" t="s">
        <v>93</v>
      </c>
      <c r="K533" s="679">
        <f t="shared" si="55"/>
        <v>50</v>
      </c>
      <c r="L533" s="1784"/>
      <c r="M533" s="1785"/>
      <c r="N533" s="1387"/>
      <c r="O533" s="1387"/>
      <c r="P533" s="1784"/>
      <c r="Q533" s="1786"/>
      <c r="R533" s="672">
        <f t="shared" si="56"/>
        <v>50</v>
      </c>
      <c r="S533" s="1799" t="s">
        <v>8</v>
      </c>
      <c r="T533" s="1787" t="s">
        <v>81</v>
      </c>
      <c r="U533" s="84" t="s">
        <v>1057</v>
      </c>
      <c r="V533" s="659" t="e">
        <f t="shared" si="54"/>
        <v>#REF!</v>
      </c>
      <c r="W533" s="718"/>
      <c r="X533" s="718"/>
      <c r="Y533" s="718"/>
      <c r="Z533" s="719"/>
    </row>
    <row r="534" spans="1:36" s="8" customFormat="1" ht="30">
      <c r="A534" s="1078"/>
      <c r="B534" s="709"/>
      <c r="C534" s="1783" t="s">
        <v>837</v>
      </c>
      <c r="D534" s="1200">
        <v>5</v>
      </c>
      <c r="E534" s="1201" t="s">
        <v>67</v>
      </c>
      <c r="F534" s="1202">
        <v>2</v>
      </c>
      <c r="G534" s="1200">
        <v>7</v>
      </c>
      <c r="H534" s="1201" t="s">
        <v>67</v>
      </c>
      <c r="I534" s="1202">
        <v>8</v>
      </c>
      <c r="J534" s="1198" t="s">
        <v>93</v>
      </c>
      <c r="K534" s="679">
        <f t="shared" si="55"/>
        <v>46</v>
      </c>
      <c r="L534" s="1784"/>
      <c r="M534" s="1785"/>
      <c r="N534" s="1387"/>
      <c r="O534" s="1387"/>
      <c r="P534" s="1784"/>
      <c r="Q534" s="1786"/>
      <c r="R534" s="672">
        <f t="shared" si="56"/>
        <v>46</v>
      </c>
      <c r="S534" s="1799" t="s">
        <v>8</v>
      </c>
      <c r="T534" s="1787" t="s">
        <v>82</v>
      </c>
      <c r="U534" s="84" t="s">
        <v>1057</v>
      </c>
      <c r="V534" s="659" t="e">
        <f>#REF!</f>
        <v>#REF!</v>
      </c>
      <c r="W534" s="718"/>
      <c r="X534" s="718"/>
      <c r="Y534" s="718"/>
      <c r="Z534" s="719"/>
    </row>
    <row r="535" spans="1:36" s="8" customFormat="1" ht="30">
      <c r="A535" s="1078"/>
      <c r="B535" s="709"/>
      <c r="C535" s="1783" t="s">
        <v>837</v>
      </c>
      <c r="D535" s="1200">
        <v>2</v>
      </c>
      <c r="E535" s="1201" t="s">
        <v>67</v>
      </c>
      <c r="F535" s="1202">
        <v>12</v>
      </c>
      <c r="G535" s="1200">
        <v>5</v>
      </c>
      <c r="H535" s="1201" t="s">
        <v>67</v>
      </c>
      <c r="I535" s="1202">
        <v>0</v>
      </c>
      <c r="J535" s="1198" t="s">
        <v>93</v>
      </c>
      <c r="K535" s="679">
        <f t="shared" si="55"/>
        <v>48</v>
      </c>
      <c r="L535" s="1784"/>
      <c r="M535" s="1785"/>
      <c r="N535" s="1387"/>
      <c r="O535" s="1387"/>
      <c r="P535" s="1784"/>
      <c r="Q535" s="1786"/>
      <c r="R535" s="672">
        <f t="shared" si="56"/>
        <v>48</v>
      </c>
      <c r="S535" s="1799" t="s">
        <v>8</v>
      </c>
      <c r="T535" s="1787" t="s">
        <v>82</v>
      </c>
      <c r="U535" s="84" t="s">
        <v>1057</v>
      </c>
      <c r="V535" s="659" t="e">
        <f t="shared" si="54"/>
        <v>#REF!</v>
      </c>
      <c r="W535" s="718"/>
      <c r="X535" s="718"/>
      <c r="Y535" s="718"/>
      <c r="Z535" s="719"/>
    </row>
    <row r="536" spans="1:36" s="8" customFormat="1" ht="30">
      <c r="A536" s="1078"/>
      <c r="B536" s="709"/>
      <c r="C536" s="1783" t="s">
        <v>837</v>
      </c>
      <c r="D536" s="1200">
        <v>1</v>
      </c>
      <c r="E536" s="1201" t="s">
        <v>67</v>
      </c>
      <c r="F536" s="1202">
        <v>9</v>
      </c>
      <c r="G536" s="1200">
        <v>2</v>
      </c>
      <c r="H536" s="1201" t="s">
        <v>67</v>
      </c>
      <c r="I536" s="1202">
        <v>12</v>
      </c>
      <c r="J536" s="1198" t="s">
        <v>93</v>
      </c>
      <c r="K536" s="679">
        <f t="shared" si="55"/>
        <v>23</v>
      </c>
      <c r="L536" s="1784"/>
      <c r="M536" s="1785"/>
      <c r="N536" s="1387"/>
      <c r="O536" s="1387"/>
      <c r="P536" s="1784"/>
      <c r="Q536" s="1786"/>
      <c r="R536" s="672">
        <f t="shared" si="56"/>
        <v>23</v>
      </c>
      <c r="S536" s="1799" t="s">
        <v>8</v>
      </c>
      <c r="T536" s="1787" t="s">
        <v>82</v>
      </c>
      <c r="U536" s="84" t="s">
        <v>1057</v>
      </c>
      <c r="V536" s="659" t="e">
        <f t="shared" si="54"/>
        <v>#REF!</v>
      </c>
      <c r="W536" s="718"/>
      <c r="X536" s="718"/>
      <c r="Y536" s="718"/>
      <c r="Z536" s="719"/>
    </row>
    <row r="537" spans="1:36" s="8" customFormat="1" ht="30">
      <c r="A537" s="1078"/>
      <c r="B537" s="779"/>
      <c r="C537" s="1727" t="s">
        <v>837</v>
      </c>
      <c r="D537" s="1927" t="s">
        <v>938</v>
      </c>
      <c r="E537" s="1729" t="s">
        <v>67</v>
      </c>
      <c r="F537" s="1730">
        <v>2</v>
      </c>
      <c r="G537" s="1728">
        <v>1</v>
      </c>
      <c r="H537" s="1729" t="s">
        <v>67</v>
      </c>
      <c r="I537" s="1730">
        <v>9</v>
      </c>
      <c r="J537" s="1731" t="s">
        <v>93</v>
      </c>
      <c r="K537" s="821">
        <f t="shared" si="55"/>
        <v>27</v>
      </c>
      <c r="L537" s="1733"/>
      <c r="M537" s="1734"/>
      <c r="N537" s="1735"/>
      <c r="O537" s="1735"/>
      <c r="P537" s="1733"/>
      <c r="Q537" s="1736"/>
      <c r="R537" s="746">
        <v>26</v>
      </c>
      <c r="S537" s="1928"/>
      <c r="T537" s="1739" t="s">
        <v>83</v>
      </c>
      <c r="U537" s="1669" t="s">
        <v>1057</v>
      </c>
      <c r="V537" s="659" t="e">
        <f>#REF!</f>
        <v>#REF!</v>
      </c>
      <c r="W537" s="718"/>
      <c r="X537" s="718"/>
      <c r="Y537" s="718"/>
      <c r="Z537" s="719"/>
    </row>
    <row r="538" spans="1:36" s="8" customFormat="1" ht="15.75">
      <c r="A538" s="332"/>
      <c r="B538" s="666"/>
      <c r="C538" s="62"/>
      <c r="D538" s="2506" t="s">
        <v>17</v>
      </c>
      <c r="E538" s="2507"/>
      <c r="F538" s="2507"/>
      <c r="G538" s="2507"/>
      <c r="H538" s="2507"/>
      <c r="I538" s="2508"/>
      <c r="J538" s="2567">
        <f>VLOOKUP(A540,'12 - FINANCEIRA'!_xlnm.Print_Area,6,FALSE)</f>
        <v>697</v>
      </c>
      <c r="K538" s="2568"/>
      <c r="L538" s="696" t="str">
        <f>VLOOKUP(A540,'12 - FINANCEIRA'!_xlnm.Print_Area,4,FALSE)</f>
        <v>m</v>
      </c>
      <c r="M538" s="2562" t="s">
        <v>18</v>
      </c>
      <c r="N538" s="2563"/>
      <c r="O538" s="2563"/>
      <c r="P538" s="2563"/>
      <c r="Q538" s="2564"/>
      <c r="R538" s="691">
        <f>SUM(R521:R537)</f>
        <v>697</v>
      </c>
      <c r="S538" s="692" t="str">
        <f>L538</f>
        <v>m</v>
      </c>
      <c r="T538" s="486"/>
      <c r="U538" s="469"/>
      <c r="V538" s="659">
        <f t="shared" si="54"/>
        <v>26</v>
      </c>
      <c r="AB538" s="12"/>
    </row>
    <row r="539" spans="1:36" s="8" customFormat="1" ht="15.75">
      <c r="A539" s="332"/>
      <c r="B539" s="666"/>
      <c r="C539" s="487"/>
      <c r="D539" s="2503" t="s">
        <v>19</v>
      </c>
      <c r="E539" s="2504"/>
      <c r="F539" s="2504"/>
      <c r="G539" s="2504"/>
      <c r="H539" s="2504"/>
      <c r="I539" s="2505"/>
      <c r="J539" s="2509">
        <f>R538/J538</f>
        <v>1</v>
      </c>
      <c r="K539" s="2510"/>
      <c r="L539" s="2513"/>
      <c r="M539" s="2500" t="s">
        <v>20</v>
      </c>
      <c r="N539" s="2501"/>
      <c r="O539" s="2501"/>
      <c r="P539" s="2501"/>
      <c r="Q539" s="2502"/>
      <c r="R539" s="667">
        <f>VLOOKUP(A540,'12 - FINANCEIRA'!_xlnm.Print_Area,8,FALSE)</f>
        <v>671</v>
      </c>
      <c r="S539" s="668" t="str">
        <f>L538</f>
        <v>m</v>
      </c>
      <c r="T539" s="768"/>
      <c r="U539" s="830"/>
      <c r="V539" s="659">
        <f t="shared" si="54"/>
        <v>26</v>
      </c>
      <c r="AB539" s="12"/>
    </row>
    <row r="540" spans="1:36" s="8" customFormat="1" ht="15.75">
      <c r="A540" s="332" t="s">
        <v>344</v>
      </c>
      <c r="B540" s="666"/>
      <c r="C540" s="62"/>
      <c r="D540" s="2520"/>
      <c r="E540" s="2521"/>
      <c r="F540" s="2521"/>
      <c r="G540" s="2521"/>
      <c r="H540" s="2521"/>
      <c r="I540" s="2522"/>
      <c r="J540" s="2543"/>
      <c r="K540" s="2544"/>
      <c r="L540" s="2545"/>
      <c r="M540" s="2546" t="s">
        <v>21</v>
      </c>
      <c r="N540" s="2547"/>
      <c r="O540" s="2547"/>
      <c r="P540" s="2547"/>
      <c r="Q540" s="2548"/>
      <c r="R540" s="342">
        <f>R538-R539</f>
        <v>26</v>
      </c>
      <c r="S540" s="343" t="str">
        <f>L538</f>
        <v>m</v>
      </c>
      <c r="T540" s="486"/>
      <c r="U540" s="469"/>
      <c r="V540" s="659">
        <f>R540</f>
        <v>26</v>
      </c>
      <c r="AB540" s="12"/>
    </row>
    <row r="541" spans="1:36" s="8" customFormat="1" ht="15.75">
      <c r="A541" s="332"/>
      <c r="B541" s="344"/>
      <c r="C541" s="345"/>
      <c r="D541" s="347"/>
      <c r="E541" s="347"/>
      <c r="F541" s="347"/>
      <c r="G541" s="346"/>
      <c r="H541" s="346"/>
      <c r="I541" s="346"/>
      <c r="J541" s="348"/>
      <c r="K541" s="349"/>
      <c r="L541" s="350"/>
      <c r="M541" s="351"/>
      <c r="N541" s="351"/>
      <c r="O541" s="351"/>
      <c r="P541" s="351"/>
      <c r="Q541" s="351"/>
      <c r="R541" s="352"/>
      <c r="S541" s="353"/>
      <c r="T541" s="354"/>
      <c r="U541" s="355"/>
      <c r="V541" s="660" t="e">
        <f>SUM(V519:V540)</f>
        <v>#REF!</v>
      </c>
      <c r="AB541" s="12"/>
    </row>
    <row r="542" spans="1:36" s="319" customFormat="1" ht="15.75">
      <c r="A542" s="1051"/>
      <c r="B542" s="2528" t="str">
        <f>VLOOKUP(A561,'12 - FINANCEIRA'!_xlnm.Print_Area,1,FALSE)</f>
        <v>2.5.2</v>
      </c>
      <c r="C542" s="2526" t="str">
        <f>VLOOKUP(A561,'12 - FINANCEIRA'!_xlnm.Print_Area,3,FALSE)</f>
        <v>Fornecimento e assentamento de galeria de concreto pré-moldado 2,5 X 1,5 metros aberta (tampa removível)</v>
      </c>
      <c r="D542" s="2552" t="s">
        <v>86</v>
      </c>
      <c r="E542" s="2553"/>
      <c r="F542" s="2553"/>
      <c r="G542" s="2553"/>
      <c r="H542" s="2553"/>
      <c r="I542" s="2554"/>
      <c r="J542" s="2498" t="s">
        <v>87</v>
      </c>
      <c r="K542" s="2498" t="s">
        <v>90</v>
      </c>
      <c r="L542" s="2498" t="s">
        <v>91</v>
      </c>
      <c r="M542" s="2498" t="s">
        <v>99</v>
      </c>
      <c r="N542" s="2498" t="s">
        <v>100</v>
      </c>
      <c r="O542" s="2498" t="s">
        <v>94</v>
      </c>
      <c r="P542" s="318" t="s">
        <v>95</v>
      </c>
      <c r="Q542" s="2498" t="s">
        <v>15</v>
      </c>
      <c r="R542" s="2533" t="s">
        <v>2</v>
      </c>
      <c r="S542" s="2498" t="s">
        <v>88</v>
      </c>
      <c r="T542" s="2498" t="s">
        <v>16</v>
      </c>
      <c r="U542" s="2535" t="s">
        <v>205</v>
      </c>
      <c r="V542" s="659">
        <f t="shared" ref="V542:V560" si="57">V543</f>
        <v>16</v>
      </c>
      <c r="W542" s="13"/>
      <c r="X542" s="13"/>
      <c r="Y542" s="13"/>
      <c r="Z542" s="14"/>
      <c r="AA542" s="9"/>
      <c r="AB542" s="9"/>
      <c r="AC542" s="9"/>
      <c r="AD542" s="9"/>
      <c r="AE542" s="9"/>
      <c r="AF542" s="9"/>
      <c r="AG542" s="9"/>
      <c r="AH542" s="9"/>
      <c r="AI542" s="9"/>
      <c r="AJ542" s="9"/>
    </row>
    <row r="543" spans="1:36" s="319" customFormat="1" ht="15.75">
      <c r="A543" s="1051"/>
      <c r="B543" s="2550" t="e">
        <f>LEFT(#REF!,5)</f>
        <v>#REF!</v>
      </c>
      <c r="C543" s="2551" t="e">
        <f>VLOOKUP(LEFT(#REF!,5),'12 - FINANCEIRA'!_xlnm.Print_Area,2,FALSE)</f>
        <v>#REF!</v>
      </c>
      <c r="D543" s="2537" t="s">
        <v>13</v>
      </c>
      <c r="E543" s="2538"/>
      <c r="F543" s="2539"/>
      <c r="G543" s="2540" t="s">
        <v>14</v>
      </c>
      <c r="H543" s="2541"/>
      <c r="I543" s="2542"/>
      <c r="J543" s="2499"/>
      <c r="K543" s="2499"/>
      <c r="L543" s="2499"/>
      <c r="M543" s="2499"/>
      <c r="N543" s="2499"/>
      <c r="O543" s="2499"/>
      <c r="P543" s="320" t="s">
        <v>92</v>
      </c>
      <c r="Q543" s="2499"/>
      <c r="R543" s="2534"/>
      <c r="S543" s="2499"/>
      <c r="T543" s="2499"/>
      <c r="U543" s="2536"/>
      <c r="V543" s="659">
        <f t="shared" si="57"/>
        <v>16</v>
      </c>
      <c r="W543" s="13"/>
      <c r="X543" s="13"/>
      <c r="Y543" s="13"/>
      <c r="Z543" s="14"/>
      <c r="AA543" s="9"/>
      <c r="AB543" s="9"/>
      <c r="AC543" s="9"/>
      <c r="AD543" s="9"/>
      <c r="AE543" s="9"/>
      <c r="AF543" s="9"/>
      <c r="AG543" s="9"/>
      <c r="AH543" s="9"/>
      <c r="AI543" s="9"/>
      <c r="AJ543" s="9"/>
    </row>
    <row r="544" spans="1:36" s="9" customFormat="1" ht="30">
      <c r="A544" s="1074"/>
      <c r="B544" s="707"/>
      <c r="C544" s="15" t="s">
        <v>711</v>
      </c>
      <c r="D544" s="16">
        <v>123</v>
      </c>
      <c r="E544" s="17" t="s">
        <v>67</v>
      </c>
      <c r="F544" s="18">
        <v>10</v>
      </c>
      <c r="G544" s="16">
        <v>123</v>
      </c>
      <c r="H544" s="17" t="s">
        <v>67</v>
      </c>
      <c r="I544" s="18">
        <v>12</v>
      </c>
      <c r="J544" s="19" t="s">
        <v>93</v>
      </c>
      <c r="K544" s="1340">
        <f>(G544-D544)*20+I544-F544</f>
        <v>2</v>
      </c>
      <c r="L544" s="20"/>
      <c r="M544" s="21"/>
      <c r="N544" s="678"/>
      <c r="O544" s="53"/>
      <c r="P544" s="20"/>
      <c r="Q544" s="671"/>
      <c r="R544" s="637">
        <f>K544</f>
        <v>2</v>
      </c>
      <c r="S544" s="650" t="s">
        <v>8</v>
      </c>
      <c r="T544" s="651" t="s">
        <v>215</v>
      </c>
      <c r="U544" s="1110" t="s">
        <v>734</v>
      </c>
      <c r="V544" s="659">
        <f t="shared" si="57"/>
        <v>16</v>
      </c>
      <c r="W544" s="13"/>
      <c r="X544" s="13"/>
      <c r="Y544" s="13"/>
      <c r="Z544" s="14"/>
      <c r="AA544" s="24"/>
      <c r="AB544" s="25"/>
    </row>
    <row r="545" spans="1:28" s="9" customFormat="1" ht="30">
      <c r="A545" s="321"/>
      <c r="B545" s="707"/>
      <c r="C545" s="15" t="s">
        <v>711</v>
      </c>
      <c r="D545" s="1200">
        <v>121</v>
      </c>
      <c r="E545" s="1201" t="s">
        <v>67</v>
      </c>
      <c r="F545" s="1202">
        <v>3</v>
      </c>
      <c r="G545" s="1200">
        <v>121</v>
      </c>
      <c r="H545" s="1201" t="s">
        <v>67</v>
      </c>
      <c r="I545" s="1202">
        <v>5</v>
      </c>
      <c r="J545" s="1198" t="s">
        <v>93</v>
      </c>
      <c r="K545" s="1340">
        <f t="shared" ref="K545:K556" si="58">(G545-D545)*20+I545-F545</f>
        <v>2</v>
      </c>
      <c r="L545" s="1784"/>
      <c r="M545" s="1785"/>
      <c r="N545" s="1835"/>
      <c r="O545" s="1387"/>
      <c r="P545" s="1784"/>
      <c r="Q545" s="1469"/>
      <c r="R545" s="1836">
        <f t="shared" ref="R545:R556" si="59">K545</f>
        <v>2</v>
      </c>
      <c r="S545" s="1837" t="s">
        <v>8</v>
      </c>
      <c r="T545" s="1388" t="s">
        <v>77</v>
      </c>
      <c r="U545" s="1151" t="s">
        <v>734</v>
      </c>
      <c r="V545" s="659">
        <f t="shared" si="57"/>
        <v>16</v>
      </c>
      <c r="W545" s="13"/>
      <c r="X545" s="13"/>
      <c r="Y545" s="13"/>
      <c r="Z545" s="14"/>
      <c r="AA545" s="24"/>
      <c r="AB545" s="25"/>
    </row>
    <row r="546" spans="1:28" s="8" customFormat="1" ht="30">
      <c r="A546" s="332"/>
      <c r="B546" s="707"/>
      <c r="C546" s="15" t="s">
        <v>711</v>
      </c>
      <c r="D546" s="1200">
        <v>119</v>
      </c>
      <c r="E546" s="1201" t="s">
        <v>67</v>
      </c>
      <c r="F546" s="1202">
        <v>4</v>
      </c>
      <c r="G546" s="1200">
        <v>119</v>
      </c>
      <c r="H546" s="1201" t="s">
        <v>67</v>
      </c>
      <c r="I546" s="1202">
        <v>6</v>
      </c>
      <c r="J546" s="1198" t="s">
        <v>93</v>
      </c>
      <c r="K546" s="1340">
        <f t="shared" si="58"/>
        <v>2</v>
      </c>
      <c r="L546" s="1784"/>
      <c r="M546" s="1785"/>
      <c r="N546" s="1387"/>
      <c r="O546" s="1387"/>
      <c r="P546" s="1784"/>
      <c r="Q546" s="1786"/>
      <c r="R546" s="1838">
        <f t="shared" si="59"/>
        <v>2</v>
      </c>
      <c r="S546" s="1837" t="s">
        <v>8</v>
      </c>
      <c r="T546" s="1388" t="s">
        <v>77</v>
      </c>
      <c r="U546" s="1151" t="s">
        <v>734</v>
      </c>
      <c r="V546" s="659">
        <f t="shared" si="57"/>
        <v>16</v>
      </c>
      <c r="W546" s="718"/>
      <c r="X546" s="718"/>
      <c r="Y546" s="718"/>
      <c r="Z546" s="719"/>
    </row>
    <row r="547" spans="1:28" s="8" customFormat="1" ht="30">
      <c r="A547" s="332"/>
      <c r="B547" s="709"/>
      <c r="C547" s="1783" t="s">
        <v>711</v>
      </c>
      <c r="D547" s="1200">
        <v>117</v>
      </c>
      <c r="E547" s="1201" t="s">
        <v>67</v>
      </c>
      <c r="F547" s="1202">
        <v>6</v>
      </c>
      <c r="G547" s="1200">
        <v>117</v>
      </c>
      <c r="H547" s="1201" t="s">
        <v>67</v>
      </c>
      <c r="I547" s="1202">
        <v>8</v>
      </c>
      <c r="J547" s="1198" t="s">
        <v>93</v>
      </c>
      <c r="K547" s="1340">
        <f t="shared" si="58"/>
        <v>2</v>
      </c>
      <c r="L547" s="1784"/>
      <c r="M547" s="1785"/>
      <c r="N547" s="1387"/>
      <c r="O547" s="1387"/>
      <c r="P547" s="1784"/>
      <c r="Q547" s="1786"/>
      <c r="R547" s="1838">
        <f t="shared" si="59"/>
        <v>2</v>
      </c>
      <c r="S547" s="1837" t="s">
        <v>8</v>
      </c>
      <c r="T547" s="1388" t="s">
        <v>78</v>
      </c>
      <c r="U547" s="1151" t="s">
        <v>734</v>
      </c>
      <c r="V547" s="659">
        <f t="shared" si="57"/>
        <v>16</v>
      </c>
      <c r="W547" s="718"/>
      <c r="X547" s="718"/>
      <c r="Y547" s="718"/>
      <c r="Z547" s="719"/>
    </row>
    <row r="548" spans="1:28" s="8" customFormat="1" ht="30">
      <c r="A548" s="332"/>
      <c r="B548" s="709"/>
      <c r="C548" s="1783" t="s">
        <v>711</v>
      </c>
      <c r="D548" s="1200">
        <v>115</v>
      </c>
      <c r="E548" s="1201" t="s">
        <v>67</v>
      </c>
      <c r="F548" s="1202">
        <v>5</v>
      </c>
      <c r="G548" s="1200">
        <v>115</v>
      </c>
      <c r="H548" s="1201" t="s">
        <v>67</v>
      </c>
      <c r="I548" s="1202">
        <v>7</v>
      </c>
      <c r="J548" s="1198" t="s">
        <v>93</v>
      </c>
      <c r="K548" s="1340">
        <f t="shared" si="58"/>
        <v>2</v>
      </c>
      <c r="L548" s="1784"/>
      <c r="M548" s="1785"/>
      <c r="N548" s="1387"/>
      <c r="O548" s="1387"/>
      <c r="P548" s="1784"/>
      <c r="Q548" s="1786"/>
      <c r="R548" s="1838">
        <f t="shared" si="59"/>
        <v>2</v>
      </c>
      <c r="S548" s="1469" t="s">
        <v>8</v>
      </c>
      <c r="T548" s="1787" t="s">
        <v>78</v>
      </c>
      <c r="U548" s="1176" t="s">
        <v>734</v>
      </c>
      <c r="V548" s="659">
        <f>V558</f>
        <v>16</v>
      </c>
      <c r="W548" s="718"/>
      <c r="X548" s="718"/>
      <c r="Y548" s="718"/>
      <c r="Z548" s="719"/>
    </row>
    <row r="549" spans="1:28" s="8" customFormat="1" ht="30">
      <c r="A549" s="1078"/>
      <c r="B549" s="709"/>
      <c r="C549" s="1783" t="s">
        <v>711</v>
      </c>
      <c r="D549" s="1200">
        <v>111</v>
      </c>
      <c r="E549" s="1201" t="s">
        <v>67</v>
      </c>
      <c r="F549" s="1202">
        <v>3</v>
      </c>
      <c r="G549" s="1200">
        <v>111</v>
      </c>
      <c r="H549" s="1201" t="s">
        <v>67</v>
      </c>
      <c r="I549" s="1202">
        <v>5</v>
      </c>
      <c r="J549" s="1198" t="s">
        <v>93</v>
      </c>
      <c r="K549" s="1339">
        <f t="shared" si="58"/>
        <v>2</v>
      </c>
      <c r="L549" s="1784"/>
      <c r="M549" s="1785"/>
      <c r="N549" s="1387"/>
      <c r="O549" s="1387"/>
      <c r="P549" s="1784"/>
      <c r="Q549" s="1786"/>
      <c r="R549" s="1838">
        <f t="shared" si="59"/>
        <v>2</v>
      </c>
      <c r="S549" s="1469" t="s">
        <v>8</v>
      </c>
      <c r="T549" s="1787" t="s">
        <v>79</v>
      </c>
      <c r="U549" s="1176" t="s">
        <v>734</v>
      </c>
      <c r="V549" s="659">
        <f t="shared" si="57"/>
        <v>16</v>
      </c>
      <c r="W549" s="718"/>
      <c r="X549" s="718"/>
      <c r="Y549" s="718"/>
      <c r="Z549" s="719"/>
    </row>
    <row r="550" spans="1:28" s="8" customFormat="1" ht="30">
      <c r="A550" s="1078"/>
      <c r="B550" s="709"/>
      <c r="C550" s="1783" t="s">
        <v>711</v>
      </c>
      <c r="D550" s="1200">
        <v>108</v>
      </c>
      <c r="E550" s="1201" t="s">
        <v>67</v>
      </c>
      <c r="F550" s="1202">
        <v>6</v>
      </c>
      <c r="G550" s="1200">
        <v>108</v>
      </c>
      <c r="H550" s="1201" t="s">
        <v>67</v>
      </c>
      <c r="I550" s="1202">
        <v>9</v>
      </c>
      <c r="J550" s="1198" t="s">
        <v>93</v>
      </c>
      <c r="K550" s="1339">
        <f t="shared" si="58"/>
        <v>3</v>
      </c>
      <c r="L550" s="1784"/>
      <c r="M550" s="1785"/>
      <c r="N550" s="1387"/>
      <c r="O550" s="1387"/>
      <c r="P550" s="1784"/>
      <c r="Q550" s="1786"/>
      <c r="R550" s="1838">
        <f t="shared" si="59"/>
        <v>3</v>
      </c>
      <c r="S550" s="1799" t="s">
        <v>8</v>
      </c>
      <c r="T550" s="1787" t="s">
        <v>79</v>
      </c>
      <c r="U550" s="1176" t="s">
        <v>734</v>
      </c>
      <c r="V550" s="659">
        <f>V557</f>
        <v>16</v>
      </c>
      <c r="W550" s="718"/>
      <c r="X550" s="718"/>
      <c r="Y550" s="718"/>
      <c r="Z550" s="719"/>
    </row>
    <row r="551" spans="1:28" s="8" customFormat="1" ht="30">
      <c r="A551" s="1078"/>
      <c r="B551" s="709"/>
      <c r="C551" s="1581" t="s">
        <v>711</v>
      </c>
      <c r="D551" s="1582">
        <v>105</v>
      </c>
      <c r="E551" s="1583" t="s">
        <v>67</v>
      </c>
      <c r="F551" s="1584">
        <v>10</v>
      </c>
      <c r="G551" s="1582">
        <v>105</v>
      </c>
      <c r="H551" s="1583" t="s">
        <v>67</v>
      </c>
      <c r="I551" s="1584">
        <v>12</v>
      </c>
      <c r="J551" s="1029" t="s">
        <v>93</v>
      </c>
      <c r="K551" s="1030">
        <f t="shared" si="58"/>
        <v>2</v>
      </c>
      <c r="L551" s="1373"/>
      <c r="M551" s="1567"/>
      <c r="N551" s="1569"/>
      <c r="O551" s="1569"/>
      <c r="P551" s="1373"/>
      <c r="Q551" s="1724"/>
      <c r="R551" s="1725">
        <f t="shared" si="59"/>
        <v>2</v>
      </c>
      <c r="S551" s="1570" t="s">
        <v>8</v>
      </c>
      <c r="T551" s="1839" t="s">
        <v>83</v>
      </c>
      <c r="U551" s="1611" t="s">
        <v>734</v>
      </c>
      <c r="V551" s="659">
        <f t="shared" si="57"/>
        <v>16</v>
      </c>
      <c r="W551" s="718"/>
      <c r="X551" s="718"/>
      <c r="Y551" s="718"/>
      <c r="Z551" s="719"/>
    </row>
    <row r="552" spans="1:28" s="8" customFormat="1" ht="30">
      <c r="A552" s="1078"/>
      <c r="B552" s="709"/>
      <c r="C552" s="1581" t="s">
        <v>711</v>
      </c>
      <c r="D552" s="1582">
        <v>100</v>
      </c>
      <c r="E552" s="1583" t="s">
        <v>67</v>
      </c>
      <c r="F552" s="1584">
        <v>0</v>
      </c>
      <c r="G552" s="1582">
        <v>100</v>
      </c>
      <c r="H552" s="1583" t="s">
        <v>67</v>
      </c>
      <c r="I552" s="1584">
        <v>2</v>
      </c>
      <c r="J552" s="1029" t="s">
        <v>93</v>
      </c>
      <c r="K552" s="1030">
        <f t="shared" si="58"/>
        <v>2</v>
      </c>
      <c r="L552" s="1373"/>
      <c r="M552" s="1567"/>
      <c r="N552" s="1569"/>
      <c r="O552" s="1569"/>
      <c r="P552" s="1373"/>
      <c r="Q552" s="1724"/>
      <c r="R552" s="1725">
        <f t="shared" si="59"/>
        <v>2</v>
      </c>
      <c r="S552" s="1570" t="s">
        <v>8</v>
      </c>
      <c r="T552" s="1839" t="s">
        <v>83</v>
      </c>
      <c r="U552" s="1611" t="s">
        <v>734</v>
      </c>
      <c r="V552" s="659">
        <f>V557</f>
        <v>16</v>
      </c>
      <c r="W552" s="718"/>
      <c r="X552" s="718"/>
      <c r="Y552" s="718"/>
      <c r="Z552" s="719"/>
    </row>
    <row r="553" spans="1:28" s="8" customFormat="1" ht="30">
      <c r="A553" s="1078"/>
      <c r="B553" s="709"/>
      <c r="C553" s="1581" t="s">
        <v>838</v>
      </c>
      <c r="D553" s="1582">
        <v>12</v>
      </c>
      <c r="E553" s="1583" t="s">
        <v>67</v>
      </c>
      <c r="F553" s="1584">
        <v>8</v>
      </c>
      <c r="G553" s="1582">
        <v>12</v>
      </c>
      <c r="H553" s="1583" t="s">
        <v>67</v>
      </c>
      <c r="I553" s="1584">
        <v>12</v>
      </c>
      <c r="J553" s="1029" t="s">
        <v>93</v>
      </c>
      <c r="K553" s="1030">
        <f t="shared" si="58"/>
        <v>4</v>
      </c>
      <c r="L553" s="1373"/>
      <c r="M553" s="1567"/>
      <c r="N553" s="1569"/>
      <c r="O553" s="1569"/>
      <c r="P553" s="1373"/>
      <c r="Q553" s="1724"/>
      <c r="R553" s="1725">
        <f t="shared" si="59"/>
        <v>4</v>
      </c>
      <c r="S553" s="1570" t="s">
        <v>8</v>
      </c>
      <c r="T553" s="1839" t="s">
        <v>83</v>
      </c>
      <c r="U553" s="1611" t="s">
        <v>734</v>
      </c>
      <c r="V553" s="659">
        <f>V557</f>
        <v>16</v>
      </c>
      <c r="W553" s="718"/>
      <c r="X553" s="718"/>
      <c r="Y553" s="718"/>
      <c r="Z553" s="719"/>
    </row>
    <row r="554" spans="1:28" s="8" customFormat="1" ht="30">
      <c r="A554" s="1078"/>
      <c r="B554" s="709"/>
      <c r="C554" s="1581" t="s">
        <v>838</v>
      </c>
      <c r="D554" s="1582">
        <v>7</v>
      </c>
      <c r="E554" s="1583" t="s">
        <v>67</v>
      </c>
      <c r="F554" s="1584">
        <v>8</v>
      </c>
      <c r="G554" s="1582">
        <v>7</v>
      </c>
      <c r="H554" s="1583" t="s">
        <v>67</v>
      </c>
      <c r="I554" s="1584">
        <v>10</v>
      </c>
      <c r="J554" s="1029" t="s">
        <v>93</v>
      </c>
      <c r="K554" s="1030">
        <f t="shared" si="58"/>
        <v>2</v>
      </c>
      <c r="L554" s="1373"/>
      <c r="M554" s="1567"/>
      <c r="N554" s="1569"/>
      <c r="O554" s="1569"/>
      <c r="P554" s="1373"/>
      <c r="Q554" s="1724"/>
      <c r="R554" s="1725">
        <f t="shared" si="59"/>
        <v>2</v>
      </c>
      <c r="S554" s="1570" t="s">
        <v>8</v>
      </c>
      <c r="T554" s="1839" t="s">
        <v>83</v>
      </c>
      <c r="U554" s="1611" t="s">
        <v>734</v>
      </c>
      <c r="V554" s="659">
        <f t="shared" si="57"/>
        <v>16</v>
      </c>
      <c r="W554" s="718"/>
      <c r="X554" s="718"/>
      <c r="Y554" s="718"/>
      <c r="Z554" s="719"/>
    </row>
    <row r="555" spans="1:28" s="8" customFormat="1" ht="30">
      <c r="A555" s="1078"/>
      <c r="B555" s="709"/>
      <c r="C555" s="1581" t="s">
        <v>838</v>
      </c>
      <c r="D555" s="1582">
        <v>5</v>
      </c>
      <c r="E555" s="1583" t="s">
        <v>67</v>
      </c>
      <c r="F555" s="1584">
        <v>0</v>
      </c>
      <c r="G555" s="1582">
        <v>5</v>
      </c>
      <c r="H555" s="1583" t="s">
        <v>67</v>
      </c>
      <c r="I555" s="1584">
        <v>2</v>
      </c>
      <c r="J555" s="1029" t="s">
        <v>93</v>
      </c>
      <c r="K555" s="1030">
        <f t="shared" si="58"/>
        <v>2</v>
      </c>
      <c r="L555" s="1373"/>
      <c r="M555" s="1567"/>
      <c r="N555" s="1569"/>
      <c r="O555" s="1569"/>
      <c r="P555" s="1373"/>
      <c r="Q555" s="1724"/>
      <c r="R555" s="1725">
        <f t="shared" si="59"/>
        <v>2</v>
      </c>
      <c r="S555" s="1570" t="s">
        <v>8</v>
      </c>
      <c r="T555" s="1839" t="s">
        <v>83</v>
      </c>
      <c r="U555" s="1611" t="s">
        <v>734</v>
      </c>
      <c r="V555" s="659">
        <f t="shared" si="57"/>
        <v>16</v>
      </c>
      <c r="W555" s="718"/>
      <c r="X555" s="718"/>
      <c r="Y555" s="718"/>
      <c r="Z555" s="719"/>
    </row>
    <row r="556" spans="1:28" s="8" customFormat="1" ht="30">
      <c r="A556" s="1078"/>
      <c r="B556" s="709"/>
      <c r="C556" s="1581" t="s">
        <v>838</v>
      </c>
      <c r="D556" s="1582">
        <v>2</v>
      </c>
      <c r="E556" s="1583" t="s">
        <v>67</v>
      </c>
      <c r="F556" s="1584">
        <v>10</v>
      </c>
      <c r="G556" s="1582">
        <v>2</v>
      </c>
      <c r="H556" s="1583" t="s">
        <v>67</v>
      </c>
      <c r="I556" s="1584">
        <v>12</v>
      </c>
      <c r="J556" s="1029" t="s">
        <v>93</v>
      </c>
      <c r="K556" s="1030">
        <f t="shared" si="58"/>
        <v>2</v>
      </c>
      <c r="L556" s="1373"/>
      <c r="M556" s="1567"/>
      <c r="N556" s="1569"/>
      <c r="O556" s="1569"/>
      <c r="P556" s="1373"/>
      <c r="Q556" s="1724"/>
      <c r="R556" s="1725">
        <f t="shared" si="59"/>
        <v>2</v>
      </c>
      <c r="S556" s="1570" t="s">
        <v>8</v>
      </c>
      <c r="T556" s="1839" t="s">
        <v>83</v>
      </c>
      <c r="U556" s="1611" t="s">
        <v>734</v>
      </c>
      <c r="V556" s="659">
        <f t="shared" si="57"/>
        <v>16</v>
      </c>
      <c r="W556" s="718"/>
      <c r="X556" s="718"/>
      <c r="Y556" s="718"/>
      <c r="Z556" s="719"/>
    </row>
    <row r="557" spans="1:28" s="8" customFormat="1" ht="30">
      <c r="A557" s="1078"/>
      <c r="B557" s="709"/>
      <c r="C557" s="1581" t="s">
        <v>838</v>
      </c>
      <c r="D557" s="1840">
        <v>0</v>
      </c>
      <c r="E557" s="1841" t="s">
        <v>67</v>
      </c>
      <c r="F557" s="1584">
        <v>0</v>
      </c>
      <c r="G557" s="1582">
        <v>0</v>
      </c>
      <c r="H557" s="1583" t="s">
        <v>67</v>
      </c>
      <c r="I557" s="1584">
        <v>2</v>
      </c>
      <c r="J557" s="1029" t="s">
        <v>93</v>
      </c>
      <c r="K557" s="1030">
        <v>2</v>
      </c>
      <c r="L557" s="1373"/>
      <c r="M557" s="1567"/>
      <c r="N557" s="1569"/>
      <c r="O557" s="1569"/>
      <c r="P557" s="1373"/>
      <c r="Q557" s="1724"/>
      <c r="R557" s="1725">
        <v>2</v>
      </c>
      <c r="S557" s="1842" t="s">
        <v>8</v>
      </c>
      <c r="T557" s="1572" t="s">
        <v>83</v>
      </c>
      <c r="U557" s="1611" t="s">
        <v>734</v>
      </c>
      <c r="V557" s="659">
        <f t="shared" si="57"/>
        <v>16</v>
      </c>
      <c r="W557" s="718"/>
      <c r="X557" s="718"/>
      <c r="Y557" s="718"/>
      <c r="Z557" s="719"/>
    </row>
    <row r="558" spans="1:28" s="8" customFormat="1" ht="15">
      <c r="A558" s="332"/>
      <c r="B558" s="39"/>
      <c r="C558" s="40"/>
      <c r="D558" s="54"/>
      <c r="E558" s="27"/>
      <c r="F558" s="55"/>
      <c r="G558" s="26"/>
      <c r="H558" s="27"/>
      <c r="I558" s="28"/>
      <c r="J558" s="29"/>
      <c r="K558" s="30"/>
      <c r="L558" s="31"/>
      <c r="M558" s="32"/>
      <c r="N558" s="33"/>
      <c r="O558" s="33"/>
      <c r="P558" s="31"/>
      <c r="Q558" s="34"/>
      <c r="R558" s="338"/>
      <c r="S558" s="35"/>
      <c r="T558" s="339"/>
      <c r="U558" s="48"/>
      <c r="V558" s="659">
        <f t="shared" si="57"/>
        <v>16</v>
      </c>
      <c r="AB558" s="12"/>
    </row>
    <row r="559" spans="1:28" s="8" customFormat="1" ht="15.75">
      <c r="A559" s="332"/>
      <c r="B559" s="666"/>
      <c r="C559" s="62"/>
      <c r="D559" s="2515" t="s">
        <v>17</v>
      </c>
      <c r="E559" s="2516"/>
      <c r="F559" s="2516"/>
      <c r="G559" s="2516"/>
      <c r="H559" s="2516"/>
      <c r="I559" s="2517"/>
      <c r="J559" s="2518">
        <f>VLOOKUP(A561,'12 - FINANCEIRA'!_xlnm.Print_Area,6,FALSE)</f>
        <v>31</v>
      </c>
      <c r="K559" s="2519"/>
      <c r="L559" s="340" t="str">
        <f>VLOOKUP(A561,'12 - FINANCEIRA'!_xlnm.Print_Area,4,FALSE)</f>
        <v>m</v>
      </c>
      <c r="M559" s="2500" t="s">
        <v>18</v>
      </c>
      <c r="N559" s="2501"/>
      <c r="O559" s="2501"/>
      <c r="P559" s="2501"/>
      <c r="Q559" s="2502"/>
      <c r="R559" s="667">
        <f>SUM(R544:R558)</f>
        <v>31</v>
      </c>
      <c r="S559" s="341" t="str">
        <f>L559</f>
        <v>m</v>
      </c>
      <c r="T559" s="486"/>
      <c r="U559" s="469"/>
      <c r="V559" s="659">
        <f t="shared" si="57"/>
        <v>16</v>
      </c>
      <c r="AB559" s="12"/>
    </row>
    <row r="560" spans="1:28" s="8" customFormat="1" ht="15.75">
      <c r="A560" s="332"/>
      <c r="B560" s="666"/>
      <c r="C560" s="487"/>
      <c r="D560" s="2503" t="s">
        <v>19</v>
      </c>
      <c r="E560" s="2504"/>
      <c r="F560" s="2504"/>
      <c r="G560" s="2504"/>
      <c r="H560" s="2504"/>
      <c r="I560" s="2505"/>
      <c r="J560" s="2509">
        <f>R559/J559</f>
        <v>1</v>
      </c>
      <c r="K560" s="2510"/>
      <c r="L560" s="2513"/>
      <c r="M560" s="2500" t="s">
        <v>20</v>
      </c>
      <c r="N560" s="2501"/>
      <c r="O560" s="2501"/>
      <c r="P560" s="2501"/>
      <c r="Q560" s="2502"/>
      <c r="R560" s="667">
        <f>VLOOKUP(A561,'12 - FINANCEIRA'!_xlnm.Print_Area,8,FALSE)</f>
        <v>15</v>
      </c>
      <c r="S560" s="668" t="str">
        <f>L559</f>
        <v>m</v>
      </c>
      <c r="T560" s="486"/>
      <c r="U560" s="469"/>
      <c r="V560" s="659">
        <f t="shared" si="57"/>
        <v>16</v>
      </c>
      <c r="AB560" s="12"/>
    </row>
    <row r="561" spans="1:36" s="8" customFormat="1" ht="15.75">
      <c r="A561" s="332" t="s">
        <v>345</v>
      </c>
      <c r="B561" s="666"/>
      <c r="C561" s="62"/>
      <c r="D561" s="2520"/>
      <c r="E561" s="2521"/>
      <c r="F561" s="2521"/>
      <c r="G561" s="2521"/>
      <c r="H561" s="2521"/>
      <c r="I561" s="2522"/>
      <c r="J561" s="2543"/>
      <c r="K561" s="2544"/>
      <c r="L561" s="2545"/>
      <c r="M561" s="2546" t="s">
        <v>21</v>
      </c>
      <c r="N561" s="2547"/>
      <c r="O561" s="2547"/>
      <c r="P561" s="2547"/>
      <c r="Q561" s="2548"/>
      <c r="R561" s="342">
        <f>R559-R560</f>
        <v>16</v>
      </c>
      <c r="S561" s="343" t="str">
        <f>L559</f>
        <v>m</v>
      </c>
      <c r="T561" s="486"/>
      <c r="U561" s="469"/>
      <c r="V561" s="659">
        <f>R561</f>
        <v>16</v>
      </c>
      <c r="AB561" s="12"/>
    </row>
    <row r="562" spans="1:36" s="8" customFormat="1" ht="15.75">
      <c r="A562" s="332"/>
      <c r="B562" s="344"/>
      <c r="C562" s="345"/>
      <c r="D562" s="347"/>
      <c r="E562" s="347"/>
      <c r="F562" s="347"/>
      <c r="G562" s="346"/>
      <c r="H562" s="346"/>
      <c r="I562" s="346"/>
      <c r="J562" s="348"/>
      <c r="K562" s="349"/>
      <c r="L562" s="350"/>
      <c r="M562" s="351"/>
      <c r="N562" s="351"/>
      <c r="O562" s="351"/>
      <c r="P562" s="351"/>
      <c r="Q562" s="351"/>
      <c r="R562" s="352"/>
      <c r="S562" s="353"/>
      <c r="T562" s="354"/>
      <c r="U562" s="355"/>
      <c r="V562" s="660">
        <f>SUM(V542:V561)</f>
        <v>320</v>
      </c>
      <c r="AB562" s="12"/>
    </row>
    <row r="563" spans="1:36" s="319" customFormat="1" ht="15.75">
      <c r="A563" s="1051"/>
      <c r="B563" s="2528" t="str">
        <f>VLOOKUP(A571,'12 - FINANCEIRA'!_xlnm.Print_Area,1,FALSE)</f>
        <v>2.5.3</v>
      </c>
      <c r="C563" s="2526" t="str">
        <f>VLOOKUP(A571,'12 - FINANCEIRA'!_xlnm.Print_Area,3,FALSE)</f>
        <v>Concreto magro - confecção em betoneira e lançamento manual - areia e brita comerciais</v>
      </c>
      <c r="D563" s="2552" t="s">
        <v>86</v>
      </c>
      <c r="E563" s="2553"/>
      <c r="F563" s="2553"/>
      <c r="G563" s="2553"/>
      <c r="H563" s="2553"/>
      <c r="I563" s="2554"/>
      <c r="J563" s="2498" t="s">
        <v>87</v>
      </c>
      <c r="K563" s="2498" t="s">
        <v>90</v>
      </c>
      <c r="L563" s="2498" t="s">
        <v>91</v>
      </c>
      <c r="M563" s="2498" t="s">
        <v>373</v>
      </c>
      <c r="N563" s="2498" t="s">
        <v>100</v>
      </c>
      <c r="O563" s="2498" t="s">
        <v>94</v>
      </c>
      <c r="P563" s="318" t="s">
        <v>95</v>
      </c>
      <c r="Q563" s="2498" t="s">
        <v>2</v>
      </c>
      <c r="R563" s="2533" t="s">
        <v>2</v>
      </c>
      <c r="S563" s="2498" t="s">
        <v>88</v>
      </c>
      <c r="T563" s="2498" t="s">
        <v>16</v>
      </c>
      <c r="U563" s="2535" t="s">
        <v>205</v>
      </c>
      <c r="V563" s="659">
        <f t="shared" ref="V563:V570" si="60">V564</f>
        <v>2.4750000000000085</v>
      </c>
      <c r="W563" s="13"/>
      <c r="X563" s="13"/>
      <c r="Y563" s="13"/>
      <c r="Z563" s="14"/>
      <c r="AA563" s="9"/>
      <c r="AB563" s="9"/>
      <c r="AC563" s="9"/>
      <c r="AD563" s="9"/>
      <c r="AE563" s="9"/>
      <c r="AF563" s="9"/>
      <c r="AG563" s="9"/>
      <c r="AH563" s="9"/>
      <c r="AI563" s="9"/>
      <c r="AJ563" s="9"/>
    </row>
    <row r="564" spans="1:36" s="319" customFormat="1" ht="15.75">
      <c r="A564" s="1051"/>
      <c r="B564" s="2550" t="e">
        <f>LEFT(#REF!,5)</f>
        <v>#REF!</v>
      </c>
      <c r="C564" s="2551" t="e">
        <f>VLOOKUP(LEFT(#REF!,5),'12 - FINANCEIRA'!_xlnm.Print_Area,2,FALSE)</f>
        <v>#REF!</v>
      </c>
      <c r="D564" s="2537" t="s">
        <v>13</v>
      </c>
      <c r="E564" s="2538"/>
      <c r="F564" s="2539"/>
      <c r="G564" s="2540" t="s">
        <v>14</v>
      </c>
      <c r="H564" s="2541"/>
      <c r="I564" s="2542"/>
      <c r="J564" s="2499"/>
      <c r="K564" s="2499"/>
      <c r="L564" s="2499"/>
      <c r="M564" s="2499"/>
      <c r="N564" s="2499"/>
      <c r="O564" s="2499"/>
      <c r="P564" s="320" t="s">
        <v>92</v>
      </c>
      <c r="Q564" s="2499"/>
      <c r="R564" s="2534"/>
      <c r="S564" s="2499"/>
      <c r="T564" s="2499"/>
      <c r="U564" s="2536"/>
      <c r="V564" s="659">
        <f t="shared" si="60"/>
        <v>2.4750000000000085</v>
      </c>
      <c r="W564" s="13"/>
      <c r="X564" s="13"/>
      <c r="Y564" s="13"/>
      <c r="Z564" s="14"/>
      <c r="AA564" s="9"/>
      <c r="AB564" s="9"/>
      <c r="AC564" s="9"/>
      <c r="AD564" s="9"/>
      <c r="AE564" s="9"/>
      <c r="AF564" s="9"/>
      <c r="AG564" s="9"/>
      <c r="AH564" s="9"/>
      <c r="AI564" s="9"/>
      <c r="AJ564" s="9"/>
    </row>
    <row r="565" spans="1:36" s="9" customFormat="1" ht="15">
      <c r="A565" s="1074"/>
      <c r="B565" s="707"/>
      <c r="C565" s="695" t="s">
        <v>712</v>
      </c>
      <c r="D565" s="83">
        <v>100</v>
      </c>
      <c r="E565" s="82" t="s">
        <v>67</v>
      </c>
      <c r="F565" s="81">
        <v>0</v>
      </c>
      <c r="G565" s="83">
        <v>123</v>
      </c>
      <c r="H565" s="82" t="s">
        <v>67</v>
      </c>
      <c r="I565" s="81">
        <v>18</v>
      </c>
      <c r="J565" s="80" t="s">
        <v>93</v>
      </c>
      <c r="K565" s="79">
        <f>(G565-D565)*20+I565-F565</f>
        <v>478</v>
      </c>
      <c r="L565" s="79">
        <v>3</v>
      </c>
      <c r="M565" s="1081">
        <v>0.05</v>
      </c>
      <c r="N565" s="1082"/>
      <c r="O565" s="1083"/>
      <c r="P565" s="79"/>
      <c r="Q565" s="1084"/>
      <c r="R565" s="356">
        <f>TRUNC(K565*L565*M565,3)</f>
        <v>71.7</v>
      </c>
      <c r="S565" s="665" t="s">
        <v>5</v>
      </c>
      <c r="T565" s="677" t="s">
        <v>80</v>
      </c>
      <c r="U565" s="1089" t="s">
        <v>716</v>
      </c>
      <c r="V565" s="659">
        <f t="shared" ref="V565:V566" si="61">V566</f>
        <v>2.4750000000000085</v>
      </c>
      <c r="W565" s="13"/>
      <c r="X565" s="13"/>
      <c r="Y565" s="13"/>
      <c r="Z565" s="14"/>
      <c r="AA565" s="24"/>
      <c r="AB565" s="25"/>
    </row>
    <row r="566" spans="1:36" s="9" customFormat="1" ht="15">
      <c r="A566" s="1074"/>
      <c r="B566" s="709"/>
      <c r="C566" s="1536" t="s">
        <v>839</v>
      </c>
      <c r="D566" s="1621">
        <v>0</v>
      </c>
      <c r="E566" s="1622" t="s">
        <v>67</v>
      </c>
      <c r="F566" s="1623">
        <v>0</v>
      </c>
      <c r="G566" s="1582">
        <v>12</v>
      </c>
      <c r="H566" s="1583" t="s">
        <v>67</v>
      </c>
      <c r="I566" s="1584">
        <v>10</v>
      </c>
      <c r="J566" s="1537" t="s">
        <v>93</v>
      </c>
      <c r="K566" s="1598">
        <f>(G566-D566)*20+I566-F566</f>
        <v>250</v>
      </c>
      <c r="L566" s="1539">
        <v>3.3</v>
      </c>
      <c r="M566" s="1601">
        <v>0.05</v>
      </c>
      <c r="N566" s="1602"/>
      <c r="O566" s="1538"/>
      <c r="P566" s="1539"/>
      <c r="Q566" s="1540"/>
      <c r="R566" s="1604">
        <f>TRUNC(K566*L566*M566,3)</f>
        <v>41.25</v>
      </c>
      <c r="S566" s="1561" t="s">
        <v>8</v>
      </c>
      <c r="T566" s="1542" t="s">
        <v>83</v>
      </c>
      <c r="U566" s="1591" t="s">
        <v>806</v>
      </c>
      <c r="V566" s="659">
        <f t="shared" si="61"/>
        <v>2.4750000000000085</v>
      </c>
      <c r="W566" s="13"/>
      <c r="X566" s="13"/>
      <c r="Y566" s="13"/>
      <c r="Z566" s="14"/>
      <c r="AA566" s="24"/>
      <c r="AB566" s="25"/>
    </row>
    <row r="567" spans="1:36" s="8" customFormat="1" ht="15">
      <c r="A567" s="332"/>
      <c r="B567" s="709"/>
      <c r="C567" s="1226"/>
      <c r="D567" s="1215"/>
      <c r="E567" s="1216"/>
      <c r="F567" s="1217"/>
      <c r="G567" s="1215"/>
      <c r="H567" s="1216"/>
      <c r="I567" s="1217"/>
      <c r="J567" s="1218"/>
      <c r="K567" s="1219"/>
      <c r="L567" s="1220"/>
      <c r="M567" s="1221"/>
      <c r="N567" s="1107"/>
      <c r="O567" s="1108"/>
      <c r="P567" s="1105"/>
      <c r="Q567" s="1109"/>
      <c r="R567" s="1223"/>
      <c r="S567" s="1224"/>
      <c r="T567" s="1225"/>
      <c r="U567" s="84"/>
      <c r="V567" s="659">
        <f>V568</f>
        <v>2.4750000000000085</v>
      </c>
      <c r="W567" s="718"/>
      <c r="X567" s="718"/>
      <c r="Y567" s="718"/>
      <c r="Z567" s="719"/>
    </row>
    <row r="568" spans="1:36" s="8" customFormat="1" ht="15">
      <c r="A568" s="332"/>
      <c r="B568" s="39"/>
      <c r="C568" s="40"/>
      <c r="D568" s="78"/>
      <c r="E568" s="41"/>
      <c r="F568" s="77"/>
      <c r="G568" s="78"/>
      <c r="H568" s="41"/>
      <c r="I568" s="77"/>
      <c r="J568" s="42"/>
      <c r="K568" s="43"/>
      <c r="L568" s="44"/>
      <c r="M568" s="45"/>
      <c r="N568" s="687"/>
      <c r="O568" s="46"/>
      <c r="P568" s="44"/>
      <c r="Q568" s="688"/>
      <c r="R568" s="690"/>
      <c r="S568" s="689"/>
      <c r="T568" s="529"/>
      <c r="U568" s="48"/>
      <c r="V568" s="659">
        <f>V569</f>
        <v>2.4750000000000085</v>
      </c>
      <c r="AB568" s="12"/>
    </row>
    <row r="569" spans="1:36" s="8" customFormat="1" ht="15.75">
      <c r="A569" s="332"/>
      <c r="B569" s="666"/>
      <c r="C569" s="62"/>
      <c r="D569" s="2506" t="s">
        <v>17</v>
      </c>
      <c r="E569" s="2507"/>
      <c r="F569" s="2507"/>
      <c r="G569" s="2507"/>
      <c r="H569" s="2507"/>
      <c r="I569" s="2508"/>
      <c r="J569" s="2567">
        <f>VLOOKUP(A571,'12 - FINANCEIRA'!_xlnm.Print_Area,6,FALSE)</f>
        <v>120.1</v>
      </c>
      <c r="K569" s="2568"/>
      <c r="L569" s="696" t="str">
        <f>VLOOKUP(A571,'12 - FINANCEIRA'!_xlnm.Print_Area,4,FALSE)</f>
        <v>m³</v>
      </c>
      <c r="M569" s="2562" t="s">
        <v>18</v>
      </c>
      <c r="N569" s="2563"/>
      <c r="O569" s="2563"/>
      <c r="P569" s="2563"/>
      <c r="Q569" s="2564"/>
      <c r="R569" s="691">
        <f>SUM(R565:R568)</f>
        <v>112.95</v>
      </c>
      <c r="S569" s="692" t="str">
        <f>L569</f>
        <v>m³</v>
      </c>
      <c r="T569" s="486"/>
      <c r="U569" s="469"/>
      <c r="V569" s="659">
        <f t="shared" si="60"/>
        <v>2.4750000000000085</v>
      </c>
      <c r="AB569" s="12"/>
    </row>
    <row r="570" spans="1:36" s="8" customFormat="1" ht="15.75">
      <c r="A570" s="332"/>
      <c r="B570" s="666"/>
      <c r="C570" s="487"/>
      <c r="D570" s="2503" t="s">
        <v>19</v>
      </c>
      <c r="E570" s="2504"/>
      <c r="F570" s="2504"/>
      <c r="G570" s="2504"/>
      <c r="H570" s="2504"/>
      <c r="I570" s="2505"/>
      <c r="J570" s="2509">
        <f>R569/J569</f>
        <v>0.94046627810158212</v>
      </c>
      <c r="K570" s="2510"/>
      <c r="L570" s="2513"/>
      <c r="M570" s="2500" t="s">
        <v>20</v>
      </c>
      <c r="N570" s="2501"/>
      <c r="O570" s="2501"/>
      <c r="P570" s="2501"/>
      <c r="Q570" s="2502"/>
      <c r="R570" s="667">
        <f>VLOOKUP(A571,'12 - FINANCEIRA'!_xlnm.Print_Area,8,FALSE)</f>
        <v>110.47499999999999</v>
      </c>
      <c r="S570" s="668" t="str">
        <f>L569</f>
        <v>m³</v>
      </c>
      <c r="T570" s="486"/>
      <c r="U570" s="469"/>
      <c r="V570" s="659">
        <f t="shared" si="60"/>
        <v>2.4750000000000085</v>
      </c>
      <c r="AB570" s="12"/>
    </row>
    <row r="571" spans="1:36" s="8" customFormat="1" ht="15.75">
      <c r="A571" s="332" t="s">
        <v>346</v>
      </c>
      <c r="B571" s="666"/>
      <c r="C571" s="62"/>
      <c r="D571" s="2520"/>
      <c r="E571" s="2521"/>
      <c r="F571" s="2521"/>
      <c r="G571" s="2521"/>
      <c r="H571" s="2521"/>
      <c r="I571" s="2522"/>
      <c r="J571" s="2543"/>
      <c r="K571" s="2544"/>
      <c r="L571" s="2545"/>
      <c r="M571" s="2546" t="s">
        <v>21</v>
      </c>
      <c r="N571" s="2547"/>
      <c r="O571" s="2547"/>
      <c r="P571" s="2547"/>
      <c r="Q571" s="2548"/>
      <c r="R571" s="342">
        <f>R569-R570</f>
        <v>2.4750000000000085</v>
      </c>
      <c r="S571" s="343" t="str">
        <f>L569</f>
        <v>m³</v>
      </c>
      <c r="T571" s="486"/>
      <c r="U571" s="469"/>
      <c r="V571" s="659">
        <f>R571</f>
        <v>2.4750000000000085</v>
      </c>
      <c r="AB571" s="12"/>
    </row>
    <row r="572" spans="1:36" s="8" customFormat="1" ht="15.75">
      <c r="A572" s="332"/>
      <c r="B572" s="344"/>
      <c r="C572" s="345"/>
      <c r="D572" s="347"/>
      <c r="E572" s="347"/>
      <c r="F572" s="347"/>
      <c r="G572" s="346"/>
      <c r="H572" s="346"/>
      <c r="I572" s="346"/>
      <c r="J572" s="348"/>
      <c r="K572" s="349"/>
      <c r="L572" s="350"/>
      <c r="M572" s="351"/>
      <c r="N572" s="351"/>
      <c r="O572" s="351"/>
      <c r="P572" s="351"/>
      <c r="Q572" s="351"/>
      <c r="R572" s="352"/>
      <c r="S572" s="353"/>
      <c r="T572" s="354"/>
      <c r="U572" s="355"/>
      <c r="V572" s="660">
        <f>SUM(V563:V571)</f>
        <v>22.275000000000077</v>
      </c>
      <c r="AB572" s="12"/>
    </row>
    <row r="573" spans="1:36" s="319" customFormat="1" ht="15.75">
      <c r="A573" s="1051"/>
      <c r="B573" s="2528" t="str">
        <f>VLOOKUP(A581,'12 - FINANCEIRA'!_xlnm.Print_Area,1,FALSE)</f>
        <v>2.5.4</v>
      </c>
      <c r="C573" s="2526" t="str">
        <f>VLOOKUP(A581,'12 - FINANCEIRA'!_xlnm.Print_Area,3,FALSE)</f>
        <v>Fabricação, montagem e desmontagem de fôrma, em chapa de madeira compensada resinada, e=17 mm</v>
      </c>
      <c r="D573" s="2552" t="s">
        <v>86</v>
      </c>
      <c r="E573" s="2553"/>
      <c r="F573" s="2553"/>
      <c r="G573" s="2553"/>
      <c r="H573" s="2553"/>
      <c r="I573" s="2554"/>
      <c r="J573" s="2498" t="s">
        <v>87</v>
      </c>
      <c r="K573" s="2498" t="s">
        <v>90</v>
      </c>
      <c r="L573" s="2498" t="s">
        <v>91</v>
      </c>
      <c r="M573" s="2498" t="s">
        <v>99</v>
      </c>
      <c r="N573" s="2498" t="s">
        <v>100</v>
      </c>
      <c r="O573" s="2498" t="s">
        <v>94</v>
      </c>
      <c r="P573" s="318" t="s">
        <v>95</v>
      </c>
      <c r="Q573" s="2498" t="s">
        <v>865</v>
      </c>
      <c r="R573" s="2533" t="s">
        <v>2</v>
      </c>
      <c r="S573" s="2498" t="s">
        <v>88</v>
      </c>
      <c r="T573" s="2498" t="s">
        <v>16</v>
      </c>
      <c r="U573" s="2535" t="s">
        <v>205</v>
      </c>
      <c r="V573" s="659">
        <f t="shared" ref="V573:V580" si="62">V574</f>
        <v>8.2959999999999994</v>
      </c>
      <c r="W573" s="13"/>
      <c r="X573" s="13"/>
      <c r="Y573" s="13"/>
      <c r="Z573" s="14"/>
      <c r="AA573" s="9"/>
      <c r="AB573" s="9"/>
      <c r="AC573" s="9"/>
      <c r="AD573" s="9"/>
      <c r="AE573" s="9"/>
      <c r="AF573" s="9"/>
      <c r="AG573" s="9"/>
      <c r="AH573" s="9"/>
      <c r="AI573" s="9"/>
      <c r="AJ573" s="9"/>
    </row>
    <row r="574" spans="1:36" s="319" customFormat="1" ht="15.75">
      <c r="A574" s="1051"/>
      <c r="B574" s="2550" t="e">
        <f>LEFT(#REF!,5)</f>
        <v>#REF!</v>
      </c>
      <c r="C574" s="2551" t="e">
        <f>VLOOKUP(LEFT(#REF!,5),'12 - FINANCEIRA'!_xlnm.Print_Area,2,FALSE)</f>
        <v>#REF!</v>
      </c>
      <c r="D574" s="2537" t="s">
        <v>13</v>
      </c>
      <c r="E574" s="2538"/>
      <c r="F574" s="2539"/>
      <c r="G574" s="2540" t="s">
        <v>14</v>
      </c>
      <c r="H574" s="2541"/>
      <c r="I574" s="2542"/>
      <c r="J574" s="2499"/>
      <c r="K574" s="2499"/>
      <c r="L574" s="2584"/>
      <c r="M574" s="2584"/>
      <c r="N574" s="2584"/>
      <c r="O574" s="2584"/>
      <c r="P574" s="697" t="s">
        <v>92</v>
      </c>
      <c r="Q574" s="2584"/>
      <c r="R574" s="2585"/>
      <c r="S574" s="2584"/>
      <c r="T574" s="2584"/>
      <c r="U574" s="2536"/>
      <c r="V574" s="659">
        <f t="shared" si="62"/>
        <v>8.2959999999999994</v>
      </c>
      <c r="W574" s="13"/>
      <c r="X574" s="13"/>
      <c r="Y574" s="13"/>
      <c r="Z574" s="14"/>
      <c r="AA574" s="9"/>
      <c r="AB574" s="9"/>
      <c r="AC574" s="9"/>
      <c r="AD574" s="9"/>
      <c r="AE574" s="9"/>
      <c r="AF574" s="9"/>
      <c r="AG574" s="9"/>
      <c r="AH574" s="9"/>
      <c r="AI574" s="9"/>
      <c r="AJ574" s="9"/>
    </row>
    <row r="575" spans="1:36" s="9" customFormat="1" ht="15">
      <c r="A575" s="1074"/>
      <c r="B575" s="707"/>
      <c r="C575" s="52" t="s">
        <v>990</v>
      </c>
      <c r="D575" s="75">
        <v>0</v>
      </c>
      <c r="E575" s="58" t="s">
        <v>67</v>
      </c>
      <c r="F575" s="74">
        <v>0</v>
      </c>
      <c r="G575" s="75">
        <v>12</v>
      </c>
      <c r="H575" s="58" t="s">
        <v>67</v>
      </c>
      <c r="I575" s="74">
        <v>10</v>
      </c>
      <c r="J575" s="73" t="s">
        <v>93</v>
      </c>
      <c r="K575" s="1598">
        <f>(G575-D575)*20+I575-F575</f>
        <v>250</v>
      </c>
      <c r="L575" s="1627">
        <v>3.3</v>
      </c>
      <c r="M575" s="1624">
        <v>0.17</v>
      </c>
      <c r="N575" s="1625"/>
      <c r="O575" s="1626"/>
      <c r="P575" s="1627"/>
      <c r="Q575" s="1628">
        <v>2</v>
      </c>
      <c r="R575" s="1629">
        <f>TRUNC(2*(M575*K575)/Q575,3)</f>
        <v>42.5</v>
      </c>
      <c r="S575" s="1630" t="s">
        <v>5</v>
      </c>
      <c r="T575" s="1631" t="s">
        <v>83</v>
      </c>
      <c r="U575" s="29"/>
      <c r="V575" s="659">
        <f t="shared" si="62"/>
        <v>8.2959999999999994</v>
      </c>
      <c r="W575" s="13"/>
      <c r="X575" s="13"/>
      <c r="Y575" s="13"/>
      <c r="Z575" s="14"/>
      <c r="AA575" s="24"/>
      <c r="AB575" s="25"/>
    </row>
    <row r="576" spans="1:36" s="9" customFormat="1" ht="15">
      <c r="A576" s="1074"/>
      <c r="B576" s="707"/>
      <c r="C576" s="52" t="s">
        <v>991</v>
      </c>
      <c r="D576" s="75">
        <v>0</v>
      </c>
      <c r="E576" s="58" t="s">
        <v>67</v>
      </c>
      <c r="F576" s="74">
        <v>0</v>
      </c>
      <c r="G576" s="1582">
        <v>12</v>
      </c>
      <c r="H576" s="1583" t="s">
        <v>67</v>
      </c>
      <c r="I576" s="1584">
        <v>10</v>
      </c>
      <c r="J576" s="73" t="s">
        <v>93</v>
      </c>
      <c r="K576" s="1632">
        <f>(G576-D576)*20+I576-F576</f>
        <v>250</v>
      </c>
      <c r="L576" s="1636">
        <v>3.3</v>
      </c>
      <c r="M576" s="1633">
        <v>0.17</v>
      </c>
      <c r="N576" s="1634"/>
      <c r="O576" s="1635"/>
      <c r="P576" s="1636"/>
      <c r="Q576" s="1637">
        <v>2</v>
      </c>
      <c r="R576" s="1638">
        <f>TRUNC(5*(2*M576*L576),3)</f>
        <v>5.61</v>
      </c>
      <c r="S576" s="1639" t="s">
        <v>5</v>
      </c>
      <c r="T576" s="103" t="s">
        <v>83</v>
      </c>
      <c r="U576" s="36"/>
      <c r="V576" s="659">
        <f t="shared" si="62"/>
        <v>8.2959999999999994</v>
      </c>
      <c r="W576" s="13"/>
      <c r="X576" s="13"/>
      <c r="Y576" s="13"/>
      <c r="Z576" s="14"/>
      <c r="AA576" s="24"/>
      <c r="AB576" s="25"/>
    </row>
    <row r="577" spans="1:36" s="8" customFormat="1" ht="15">
      <c r="A577" s="332"/>
      <c r="B577" s="707"/>
      <c r="C577" s="38"/>
      <c r="D577" s="54"/>
      <c r="E577" s="27"/>
      <c r="F577" s="55"/>
      <c r="G577" s="26"/>
      <c r="H577" s="27"/>
      <c r="I577" s="28"/>
      <c r="J577" s="29"/>
      <c r="K577" s="30"/>
      <c r="L577" s="1285"/>
      <c r="M577" s="1286"/>
      <c r="N577" s="1297"/>
      <c r="O577" s="1287"/>
      <c r="P577" s="1285"/>
      <c r="Q577" s="1298"/>
      <c r="R577" s="1299"/>
      <c r="S577" s="93"/>
      <c r="T577" s="61"/>
      <c r="U577" s="23"/>
      <c r="V577" s="659">
        <f t="shared" si="62"/>
        <v>8.2959999999999994</v>
      </c>
      <c r="W577" s="718"/>
      <c r="X577" s="718"/>
      <c r="Y577" s="718"/>
      <c r="Z577" s="719"/>
    </row>
    <row r="578" spans="1:36" s="8" customFormat="1" ht="15">
      <c r="A578" s="332"/>
      <c r="B578" s="39"/>
      <c r="C578" s="40"/>
      <c r="D578" s="54"/>
      <c r="E578" s="27"/>
      <c r="F578" s="55"/>
      <c r="G578" s="26"/>
      <c r="H578" s="27"/>
      <c r="I578" s="28"/>
      <c r="J578" s="29"/>
      <c r="K578" s="30"/>
      <c r="L578" s="31"/>
      <c r="M578" s="32"/>
      <c r="N578" s="33"/>
      <c r="O578" s="33"/>
      <c r="P578" s="31"/>
      <c r="Q578" s="34"/>
      <c r="R578" s="338"/>
      <c r="S578" s="35"/>
      <c r="T578" s="339"/>
      <c r="U578" s="48"/>
      <c r="V578" s="659">
        <f t="shared" si="62"/>
        <v>8.2959999999999994</v>
      </c>
      <c r="AB578" s="12"/>
    </row>
    <row r="579" spans="1:36" s="8" customFormat="1" ht="15.75">
      <c r="A579" s="332"/>
      <c r="B579" s="708"/>
      <c r="C579" s="680"/>
      <c r="D579" s="2515" t="s">
        <v>17</v>
      </c>
      <c r="E579" s="2516"/>
      <c r="F579" s="2516"/>
      <c r="G579" s="2516"/>
      <c r="H579" s="2516"/>
      <c r="I579" s="2517"/>
      <c r="J579" s="2518">
        <f>VLOOKUP(A581,'12 - FINANCEIRA'!_xlnm.Print_Area,6,FALSE)</f>
        <v>48.5</v>
      </c>
      <c r="K579" s="2519"/>
      <c r="L579" s="340" t="str">
        <f>VLOOKUP(A581,'12 - FINANCEIRA'!_xlnm.Print_Area,4,FALSE)</f>
        <v>m²</v>
      </c>
      <c r="M579" s="2500" t="s">
        <v>18</v>
      </c>
      <c r="N579" s="2501"/>
      <c r="O579" s="2501"/>
      <c r="P579" s="2501"/>
      <c r="Q579" s="2502"/>
      <c r="R579" s="667">
        <f>SUM(R575:R578)</f>
        <v>48.11</v>
      </c>
      <c r="S579" s="341" t="str">
        <f>L579</f>
        <v>m²</v>
      </c>
      <c r="T579" s="467"/>
      <c r="U579" s="468"/>
      <c r="V579" s="659">
        <f t="shared" si="62"/>
        <v>8.2959999999999994</v>
      </c>
      <c r="AB579" s="12"/>
    </row>
    <row r="580" spans="1:36" s="8" customFormat="1" ht="15.75">
      <c r="A580" s="332"/>
      <c r="B580" s="666"/>
      <c r="C580" s="487"/>
      <c r="D580" s="2503" t="s">
        <v>19</v>
      </c>
      <c r="E580" s="2504"/>
      <c r="F580" s="2504"/>
      <c r="G580" s="2504"/>
      <c r="H580" s="2504"/>
      <c r="I580" s="2505"/>
      <c r="J580" s="2509">
        <f>R579/J579</f>
        <v>0.9919587628865979</v>
      </c>
      <c r="K580" s="2510"/>
      <c r="L580" s="2513"/>
      <c r="M580" s="2500" t="s">
        <v>20</v>
      </c>
      <c r="N580" s="2501"/>
      <c r="O580" s="2501"/>
      <c r="P580" s="2501"/>
      <c r="Q580" s="2502"/>
      <c r="R580" s="667">
        <f>VLOOKUP(A581,'12 - FINANCEIRA'!_xlnm.Print_Area,8,FALSE)</f>
        <v>39.814</v>
      </c>
      <c r="S580" s="668" t="str">
        <f>L579</f>
        <v>m²</v>
      </c>
      <c r="T580" s="486"/>
      <c r="U580" s="469"/>
      <c r="V580" s="659">
        <f t="shared" si="62"/>
        <v>8.2959999999999994</v>
      </c>
      <c r="AB580" s="12"/>
    </row>
    <row r="581" spans="1:36" s="8" customFormat="1" ht="15.75">
      <c r="A581" s="332" t="s">
        <v>347</v>
      </c>
      <c r="B581" s="669"/>
      <c r="C581" s="674"/>
      <c r="D581" s="2506"/>
      <c r="E581" s="2507"/>
      <c r="F581" s="2507"/>
      <c r="G581" s="2507"/>
      <c r="H581" s="2507"/>
      <c r="I581" s="2508"/>
      <c r="J581" s="2511"/>
      <c r="K581" s="2512"/>
      <c r="L581" s="2549"/>
      <c r="M581" s="2500" t="s">
        <v>21</v>
      </c>
      <c r="N581" s="2501"/>
      <c r="O581" s="2501"/>
      <c r="P581" s="2501"/>
      <c r="Q581" s="2502"/>
      <c r="R581" s="667">
        <f>R579-R580</f>
        <v>8.2959999999999994</v>
      </c>
      <c r="S581" s="668" t="str">
        <f>L579</f>
        <v>m²</v>
      </c>
      <c r="T581" s="675"/>
      <c r="U581" s="670"/>
      <c r="V581" s="659">
        <f>R581</f>
        <v>8.2959999999999994</v>
      </c>
      <c r="AB581" s="12"/>
    </row>
    <row r="582" spans="1:36" s="8" customFormat="1" ht="15.75">
      <c r="A582" s="332"/>
      <c r="B582" s="344"/>
      <c r="C582" s="345"/>
      <c r="D582" s="347"/>
      <c r="E582" s="347"/>
      <c r="F582" s="347"/>
      <c r="G582" s="346"/>
      <c r="H582" s="346"/>
      <c r="I582" s="346"/>
      <c r="J582" s="348"/>
      <c r="K582" s="349"/>
      <c r="L582" s="350"/>
      <c r="M582" s="351"/>
      <c r="N582" s="351"/>
      <c r="O582" s="351"/>
      <c r="P582" s="351"/>
      <c r="Q582" s="351"/>
      <c r="R582" s="352"/>
      <c r="S582" s="353"/>
      <c r="T582" s="354"/>
      <c r="U582" s="355"/>
      <c r="V582" s="660">
        <f>SUM(V573:V581)</f>
        <v>74.663999999999987</v>
      </c>
      <c r="AB582" s="12"/>
    </row>
    <row r="583" spans="1:36" s="319" customFormat="1" ht="15.75">
      <c r="A583" s="1051"/>
      <c r="B583" s="2528" t="str">
        <f>VLOOKUP(A595,'12 - FINANCEIRA'!_xlnm.Print_Area,1,FALSE)</f>
        <v>2.5.5</v>
      </c>
      <c r="C583" s="2526" t="str">
        <f>VLOOKUP(A595,'12 - FINANCEIRA'!_xlnm.Print_Area,3,FALSE)</f>
        <v>Concreto fck = 30 MPa - confecção em central dosadora de 30 m³/h - areia e brita comerciais</v>
      </c>
      <c r="D583" s="2552" t="s">
        <v>86</v>
      </c>
      <c r="E583" s="2553"/>
      <c r="F583" s="2553"/>
      <c r="G583" s="2553"/>
      <c r="H583" s="2553"/>
      <c r="I583" s="2554"/>
      <c r="J583" s="2498" t="s">
        <v>87</v>
      </c>
      <c r="K583" s="2498" t="s">
        <v>90</v>
      </c>
      <c r="L583" s="2498" t="s">
        <v>91</v>
      </c>
      <c r="M583" s="2498" t="s">
        <v>99</v>
      </c>
      <c r="N583" s="2498" t="s">
        <v>100</v>
      </c>
      <c r="O583" s="2498" t="s">
        <v>94</v>
      </c>
      <c r="P583" s="318" t="s">
        <v>95</v>
      </c>
      <c r="Q583" s="2498" t="s">
        <v>15</v>
      </c>
      <c r="R583" s="2533" t="s">
        <v>2</v>
      </c>
      <c r="S583" s="2498" t="s">
        <v>88</v>
      </c>
      <c r="T583" s="2498" t="s">
        <v>16</v>
      </c>
      <c r="U583" s="2535" t="s">
        <v>205</v>
      </c>
      <c r="V583" s="659" t="e">
        <f t="shared" ref="V583:V594" si="63">V584</f>
        <v>#REF!</v>
      </c>
      <c r="W583" s="13"/>
      <c r="X583" s="13"/>
      <c r="Y583" s="13"/>
      <c r="Z583" s="14"/>
      <c r="AA583" s="9"/>
      <c r="AB583" s="9"/>
      <c r="AC583" s="9"/>
      <c r="AD583" s="9"/>
      <c r="AE583" s="9"/>
      <c r="AF583" s="9"/>
      <c r="AG583" s="9"/>
      <c r="AH583" s="9"/>
      <c r="AI583" s="9"/>
      <c r="AJ583" s="9"/>
    </row>
    <row r="584" spans="1:36" s="319" customFormat="1" ht="15.75">
      <c r="A584" s="1051"/>
      <c r="B584" s="2550" t="e">
        <f>LEFT(#REF!,5)</f>
        <v>#REF!</v>
      </c>
      <c r="C584" s="2551" t="e">
        <f>VLOOKUP(LEFT(#REF!,5),'12 - FINANCEIRA'!_xlnm.Print_Area,2,FALSE)</f>
        <v>#REF!</v>
      </c>
      <c r="D584" s="2537" t="s">
        <v>13</v>
      </c>
      <c r="E584" s="2538"/>
      <c r="F584" s="2539"/>
      <c r="G584" s="2540" t="s">
        <v>14</v>
      </c>
      <c r="H584" s="2541"/>
      <c r="I584" s="2542"/>
      <c r="J584" s="2499"/>
      <c r="K584" s="2499"/>
      <c r="L584" s="2499"/>
      <c r="M584" s="2499"/>
      <c r="N584" s="2499"/>
      <c r="O584" s="2499"/>
      <c r="P584" s="320" t="s">
        <v>92</v>
      </c>
      <c r="Q584" s="2499"/>
      <c r="R584" s="2534"/>
      <c r="S584" s="2499"/>
      <c r="T584" s="2499"/>
      <c r="U584" s="2536"/>
      <c r="V584" s="659" t="e">
        <f t="shared" si="63"/>
        <v>#REF!</v>
      </c>
      <c r="W584" s="13"/>
      <c r="X584" s="13"/>
      <c r="Y584" s="13"/>
      <c r="Z584" s="14"/>
      <c r="AA584" s="9"/>
      <c r="AB584" s="9"/>
      <c r="AC584" s="9"/>
      <c r="AD584" s="9"/>
      <c r="AE584" s="9"/>
      <c r="AF584" s="9"/>
      <c r="AG584" s="9"/>
      <c r="AH584" s="9"/>
      <c r="AI584" s="9"/>
      <c r="AJ584" s="9"/>
    </row>
    <row r="585" spans="1:36" s="9" customFormat="1" ht="15">
      <c r="A585" s="1074"/>
      <c r="B585" s="707"/>
      <c r="C585" s="1536" t="s">
        <v>1012</v>
      </c>
      <c r="D585" s="1621">
        <v>0</v>
      </c>
      <c r="E585" s="1622" t="s">
        <v>67</v>
      </c>
      <c r="F585" s="1623">
        <v>0</v>
      </c>
      <c r="G585" s="1582">
        <v>12</v>
      </c>
      <c r="H585" s="1583" t="s">
        <v>67</v>
      </c>
      <c r="I585" s="1584">
        <v>10</v>
      </c>
      <c r="J585" s="1537" t="s">
        <v>93</v>
      </c>
      <c r="K585" s="1598">
        <f>(G585-D585)*20+I585-F585</f>
        <v>250</v>
      </c>
      <c r="L585" s="1539">
        <v>3.3</v>
      </c>
      <c r="M585" s="1640">
        <v>0.12</v>
      </c>
      <c r="N585" s="1641"/>
      <c r="O585" s="1642"/>
      <c r="P585" s="1609"/>
      <c r="Q585" s="1643"/>
      <c r="R585" s="1604">
        <f>TRUNC(K585*L585*M585,3)</f>
        <v>99</v>
      </c>
      <c r="S585" s="1541" t="s">
        <v>5</v>
      </c>
      <c r="T585" s="1542" t="s">
        <v>83</v>
      </c>
      <c r="U585" s="98" t="s">
        <v>806</v>
      </c>
      <c r="V585" s="659" t="e">
        <f t="shared" si="63"/>
        <v>#REF!</v>
      </c>
      <c r="W585" s="13"/>
      <c r="X585" s="13"/>
      <c r="Y585" s="13"/>
      <c r="Z585" s="14"/>
      <c r="AA585" s="24"/>
      <c r="AB585" s="25"/>
    </row>
    <row r="586" spans="1:36" s="9" customFormat="1" ht="15">
      <c r="A586" s="1074"/>
      <c r="B586" s="707"/>
      <c r="C586" s="1612" t="s">
        <v>1013</v>
      </c>
      <c r="D586" s="1530">
        <v>101</v>
      </c>
      <c r="E586" s="1531" t="s">
        <v>67</v>
      </c>
      <c r="F586" s="1532">
        <v>11</v>
      </c>
      <c r="G586" s="1530">
        <v>101</v>
      </c>
      <c r="H586" s="1531" t="s">
        <v>67</v>
      </c>
      <c r="I586" s="1532">
        <v>19</v>
      </c>
      <c r="J586" s="999" t="s">
        <v>93</v>
      </c>
      <c r="K586" s="1030">
        <f t="shared" ref="K586:K592" si="64">(G586-D586)*20+I586-F586</f>
        <v>8</v>
      </c>
      <c r="L586" s="1674">
        <v>1.5</v>
      </c>
      <c r="M586" s="1800">
        <v>0.1</v>
      </c>
      <c r="N586" s="1801"/>
      <c r="O586" s="1801"/>
      <c r="P586" s="1674"/>
      <c r="Q586" s="1802"/>
      <c r="R586" s="1843">
        <f t="shared" ref="R586:R592" si="65">K586*L586*M586</f>
        <v>1.2000000000000002</v>
      </c>
      <c r="S586" s="1803" t="s">
        <v>5</v>
      </c>
      <c r="T586" s="1804" t="s">
        <v>83</v>
      </c>
      <c r="U586" s="1844" t="s">
        <v>939</v>
      </c>
      <c r="V586" s="659" t="e">
        <f t="shared" si="63"/>
        <v>#REF!</v>
      </c>
      <c r="W586" s="13"/>
      <c r="X586" s="13"/>
      <c r="Y586" s="13"/>
      <c r="Z586" s="14"/>
      <c r="AA586" s="24"/>
      <c r="AB586" s="25"/>
    </row>
    <row r="587" spans="1:36" s="9" customFormat="1" ht="15">
      <c r="A587" s="1074"/>
      <c r="B587" s="707"/>
      <c r="C587" s="1581" t="s">
        <v>1013</v>
      </c>
      <c r="D587" s="1530">
        <v>105</v>
      </c>
      <c r="E587" s="1531" t="s">
        <v>67</v>
      </c>
      <c r="F587" s="1532">
        <v>0</v>
      </c>
      <c r="G587" s="1530">
        <v>105</v>
      </c>
      <c r="H587" s="1531" t="s">
        <v>67</v>
      </c>
      <c r="I587" s="1532">
        <v>18</v>
      </c>
      <c r="J587" s="999" t="s">
        <v>93</v>
      </c>
      <c r="K587" s="1030">
        <f t="shared" si="64"/>
        <v>18</v>
      </c>
      <c r="L587" s="1674">
        <v>1.5</v>
      </c>
      <c r="M587" s="1800">
        <v>0.1</v>
      </c>
      <c r="N587" s="1801"/>
      <c r="O587" s="1801"/>
      <c r="P587" s="1674"/>
      <c r="Q587" s="1802"/>
      <c r="R587" s="1843">
        <f t="shared" si="65"/>
        <v>2.7</v>
      </c>
      <c r="S587" s="1803" t="s">
        <v>5</v>
      </c>
      <c r="T587" s="1804" t="s">
        <v>83</v>
      </c>
      <c r="U587" s="1844" t="s">
        <v>939</v>
      </c>
      <c r="V587" s="659" t="e">
        <f t="shared" si="63"/>
        <v>#REF!</v>
      </c>
      <c r="W587" s="13"/>
      <c r="X587" s="13"/>
      <c r="Y587" s="13"/>
      <c r="Z587" s="14"/>
      <c r="AA587" s="24"/>
      <c r="AB587" s="25"/>
    </row>
    <row r="588" spans="1:36" s="9" customFormat="1" ht="15">
      <c r="A588" s="1074"/>
      <c r="B588" s="707"/>
      <c r="C588" s="1581" t="s">
        <v>1013</v>
      </c>
      <c r="D588" s="1530">
        <v>106</v>
      </c>
      <c r="E588" s="1531" t="s">
        <v>67</v>
      </c>
      <c r="F588" s="1532">
        <v>16</v>
      </c>
      <c r="G588" s="1530">
        <v>107</v>
      </c>
      <c r="H588" s="1531" t="s">
        <v>67</v>
      </c>
      <c r="I588" s="1532">
        <v>13</v>
      </c>
      <c r="J588" s="999" t="s">
        <v>93</v>
      </c>
      <c r="K588" s="1030">
        <f t="shared" si="64"/>
        <v>17</v>
      </c>
      <c r="L588" s="1674">
        <v>1.5</v>
      </c>
      <c r="M588" s="1800">
        <v>0.1</v>
      </c>
      <c r="N588" s="1801"/>
      <c r="O588" s="1801"/>
      <c r="P588" s="1674"/>
      <c r="Q588" s="1802"/>
      <c r="R588" s="1843">
        <f t="shared" si="65"/>
        <v>2.5500000000000003</v>
      </c>
      <c r="S588" s="1803" t="s">
        <v>5</v>
      </c>
      <c r="T588" s="1804" t="s">
        <v>83</v>
      </c>
      <c r="U588" s="1844" t="s">
        <v>939</v>
      </c>
      <c r="V588" s="659" t="e">
        <f t="shared" si="63"/>
        <v>#REF!</v>
      </c>
      <c r="W588" s="13"/>
      <c r="X588" s="13"/>
      <c r="Y588" s="13"/>
      <c r="Z588" s="14"/>
      <c r="AA588" s="24"/>
      <c r="AB588" s="25"/>
    </row>
    <row r="589" spans="1:36" s="9" customFormat="1" ht="15">
      <c r="A589" s="1074"/>
      <c r="B589" s="707"/>
      <c r="C589" s="1581" t="s">
        <v>1013</v>
      </c>
      <c r="D589" s="1530">
        <v>109</v>
      </c>
      <c r="E589" s="1531" t="s">
        <v>67</v>
      </c>
      <c r="F589" s="1532">
        <v>1</v>
      </c>
      <c r="G589" s="1530">
        <v>109</v>
      </c>
      <c r="H589" s="1531" t="s">
        <v>67</v>
      </c>
      <c r="I589" s="1532">
        <v>16</v>
      </c>
      <c r="J589" s="999" t="s">
        <v>93</v>
      </c>
      <c r="K589" s="1030">
        <f t="shared" si="64"/>
        <v>15</v>
      </c>
      <c r="L589" s="1674">
        <v>1.5</v>
      </c>
      <c r="M589" s="1800">
        <v>0.1</v>
      </c>
      <c r="N589" s="1801"/>
      <c r="O589" s="1801"/>
      <c r="P589" s="1674"/>
      <c r="Q589" s="1802"/>
      <c r="R589" s="1843">
        <f t="shared" si="65"/>
        <v>2.25</v>
      </c>
      <c r="S589" s="1803" t="s">
        <v>5</v>
      </c>
      <c r="T589" s="1804" t="s">
        <v>83</v>
      </c>
      <c r="U589" s="1844" t="s">
        <v>939</v>
      </c>
      <c r="V589" s="659" t="e">
        <f t="shared" si="63"/>
        <v>#REF!</v>
      </c>
      <c r="W589" s="13"/>
      <c r="X589" s="13"/>
      <c r="Y589" s="13"/>
      <c r="Z589" s="14"/>
      <c r="AA589" s="24"/>
      <c r="AB589" s="25"/>
    </row>
    <row r="590" spans="1:36" s="9" customFormat="1" ht="15">
      <c r="A590" s="1074"/>
      <c r="B590" s="707"/>
      <c r="C590" s="1581" t="s">
        <v>1013</v>
      </c>
      <c r="D590" s="1530">
        <v>117</v>
      </c>
      <c r="E590" s="1531" t="s">
        <v>67</v>
      </c>
      <c r="F590" s="1532">
        <v>15</v>
      </c>
      <c r="G590" s="1530">
        <v>118</v>
      </c>
      <c r="H590" s="1531" t="s">
        <v>67</v>
      </c>
      <c r="I590" s="1532">
        <v>9</v>
      </c>
      <c r="J590" s="999" t="s">
        <v>93</v>
      </c>
      <c r="K590" s="1030">
        <f t="shared" si="64"/>
        <v>14</v>
      </c>
      <c r="L590" s="1674">
        <v>1.5</v>
      </c>
      <c r="M590" s="1800">
        <v>0.1</v>
      </c>
      <c r="N590" s="1801"/>
      <c r="O590" s="1801"/>
      <c r="P590" s="1674"/>
      <c r="Q590" s="1802"/>
      <c r="R590" s="1843">
        <f t="shared" si="65"/>
        <v>2.1</v>
      </c>
      <c r="S590" s="1803" t="s">
        <v>5</v>
      </c>
      <c r="T590" s="1804" t="s">
        <v>83</v>
      </c>
      <c r="U590" s="1844" t="s">
        <v>939</v>
      </c>
      <c r="V590" s="659" t="e">
        <f t="shared" si="63"/>
        <v>#REF!</v>
      </c>
      <c r="W590" s="13"/>
      <c r="X590" s="13"/>
      <c r="Y590" s="13"/>
      <c r="Z590" s="14"/>
      <c r="AA590" s="24"/>
      <c r="AB590" s="25"/>
    </row>
    <row r="591" spans="1:36" s="9" customFormat="1" ht="15">
      <c r="A591" s="1074"/>
      <c r="B591" s="707"/>
      <c r="C591" s="1581" t="s">
        <v>1013</v>
      </c>
      <c r="D591" s="1530">
        <v>118</v>
      </c>
      <c r="E591" s="1531" t="s">
        <v>67</v>
      </c>
      <c r="F591" s="1532">
        <v>4</v>
      </c>
      <c r="G591" s="1530">
        <v>118</v>
      </c>
      <c r="H591" s="1531" t="s">
        <v>67</v>
      </c>
      <c r="I591" s="1532">
        <v>19</v>
      </c>
      <c r="J591" s="999" t="s">
        <v>93</v>
      </c>
      <c r="K591" s="1030">
        <f t="shared" si="64"/>
        <v>15</v>
      </c>
      <c r="L591" s="1674">
        <v>1.5</v>
      </c>
      <c r="M591" s="1800">
        <v>0.1</v>
      </c>
      <c r="N591" s="1801"/>
      <c r="O591" s="1801"/>
      <c r="P591" s="1674"/>
      <c r="Q591" s="1802"/>
      <c r="R591" s="1843">
        <f t="shared" si="65"/>
        <v>2.25</v>
      </c>
      <c r="S591" s="1803" t="s">
        <v>5</v>
      </c>
      <c r="T591" s="1804" t="s">
        <v>83</v>
      </c>
      <c r="U591" s="1844" t="s">
        <v>939</v>
      </c>
      <c r="V591" s="659" t="e">
        <f t="shared" si="63"/>
        <v>#REF!</v>
      </c>
      <c r="W591" s="13"/>
      <c r="X591" s="13"/>
      <c r="Y591" s="13"/>
      <c r="Z591" s="14"/>
      <c r="AA591" s="24"/>
      <c r="AB591" s="25"/>
    </row>
    <row r="592" spans="1:36" s="9" customFormat="1" ht="15">
      <c r="A592" s="1074"/>
      <c r="B592" s="710"/>
      <c r="C592" s="1727" t="s">
        <v>1013</v>
      </c>
      <c r="D592" s="1696">
        <v>120</v>
      </c>
      <c r="E592" s="1697" t="s">
        <v>67</v>
      </c>
      <c r="F592" s="1698">
        <v>3</v>
      </c>
      <c r="G592" s="1696">
        <v>120</v>
      </c>
      <c r="H592" s="1697" t="s">
        <v>67</v>
      </c>
      <c r="I592" s="1698">
        <v>14</v>
      </c>
      <c r="J592" s="1660" t="s">
        <v>93</v>
      </c>
      <c r="K592" s="1732">
        <f t="shared" si="64"/>
        <v>11</v>
      </c>
      <c r="L592" s="1829">
        <v>1.5</v>
      </c>
      <c r="M592" s="1830">
        <v>0.1</v>
      </c>
      <c r="N592" s="1831"/>
      <c r="O592" s="1831"/>
      <c r="P592" s="1829"/>
      <c r="Q592" s="1925"/>
      <c r="R592" s="1929">
        <f t="shared" si="65"/>
        <v>1.6500000000000001</v>
      </c>
      <c r="S592" s="1926" t="s">
        <v>5</v>
      </c>
      <c r="T592" s="1834" t="s">
        <v>83</v>
      </c>
      <c r="U592" s="1930" t="s">
        <v>939</v>
      </c>
      <c r="V592" s="659" t="e">
        <f>#REF!</f>
        <v>#REF!</v>
      </c>
      <c r="W592" s="13"/>
      <c r="X592" s="13"/>
      <c r="Y592" s="13"/>
      <c r="Z592" s="14"/>
      <c r="AA592" s="24"/>
      <c r="AB592" s="25"/>
    </row>
    <row r="593" spans="1:36" s="8" customFormat="1" ht="15.75">
      <c r="A593" s="332"/>
      <c r="B593" s="666"/>
      <c r="C593" s="62"/>
      <c r="D593" s="2506" t="s">
        <v>17</v>
      </c>
      <c r="E593" s="2507"/>
      <c r="F593" s="2507"/>
      <c r="G593" s="2507"/>
      <c r="H593" s="2507"/>
      <c r="I593" s="2508"/>
      <c r="J593" s="2567">
        <f>VLOOKUP(A595,'12 - FINANCEIRA'!_xlnm.Print_Area,6,FALSE)</f>
        <v>298</v>
      </c>
      <c r="K593" s="2568"/>
      <c r="L593" s="696" t="str">
        <f>VLOOKUP(A595,'12 - FINANCEIRA'!_xlnm.Print_Area,4,FALSE)</f>
        <v>m³</v>
      </c>
      <c r="M593" s="2562" t="s">
        <v>18</v>
      </c>
      <c r="N593" s="2563"/>
      <c r="O593" s="2563"/>
      <c r="P593" s="2563"/>
      <c r="Q593" s="2564"/>
      <c r="R593" s="691">
        <f>SUM(R585:R592)</f>
        <v>113.7</v>
      </c>
      <c r="S593" s="692" t="str">
        <f>L593</f>
        <v>m³</v>
      </c>
      <c r="T593" s="486"/>
      <c r="U593" s="469"/>
      <c r="V593" s="659">
        <f t="shared" si="63"/>
        <v>20.64</v>
      </c>
      <c r="AB593" s="12"/>
    </row>
    <row r="594" spans="1:36" s="8" customFormat="1" ht="15.75">
      <c r="A594" s="332"/>
      <c r="B594" s="666"/>
      <c r="C594" s="487"/>
      <c r="D594" s="2503" t="s">
        <v>19</v>
      </c>
      <c r="E594" s="2504"/>
      <c r="F594" s="2504"/>
      <c r="G594" s="2504"/>
      <c r="H594" s="2504"/>
      <c r="I594" s="2505"/>
      <c r="J594" s="2509">
        <f>R593/J593</f>
        <v>0.38154362416107385</v>
      </c>
      <c r="K594" s="2510"/>
      <c r="L594" s="2513"/>
      <c r="M594" s="2500" t="s">
        <v>20</v>
      </c>
      <c r="N594" s="2501"/>
      <c r="O594" s="2501"/>
      <c r="P594" s="2501"/>
      <c r="Q594" s="2502"/>
      <c r="R594" s="667">
        <f>VLOOKUP(A595,'12 - FINANCEIRA'!_xlnm.Print_Area,8,FALSE)</f>
        <v>93.06</v>
      </c>
      <c r="S594" s="668" t="str">
        <f>L593</f>
        <v>m³</v>
      </c>
      <c r="T594" s="486"/>
      <c r="U594" s="469"/>
      <c r="V594" s="659">
        <f t="shared" si="63"/>
        <v>20.64</v>
      </c>
      <c r="AB594" s="12"/>
    </row>
    <row r="595" spans="1:36" s="8" customFormat="1" ht="15.75">
      <c r="A595" s="332" t="s">
        <v>348</v>
      </c>
      <c r="B595" s="666"/>
      <c r="C595" s="62"/>
      <c r="D595" s="2520"/>
      <c r="E595" s="2521"/>
      <c r="F595" s="2521"/>
      <c r="G595" s="2521"/>
      <c r="H595" s="2521"/>
      <c r="I595" s="2522"/>
      <c r="J595" s="2543"/>
      <c r="K595" s="2544"/>
      <c r="L595" s="2545"/>
      <c r="M595" s="2546" t="s">
        <v>21</v>
      </c>
      <c r="N595" s="2547"/>
      <c r="O595" s="2547"/>
      <c r="P595" s="2547"/>
      <c r="Q595" s="2548"/>
      <c r="R595" s="342">
        <f>R593-R594</f>
        <v>20.64</v>
      </c>
      <c r="S595" s="343" t="str">
        <f>L593</f>
        <v>m³</v>
      </c>
      <c r="T595" s="486"/>
      <c r="U595" s="469"/>
      <c r="V595" s="659">
        <f>R595</f>
        <v>20.64</v>
      </c>
      <c r="AB595" s="12"/>
    </row>
    <row r="596" spans="1:36" s="8" customFormat="1" ht="15.75">
      <c r="A596" s="332"/>
      <c r="B596" s="344"/>
      <c r="C596" s="345"/>
      <c r="D596" s="347"/>
      <c r="E596" s="347"/>
      <c r="F596" s="347"/>
      <c r="G596" s="346"/>
      <c r="H596" s="346"/>
      <c r="I596" s="346"/>
      <c r="J596" s="348"/>
      <c r="K596" s="349"/>
      <c r="L596" s="350"/>
      <c r="M596" s="351"/>
      <c r="N596" s="351"/>
      <c r="O596" s="351"/>
      <c r="P596" s="351"/>
      <c r="Q596" s="351"/>
      <c r="R596" s="352"/>
      <c r="S596" s="353"/>
      <c r="T596" s="354"/>
      <c r="U596" s="355"/>
      <c r="V596" s="660" t="e">
        <f>SUM(V583:V595)</f>
        <v>#REF!</v>
      </c>
      <c r="AB596" s="12"/>
    </row>
    <row r="597" spans="1:36" s="319" customFormat="1" ht="15.75">
      <c r="A597" s="1051"/>
      <c r="B597" s="2528" t="str">
        <f>VLOOKUP(A605,'12 - FINANCEIRA'!_xlnm.Print_Area,1,FALSE)</f>
        <v>2.5.6</v>
      </c>
      <c r="C597" s="2526" t="str">
        <f>VLOOKUP(A605,'12 - FINANCEIRA'!_xlnm.Print_Area,3,FALSE)</f>
        <v xml:space="preserve">Servico de bombeamento de concreto </v>
      </c>
      <c r="D597" s="2552" t="s">
        <v>86</v>
      </c>
      <c r="E597" s="2553"/>
      <c r="F597" s="2553"/>
      <c r="G597" s="2553"/>
      <c r="H597" s="2553"/>
      <c r="I597" s="2554"/>
      <c r="J597" s="2498" t="s">
        <v>87</v>
      </c>
      <c r="K597" s="2498" t="s">
        <v>90</v>
      </c>
      <c r="L597" s="2498" t="s">
        <v>91</v>
      </c>
      <c r="M597" s="2498" t="s">
        <v>99</v>
      </c>
      <c r="N597" s="2498" t="s">
        <v>100</v>
      </c>
      <c r="O597" s="2498" t="s">
        <v>94</v>
      </c>
      <c r="P597" s="318" t="s">
        <v>95</v>
      </c>
      <c r="Q597" s="2498" t="s">
        <v>15</v>
      </c>
      <c r="R597" s="2533" t="s">
        <v>2</v>
      </c>
      <c r="S597" s="2498" t="s">
        <v>88</v>
      </c>
      <c r="T597" s="2498" t="s">
        <v>16</v>
      </c>
      <c r="U597" s="2535" t="s">
        <v>205</v>
      </c>
      <c r="V597" s="659">
        <f t="shared" ref="V597:V604" si="66">V598</f>
        <v>5.9399999999999977</v>
      </c>
      <c r="W597" s="13"/>
      <c r="X597" s="13"/>
      <c r="Y597" s="13"/>
      <c r="Z597" s="14"/>
      <c r="AA597" s="9"/>
      <c r="AB597" s="9"/>
      <c r="AC597" s="9"/>
      <c r="AD597" s="9"/>
      <c r="AE597" s="9"/>
      <c r="AF597" s="9"/>
      <c r="AG597" s="9"/>
      <c r="AH597" s="9"/>
      <c r="AI597" s="9"/>
      <c r="AJ597" s="9"/>
    </row>
    <row r="598" spans="1:36" s="319" customFormat="1" ht="15.75">
      <c r="A598" s="1051"/>
      <c r="B598" s="2550" t="e">
        <f>LEFT(#REF!,5)</f>
        <v>#REF!</v>
      </c>
      <c r="C598" s="2551" t="e">
        <f>VLOOKUP(LEFT(#REF!,5),'12 - FINANCEIRA'!_xlnm.Print_Area,2,FALSE)</f>
        <v>#REF!</v>
      </c>
      <c r="D598" s="2537" t="s">
        <v>13</v>
      </c>
      <c r="E598" s="2538"/>
      <c r="F598" s="2539"/>
      <c r="G598" s="2540" t="s">
        <v>14</v>
      </c>
      <c r="H598" s="2541"/>
      <c r="I598" s="2542"/>
      <c r="J598" s="2499"/>
      <c r="K598" s="2499"/>
      <c r="L598" s="2499"/>
      <c r="M598" s="2499"/>
      <c r="N598" s="2499"/>
      <c r="O598" s="2499"/>
      <c r="P598" s="320" t="s">
        <v>92</v>
      </c>
      <c r="Q598" s="2499"/>
      <c r="R598" s="2534"/>
      <c r="S598" s="2499"/>
      <c r="T598" s="2499"/>
      <c r="U598" s="2536"/>
      <c r="V598" s="659">
        <f t="shared" si="66"/>
        <v>5.9399999999999977</v>
      </c>
      <c r="W598" s="13"/>
      <c r="X598" s="13"/>
      <c r="Y598" s="13"/>
      <c r="Z598" s="14"/>
      <c r="AA598" s="9"/>
      <c r="AB598" s="9"/>
      <c r="AC598" s="9"/>
      <c r="AD598" s="9"/>
      <c r="AE598" s="9"/>
      <c r="AF598" s="9"/>
      <c r="AG598" s="9"/>
      <c r="AH598" s="9"/>
      <c r="AI598" s="9"/>
      <c r="AJ598" s="9"/>
    </row>
    <row r="599" spans="1:36" s="9" customFormat="1" ht="15">
      <c r="A599" s="1074"/>
      <c r="B599" s="707"/>
      <c r="C599" s="52" t="s">
        <v>1056</v>
      </c>
      <c r="D599" s="1621">
        <v>0</v>
      </c>
      <c r="E599" s="1622" t="s">
        <v>67</v>
      </c>
      <c r="F599" s="1623">
        <v>0</v>
      </c>
      <c r="G599" s="1621">
        <v>12</v>
      </c>
      <c r="H599" s="1622" t="s">
        <v>67</v>
      </c>
      <c r="I599" s="1623">
        <v>10</v>
      </c>
      <c r="J599" s="1537" t="s">
        <v>93</v>
      </c>
      <c r="K599" s="1598">
        <f>(G599-D599)*20+I599-F599</f>
        <v>250</v>
      </c>
      <c r="L599" s="1539">
        <v>3.3</v>
      </c>
      <c r="M599" s="1640">
        <v>0.12</v>
      </c>
      <c r="N599" s="1641"/>
      <c r="O599" s="1642"/>
      <c r="P599" s="1609"/>
      <c r="Q599" s="1643"/>
      <c r="R599" s="1604">
        <f>TRUNC(K599*L599*M599,3)</f>
        <v>99</v>
      </c>
      <c r="S599" s="1541" t="s">
        <v>5</v>
      </c>
      <c r="T599" s="1542" t="s">
        <v>83</v>
      </c>
      <c r="U599" s="29"/>
      <c r="V599" s="659">
        <f t="shared" si="66"/>
        <v>5.9399999999999977</v>
      </c>
      <c r="W599" s="13"/>
      <c r="X599" s="13"/>
      <c r="Y599" s="13"/>
      <c r="Z599" s="14"/>
      <c r="AA599" s="24"/>
      <c r="AB599" s="25"/>
    </row>
    <row r="600" spans="1:36" s="9" customFormat="1" ht="15">
      <c r="A600" s="321"/>
      <c r="B600" s="707"/>
      <c r="C600" s="38"/>
      <c r="D600" s="54"/>
      <c r="E600" s="27"/>
      <c r="F600" s="55"/>
      <c r="G600" s="54"/>
      <c r="H600" s="27"/>
      <c r="I600" s="55"/>
      <c r="J600" s="29"/>
      <c r="K600" s="1021"/>
      <c r="L600" s="1220"/>
      <c r="M600" s="1292"/>
      <c r="N600" s="1293"/>
      <c r="O600" s="1294"/>
      <c r="P600" s="1295"/>
      <c r="Q600" s="1296"/>
      <c r="R600" s="1223"/>
      <c r="S600" s="93"/>
      <c r="T600" s="61"/>
      <c r="U600" s="29"/>
      <c r="V600" s="659">
        <f t="shared" si="66"/>
        <v>5.9399999999999977</v>
      </c>
      <c r="W600" s="13"/>
      <c r="X600" s="13"/>
      <c r="Y600" s="13"/>
      <c r="Z600" s="14"/>
      <c r="AA600" s="24"/>
      <c r="AB600" s="25"/>
    </row>
    <row r="601" spans="1:36" s="337" customFormat="1" ht="15">
      <c r="A601" s="332"/>
      <c r="B601" s="322"/>
      <c r="C601" s="52"/>
      <c r="D601" s="75"/>
      <c r="E601" s="58"/>
      <c r="F601" s="74"/>
      <c r="G601" s="75"/>
      <c r="H601" s="58"/>
      <c r="I601" s="74"/>
      <c r="J601" s="73"/>
      <c r="K601" s="72"/>
      <c r="L601" s="69"/>
      <c r="M601" s="71"/>
      <c r="N601" s="70"/>
      <c r="O601" s="70"/>
      <c r="P601" s="69"/>
      <c r="Q601" s="68"/>
      <c r="R601" s="333"/>
      <c r="S601" s="334"/>
      <c r="T601" s="103"/>
      <c r="U601" s="98"/>
      <c r="V601" s="659">
        <f t="shared" si="66"/>
        <v>5.9399999999999977</v>
      </c>
      <c r="W601" s="718"/>
      <c r="X601" s="718"/>
      <c r="Y601" s="335"/>
      <c r="Z601" s="336"/>
    </row>
    <row r="602" spans="1:36" s="8" customFormat="1" ht="15">
      <c r="A602" s="332"/>
      <c r="B602" s="39"/>
      <c r="C602" s="40"/>
      <c r="D602" s="54"/>
      <c r="E602" s="27"/>
      <c r="F602" s="55"/>
      <c r="G602" s="26"/>
      <c r="H602" s="27"/>
      <c r="I602" s="28"/>
      <c r="J602" s="29"/>
      <c r="K602" s="30"/>
      <c r="L602" s="31"/>
      <c r="M602" s="32"/>
      <c r="N602" s="33"/>
      <c r="O602" s="33"/>
      <c r="P602" s="31"/>
      <c r="Q602" s="34"/>
      <c r="R602" s="338"/>
      <c r="S602" s="35"/>
      <c r="T602" s="339"/>
      <c r="U602" s="48"/>
      <c r="V602" s="659">
        <f t="shared" si="66"/>
        <v>5.9399999999999977</v>
      </c>
      <c r="AB602" s="12"/>
    </row>
    <row r="603" spans="1:36" s="8" customFormat="1" ht="15.75">
      <c r="A603" s="332"/>
      <c r="B603" s="666"/>
      <c r="C603" s="62"/>
      <c r="D603" s="2515" t="s">
        <v>17</v>
      </c>
      <c r="E603" s="2516"/>
      <c r="F603" s="2516"/>
      <c r="G603" s="2516"/>
      <c r="H603" s="2516"/>
      <c r="I603" s="2517"/>
      <c r="J603" s="2518">
        <f>VLOOKUP(A605,'12 - FINANCEIRA'!_xlnm.Print_Area,6,FALSE)</f>
        <v>298</v>
      </c>
      <c r="K603" s="2519"/>
      <c r="L603" s="340" t="str">
        <f>VLOOKUP(A605,'12 - FINANCEIRA'!_xlnm.Print_Area,4,FALSE)</f>
        <v>m³</v>
      </c>
      <c r="M603" s="2500" t="s">
        <v>18</v>
      </c>
      <c r="N603" s="2501"/>
      <c r="O603" s="2501"/>
      <c r="P603" s="2501"/>
      <c r="Q603" s="2502"/>
      <c r="R603" s="667">
        <f>SUM(R599:R602)</f>
        <v>99</v>
      </c>
      <c r="S603" s="341" t="str">
        <f>L603</f>
        <v>m³</v>
      </c>
      <c r="T603" s="486"/>
      <c r="U603" s="469"/>
      <c r="V603" s="659">
        <f t="shared" si="66"/>
        <v>5.9399999999999977</v>
      </c>
      <c r="AB603" s="12"/>
    </row>
    <row r="604" spans="1:36" s="8" customFormat="1" ht="15.75">
      <c r="A604" s="332"/>
      <c r="B604" s="666"/>
      <c r="C604" s="487"/>
      <c r="D604" s="2503" t="s">
        <v>19</v>
      </c>
      <c r="E604" s="2504"/>
      <c r="F604" s="2504"/>
      <c r="G604" s="2504"/>
      <c r="H604" s="2504"/>
      <c r="I604" s="2505"/>
      <c r="J604" s="2509">
        <f>R603/J603</f>
        <v>0.33221476510067116</v>
      </c>
      <c r="K604" s="2510"/>
      <c r="L604" s="2513"/>
      <c r="M604" s="2500" t="s">
        <v>20</v>
      </c>
      <c r="N604" s="2501"/>
      <c r="O604" s="2501"/>
      <c r="P604" s="2501"/>
      <c r="Q604" s="2502"/>
      <c r="R604" s="667">
        <f>VLOOKUP(A605,'12 - FINANCEIRA'!_xlnm.Print_Area,8,FALSE)</f>
        <v>93.06</v>
      </c>
      <c r="S604" s="668" t="str">
        <f>L603</f>
        <v>m³</v>
      </c>
      <c r="T604" s="486"/>
      <c r="U604" s="469"/>
      <c r="V604" s="659">
        <f t="shared" si="66"/>
        <v>5.9399999999999977</v>
      </c>
      <c r="AB604" s="12"/>
    </row>
    <row r="605" spans="1:36" s="8" customFormat="1" ht="15.75">
      <c r="A605" s="332" t="s">
        <v>349</v>
      </c>
      <c r="B605" s="669"/>
      <c r="C605" s="674"/>
      <c r="D605" s="2506"/>
      <c r="E605" s="2507"/>
      <c r="F605" s="2507"/>
      <c r="G605" s="2507"/>
      <c r="H605" s="2507"/>
      <c r="I605" s="2508"/>
      <c r="J605" s="2511"/>
      <c r="K605" s="2512"/>
      <c r="L605" s="2549"/>
      <c r="M605" s="2500" t="s">
        <v>21</v>
      </c>
      <c r="N605" s="2501"/>
      <c r="O605" s="2501"/>
      <c r="P605" s="2501"/>
      <c r="Q605" s="2502"/>
      <c r="R605" s="667">
        <f>R603-R604</f>
        <v>5.9399999999999977</v>
      </c>
      <c r="S605" s="668" t="str">
        <f>L603</f>
        <v>m³</v>
      </c>
      <c r="T605" s="675"/>
      <c r="U605" s="670"/>
      <c r="V605" s="659">
        <f>R605</f>
        <v>5.9399999999999977</v>
      </c>
      <c r="AB605" s="12"/>
    </row>
    <row r="606" spans="1:36" s="8" customFormat="1" ht="15.75">
      <c r="A606" s="332"/>
      <c r="B606" s="344"/>
      <c r="C606" s="345"/>
      <c r="D606" s="347"/>
      <c r="E606" s="347"/>
      <c r="F606" s="347"/>
      <c r="G606" s="346"/>
      <c r="H606" s="346"/>
      <c r="I606" s="346"/>
      <c r="J606" s="348"/>
      <c r="K606" s="349"/>
      <c r="L606" s="350"/>
      <c r="M606" s="351"/>
      <c r="N606" s="351"/>
      <c r="O606" s="351"/>
      <c r="P606" s="351"/>
      <c r="Q606" s="351"/>
      <c r="R606" s="352"/>
      <c r="S606" s="353"/>
      <c r="T606" s="354"/>
      <c r="U606" s="355"/>
      <c r="V606" s="660">
        <f>SUM(V597:V605)</f>
        <v>53.45999999999998</v>
      </c>
      <c r="AB606" s="12"/>
    </row>
    <row r="607" spans="1:36" s="319" customFormat="1" ht="15.75" hidden="1">
      <c r="A607" s="1051"/>
      <c r="B607" s="2528" t="str">
        <f>VLOOKUP(A615,'12 - FINANCEIRA'!_xlnm.Print_Area,1,FALSE)</f>
        <v>2.5.7</v>
      </c>
      <c r="C607" s="2526" t="str">
        <f>VLOOKUP(A615,'12 - FINANCEIRA'!_xlnm.Print_Area,3,FALSE)</f>
        <v>Barra chata em qualquer dimensão</v>
      </c>
      <c r="D607" s="2552" t="s">
        <v>86</v>
      </c>
      <c r="E607" s="2553"/>
      <c r="F607" s="2553"/>
      <c r="G607" s="2553"/>
      <c r="H607" s="2553"/>
      <c r="I607" s="2554"/>
      <c r="J607" s="2498" t="s">
        <v>87</v>
      </c>
      <c r="K607" s="2498" t="s">
        <v>90</v>
      </c>
      <c r="L607" s="2498" t="s">
        <v>91</v>
      </c>
      <c r="M607" s="2498" t="s">
        <v>99</v>
      </c>
      <c r="N607" s="2498" t="s">
        <v>100</v>
      </c>
      <c r="O607" s="2498" t="s">
        <v>94</v>
      </c>
      <c r="P607" s="318" t="s">
        <v>95</v>
      </c>
      <c r="Q607" s="2498" t="s">
        <v>15</v>
      </c>
      <c r="R607" s="2533" t="s">
        <v>2</v>
      </c>
      <c r="S607" s="2498" t="s">
        <v>88</v>
      </c>
      <c r="T607" s="2498" t="s">
        <v>16</v>
      </c>
      <c r="U607" s="2535" t="s">
        <v>205</v>
      </c>
      <c r="V607" s="659">
        <f t="shared" ref="V607:V614" si="67">V608</f>
        <v>0</v>
      </c>
      <c r="W607" s="13"/>
      <c r="X607" s="13"/>
      <c r="Y607" s="13"/>
      <c r="Z607" s="14"/>
      <c r="AA607" s="9"/>
      <c r="AB607" s="9"/>
      <c r="AC607" s="9"/>
      <c r="AD607" s="9"/>
      <c r="AE607" s="9"/>
      <c r="AF607" s="9"/>
      <c r="AG607" s="9"/>
      <c r="AH607" s="9"/>
      <c r="AI607" s="9"/>
      <c r="AJ607" s="9"/>
    </row>
    <row r="608" spans="1:36" s="319" customFormat="1" ht="15.75" hidden="1">
      <c r="A608" s="1051"/>
      <c r="B608" s="2550" t="e">
        <f>LEFT(#REF!,5)</f>
        <v>#REF!</v>
      </c>
      <c r="C608" s="2551" t="e">
        <f>VLOOKUP(LEFT(#REF!,5),'12 - FINANCEIRA'!_xlnm.Print_Area,2,FALSE)</f>
        <v>#REF!</v>
      </c>
      <c r="D608" s="2537" t="s">
        <v>13</v>
      </c>
      <c r="E608" s="2538"/>
      <c r="F608" s="2539"/>
      <c r="G608" s="2540" t="s">
        <v>14</v>
      </c>
      <c r="H608" s="2541"/>
      <c r="I608" s="2542"/>
      <c r="J608" s="2499"/>
      <c r="K608" s="2499"/>
      <c r="L608" s="2499"/>
      <c r="M608" s="2499"/>
      <c r="N608" s="2499"/>
      <c r="O608" s="2499"/>
      <c r="P608" s="320" t="s">
        <v>92</v>
      </c>
      <c r="Q608" s="2499"/>
      <c r="R608" s="2534"/>
      <c r="S608" s="2499"/>
      <c r="T608" s="2499"/>
      <c r="U608" s="2536"/>
      <c r="V608" s="659">
        <f t="shared" si="67"/>
        <v>0</v>
      </c>
      <c r="W608" s="13"/>
      <c r="X608" s="13"/>
      <c r="Y608" s="13"/>
      <c r="Z608" s="14"/>
      <c r="AA608" s="9"/>
      <c r="AB608" s="9"/>
      <c r="AC608" s="9"/>
      <c r="AD608" s="9"/>
      <c r="AE608" s="9"/>
      <c r="AF608" s="9"/>
      <c r="AG608" s="9"/>
      <c r="AH608" s="9"/>
      <c r="AI608" s="9"/>
      <c r="AJ608" s="9"/>
    </row>
    <row r="609" spans="1:36" s="337" customFormat="1" ht="15" hidden="1">
      <c r="A609" s="332"/>
      <c r="B609" s="735"/>
      <c r="C609" s="49"/>
      <c r="D609" s="729"/>
      <c r="E609" s="730"/>
      <c r="F609" s="731"/>
      <c r="G609" s="732"/>
      <c r="H609" s="730"/>
      <c r="I609" s="733"/>
      <c r="J609" s="50"/>
      <c r="K609" s="99"/>
      <c r="L609" s="99"/>
      <c r="M609" s="736"/>
      <c r="N609" s="737"/>
      <c r="O609" s="101"/>
      <c r="P609" s="99"/>
      <c r="Q609" s="738"/>
      <c r="R609" s="824"/>
      <c r="S609" s="825"/>
      <c r="T609" s="739"/>
      <c r="U609" s="724"/>
      <c r="V609" s="874">
        <f t="shared" si="67"/>
        <v>0</v>
      </c>
      <c r="W609" s="335"/>
      <c r="X609" s="335"/>
      <c r="Y609" s="335"/>
      <c r="Z609" s="336"/>
      <c r="AA609" s="335"/>
      <c r="AB609" s="728"/>
    </row>
    <row r="610" spans="1:36" s="337" customFormat="1" ht="15" hidden="1">
      <c r="A610" s="332"/>
      <c r="B610" s="735"/>
      <c r="C610" s="15"/>
      <c r="D610" s="16"/>
      <c r="E610" s="17"/>
      <c r="F610" s="18"/>
      <c r="G610" s="685"/>
      <c r="H610" s="17"/>
      <c r="I610" s="686"/>
      <c r="J610" s="19"/>
      <c r="K610" s="56"/>
      <c r="L610" s="20"/>
      <c r="M610" s="21"/>
      <c r="N610" s="678"/>
      <c r="O610" s="53"/>
      <c r="P610" s="20"/>
      <c r="Q610" s="671"/>
      <c r="R610" s="672"/>
      <c r="S610" s="774"/>
      <c r="T610" s="651"/>
      <c r="U610" s="51"/>
      <c r="V610" s="874">
        <f t="shared" si="67"/>
        <v>0</v>
      </c>
      <c r="W610" s="718"/>
      <c r="X610" s="718"/>
      <c r="Y610" s="335"/>
      <c r="Z610" s="336"/>
      <c r="AA610" s="335"/>
      <c r="AB610" s="728"/>
    </row>
    <row r="611" spans="1:36" s="337" customFormat="1" ht="15" hidden="1">
      <c r="A611" s="332"/>
      <c r="B611" s="735"/>
      <c r="C611" s="15"/>
      <c r="D611" s="16"/>
      <c r="E611" s="17"/>
      <c r="F611" s="18"/>
      <c r="G611" s="685"/>
      <c r="H611" s="17"/>
      <c r="I611" s="686"/>
      <c r="J611" s="19"/>
      <c r="K611" s="56"/>
      <c r="L611" s="20"/>
      <c r="M611" s="21"/>
      <c r="N611" s="53"/>
      <c r="O611" s="53"/>
      <c r="P611" s="20"/>
      <c r="Q611" s="22"/>
      <c r="R611" s="775"/>
      <c r="S611" s="673"/>
      <c r="T611" s="651"/>
      <c r="U611" s="51"/>
      <c r="V611" s="874">
        <f t="shared" si="67"/>
        <v>0</v>
      </c>
      <c r="W611" s="718"/>
      <c r="X611" s="718"/>
      <c r="Y611" s="335"/>
      <c r="Z611" s="336"/>
    </row>
    <row r="612" spans="1:36" s="337" customFormat="1" ht="15" hidden="1">
      <c r="A612" s="332"/>
      <c r="B612" s="742"/>
      <c r="C612" s="734"/>
      <c r="D612" s="729"/>
      <c r="E612" s="730"/>
      <c r="F612" s="731"/>
      <c r="G612" s="732"/>
      <c r="H612" s="730"/>
      <c r="I612" s="733"/>
      <c r="J612" s="50"/>
      <c r="K612" s="740"/>
      <c r="L612" s="99"/>
      <c r="M612" s="736"/>
      <c r="N612" s="101"/>
      <c r="O612" s="101"/>
      <c r="P612" s="99"/>
      <c r="Q612" s="741"/>
      <c r="R612" s="747"/>
      <c r="S612" s="743"/>
      <c r="T612" s="767"/>
      <c r="U612" s="744"/>
      <c r="V612" s="874">
        <f t="shared" si="67"/>
        <v>0</v>
      </c>
      <c r="W612" s="8"/>
      <c r="X612" s="8"/>
      <c r="AB612" s="728"/>
    </row>
    <row r="613" spans="1:36" s="8" customFormat="1" ht="15.75" hidden="1">
      <c r="A613" s="332"/>
      <c r="B613" s="666"/>
      <c r="C613" s="62"/>
      <c r="D613" s="2515" t="s">
        <v>17</v>
      </c>
      <c r="E613" s="2516"/>
      <c r="F613" s="2516"/>
      <c r="G613" s="2516"/>
      <c r="H613" s="2516"/>
      <c r="I613" s="2517"/>
      <c r="J613" s="2518">
        <f>VLOOKUP(A615,'12 - FINANCEIRA'!_xlnm.Print_Area,6,FALSE)</f>
        <v>10290</v>
      </c>
      <c r="K613" s="2519"/>
      <c r="L613" s="340" t="str">
        <f>VLOOKUP(A615,'12 - FINANCEIRA'!_xlnm.Print_Area,4,FALSE)</f>
        <v>kg</v>
      </c>
      <c r="M613" s="2500" t="s">
        <v>18</v>
      </c>
      <c r="N613" s="2501"/>
      <c r="O613" s="2501"/>
      <c r="P613" s="2501"/>
      <c r="Q613" s="2502"/>
      <c r="R613" s="667">
        <f>SUM(R609:R612)</f>
        <v>0</v>
      </c>
      <c r="S613" s="341" t="str">
        <f>L613</f>
        <v>kg</v>
      </c>
      <c r="T613" s="486"/>
      <c r="U613" s="469"/>
      <c r="V613" s="659">
        <f t="shared" si="67"/>
        <v>0</v>
      </c>
      <c r="AB613" s="12"/>
    </row>
    <row r="614" spans="1:36" s="8" customFormat="1" ht="15.75" hidden="1">
      <c r="A614" s="332"/>
      <c r="B614" s="666"/>
      <c r="C614" s="487"/>
      <c r="D614" s="2503" t="s">
        <v>19</v>
      </c>
      <c r="E614" s="2504"/>
      <c r="F614" s="2504"/>
      <c r="G614" s="2504"/>
      <c r="H614" s="2504"/>
      <c r="I614" s="2505"/>
      <c r="J614" s="2509">
        <f>R613/J613</f>
        <v>0</v>
      </c>
      <c r="K614" s="2510"/>
      <c r="L614" s="2513"/>
      <c r="M614" s="2500" t="s">
        <v>20</v>
      </c>
      <c r="N614" s="2501"/>
      <c r="O614" s="2501"/>
      <c r="P614" s="2501"/>
      <c r="Q614" s="2502"/>
      <c r="R614" s="667">
        <f>VLOOKUP(A615,'12 - FINANCEIRA'!_xlnm.Print_Area,8,FALSE)</f>
        <v>0</v>
      </c>
      <c r="S614" s="668" t="str">
        <f>L613</f>
        <v>kg</v>
      </c>
      <c r="T614" s="486"/>
      <c r="U614" s="469"/>
      <c r="V614" s="659">
        <f t="shared" si="67"/>
        <v>0</v>
      </c>
      <c r="AB614" s="12"/>
    </row>
    <row r="615" spans="1:36" s="8" customFormat="1" ht="15.75" hidden="1">
      <c r="A615" s="332" t="s">
        <v>350</v>
      </c>
      <c r="B615" s="666"/>
      <c r="C615" s="62"/>
      <c r="D615" s="2520"/>
      <c r="E615" s="2521"/>
      <c r="F615" s="2521"/>
      <c r="G615" s="2521"/>
      <c r="H615" s="2521"/>
      <c r="I615" s="2522"/>
      <c r="J615" s="2543"/>
      <c r="K615" s="2544"/>
      <c r="L615" s="2545"/>
      <c r="M615" s="2546" t="s">
        <v>21</v>
      </c>
      <c r="N615" s="2547"/>
      <c r="O615" s="2547"/>
      <c r="P615" s="2547"/>
      <c r="Q615" s="2548"/>
      <c r="R615" s="342">
        <f>R613-R614</f>
        <v>0</v>
      </c>
      <c r="S615" s="343" t="str">
        <f>L613</f>
        <v>kg</v>
      </c>
      <c r="T615" s="486"/>
      <c r="U615" s="469"/>
      <c r="V615" s="659">
        <f>R615</f>
        <v>0</v>
      </c>
      <c r="AB615" s="12"/>
    </row>
    <row r="616" spans="1:36" s="8" customFormat="1" ht="15.75" hidden="1">
      <c r="A616" s="332"/>
      <c r="B616" s="344"/>
      <c r="C616" s="345"/>
      <c r="D616" s="347"/>
      <c r="E616" s="347"/>
      <c r="F616" s="347"/>
      <c r="G616" s="346"/>
      <c r="H616" s="346"/>
      <c r="I616" s="346"/>
      <c r="J616" s="348"/>
      <c r="K616" s="349"/>
      <c r="L616" s="350"/>
      <c r="M616" s="351"/>
      <c r="N616" s="351"/>
      <c r="O616" s="351"/>
      <c r="P616" s="351"/>
      <c r="Q616" s="351"/>
      <c r="R616" s="352"/>
      <c r="S616" s="353"/>
      <c r="T616" s="354"/>
      <c r="U616" s="355"/>
      <c r="V616" s="660">
        <f>SUM(V607:V615)</f>
        <v>0</v>
      </c>
      <c r="AB616" s="12"/>
    </row>
    <row r="617" spans="1:36" s="319" customFormat="1" ht="15.75" customHeight="1">
      <c r="A617" s="1051"/>
      <c r="B617" s="2528" t="str">
        <f>VLOOKUP(A625,'12 - FINANCEIRA'!_xlnm.Print_Area,1,FALSE)</f>
        <v>2.5.8</v>
      </c>
      <c r="C617" s="2526" t="str">
        <f>VLOOKUP(A625,'12 - FINANCEIRA'!_xlnm.Print_Area,3,FALSE)</f>
        <v>Armação em aço CA-60 - fornecimento, preparo e colocação</v>
      </c>
      <c r="D617" s="2552" t="s">
        <v>86</v>
      </c>
      <c r="E617" s="2553"/>
      <c r="F617" s="2553"/>
      <c r="G617" s="2553"/>
      <c r="H617" s="2553"/>
      <c r="I617" s="2554"/>
      <c r="J617" s="2498" t="s">
        <v>87</v>
      </c>
      <c r="K617" s="2498" t="s">
        <v>90</v>
      </c>
      <c r="L617" s="2498" t="s">
        <v>91</v>
      </c>
      <c r="M617" s="2498" t="s">
        <v>853</v>
      </c>
      <c r="N617" s="2498" t="s">
        <v>100</v>
      </c>
      <c r="O617" s="2498" t="s">
        <v>845</v>
      </c>
      <c r="P617" s="318" t="s">
        <v>95</v>
      </c>
      <c r="Q617" s="2498" t="s">
        <v>15</v>
      </c>
      <c r="R617" s="2533" t="s">
        <v>2</v>
      </c>
      <c r="S617" s="2498" t="s">
        <v>88</v>
      </c>
      <c r="T617" s="2498" t="s">
        <v>16</v>
      </c>
      <c r="U617" s="2535" t="s">
        <v>205</v>
      </c>
      <c r="V617" s="659">
        <f t="shared" ref="V617:V624" si="68">V618</f>
        <v>652.28800000000001</v>
      </c>
      <c r="W617" s="13"/>
      <c r="X617" s="13"/>
      <c r="Y617" s="13"/>
      <c r="Z617" s="14"/>
      <c r="AA617" s="9"/>
      <c r="AB617" s="9"/>
      <c r="AC617" s="9"/>
      <c r="AD617" s="9"/>
      <c r="AE617" s="9"/>
      <c r="AF617" s="9"/>
      <c r="AG617" s="9"/>
      <c r="AH617" s="9"/>
      <c r="AI617" s="9"/>
      <c r="AJ617" s="9"/>
    </row>
    <row r="618" spans="1:36" s="319" customFormat="1" ht="15.75">
      <c r="A618" s="1051"/>
      <c r="B618" s="2529" t="e">
        <f>LEFT(#REF!,5)</f>
        <v>#REF!</v>
      </c>
      <c r="C618" s="2527" t="e">
        <f>VLOOKUP(LEFT(#REF!,5),'12 - FINANCEIRA'!_xlnm.Print_Area,2,FALSE)</f>
        <v>#REF!</v>
      </c>
      <c r="D618" s="2537" t="s">
        <v>13</v>
      </c>
      <c r="E618" s="2538"/>
      <c r="F618" s="2539"/>
      <c r="G618" s="2540" t="s">
        <v>14</v>
      </c>
      <c r="H618" s="2541"/>
      <c r="I618" s="2542"/>
      <c r="J618" s="2555"/>
      <c r="K618" s="2555"/>
      <c r="L618" s="2555"/>
      <c r="M618" s="2555"/>
      <c r="N618" s="2555"/>
      <c r="O618" s="2555"/>
      <c r="P618" s="320" t="s">
        <v>92</v>
      </c>
      <c r="Q618" s="2555"/>
      <c r="R618" s="2557"/>
      <c r="S618" s="2555"/>
      <c r="T618" s="2555"/>
      <c r="U618" s="2556"/>
      <c r="V618" s="659">
        <f t="shared" si="68"/>
        <v>652.28800000000001</v>
      </c>
      <c r="W618" s="13"/>
      <c r="X618" s="13"/>
      <c r="Y618" s="13"/>
      <c r="Z618" s="14"/>
      <c r="AA618" s="9"/>
      <c r="AB618" s="9"/>
      <c r="AC618" s="9"/>
      <c r="AD618" s="9"/>
      <c r="AE618" s="9"/>
      <c r="AF618" s="9"/>
      <c r="AG618" s="9"/>
      <c r="AH618" s="9"/>
      <c r="AI618" s="9"/>
      <c r="AJ618" s="9"/>
    </row>
    <row r="619" spans="1:36" s="9" customFormat="1" ht="15">
      <c r="A619" s="1074"/>
      <c r="B619" s="707"/>
      <c r="C619" s="1644" t="s">
        <v>847</v>
      </c>
      <c r="D619" s="1645">
        <v>0</v>
      </c>
      <c r="E619" s="1646" t="s">
        <v>67</v>
      </c>
      <c r="F619" s="1647">
        <v>0</v>
      </c>
      <c r="G619" s="1621">
        <v>12</v>
      </c>
      <c r="H619" s="1622" t="s">
        <v>67</v>
      </c>
      <c r="I619" s="1623">
        <v>10</v>
      </c>
      <c r="J619" s="1648" t="s">
        <v>93</v>
      </c>
      <c r="K619" s="1986">
        <f>20*(G619-D619)+I619-F619</f>
        <v>250</v>
      </c>
      <c r="L619" s="1301">
        <f>3.24+0.12+0.8</f>
        <v>4.16</v>
      </c>
      <c r="M619" s="1302">
        <f>5.8*2.22</f>
        <v>12.876000000000001</v>
      </c>
      <c r="N619" s="1303">
        <f>K619*L619</f>
        <v>1040</v>
      </c>
      <c r="O619" s="1303">
        <f>N619/M619</f>
        <v>80.770425598011798</v>
      </c>
      <c r="P619" s="1301">
        <v>45.72</v>
      </c>
      <c r="Q619" s="1304">
        <v>1</v>
      </c>
      <c r="R619" s="1305">
        <f>TRUNC(O619*P619,3)</f>
        <v>3692.8229999999999</v>
      </c>
      <c r="S619" s="99" t="s">
        <v>271</v>
      </c>
      <c r="T619" s="1631" t="s">
        <v>83</v>
      </c>
      <c r="U619" s="86"/>
      <c r="V619" s="659">
        <f t="shared" si="68"/>
        <v>652.28800000000001</v>
      </c>
      <c r="W619" s="13"/>
      <c r="X619" s="13"/>
      <c r="Y619" s="13"/>
      <c r="Z619" s="14"/>
      <c r="AA619" s="24"/>
      <c r="AB619" s="25"/>
    </row>
    <row r="620" spans="1:36" s="9" customFormat="1" ht="15">
      <c r="A620" s="321"/>
      <c r="B620" s="707"/>
      <c r="C620" s="38"/>
      <c r="D620" s="16"/>
      <c r="E620" s="17"/>
      <c r="F620" s="18"/>
      <c r="G620" s="16"/>
      <c r="H620" s="17"/>
      <c r="I620" s="18"/>
      <c r="J620" s="29"/>
      <c r="K620" s="1300"/>
      <c r="L620" s="1301"/>
      <c r="M620" s="1302"/>
      <c r="N620" s="1303"/>
      <c r="O620" s="1303"/>
      <c r="P620" s="1301"/>
      <c r="Q620" s="1304"/>
      <c r="R620" s="1305"/>
      <c r="S620" s="99"/>
      <c r="T620" s="103"/>
      <c r="U620" s="23"/>
      <c r="V620" s="659">
        <f t="shared" si="68"/>
        <v>652.28800000000001</v>
      </c>
      <c r="W620" s="13"/>
      <c r="X620" s="13"/>
      <c r="Y620" s="13"/>
      <c r="Z620" s="14"/>
      <c r="AA620" s="24"/>
      <c r="AB620" s="25"/>
    </row>
    <row r="621" spans="1:36" s="337" customFormat="1" ht="15">
      <c r="A621" s="332"/>
      <c r="B621" s="322"/>
      <c r="C621" s="38"/>
      <c r="D621" s="54"/>
      <c r="E621" s="27"/>
      <c r="F621" s="55"/>
      <c r="G621" s="54"/>
      <c r="H621" s="27"/>
      <c r="I621" s="55"/>
      <c r="J621" s="29"/>
      <c r="K621" s="30"/>
      <c r="L621" s="31"/>
      <c r="M621" s="32"/>
      <c r="N621" s="33"/>
      <c r="O621" s="33"/>
      <c r="P621" s="31"/>
      <c r="Q621" s="34"/>
      <c r="R621" s="85"/>
      <c r="S621" s="93"/>
      <c r="T621" s="61"/>
      <c r="U621" s="51"/>
      <c r="V621" s="659">
        <f t="shared" si="68"/>
        <v>652.28800000000001</v>
      </c>
      <c r="W621" s="718"/>
      <c r="X621" s="718"/>
      <c r="Y621" s="335"/>
      <c r="Z621" s="336"/>
    </row>
    <row r="622" spans="1:36" s="8" customFormat="1" ht="15">
      <c r="A622" s="332"/>
      <c r="B622" s="39"/>
      <c r="C622" s="40"/>
      <c r="D622" s="54"/>
      <c r="E622" s="27"/>
      <c r="F622" s="55"/>
      <c r="G622" s="26"/>
      <c r="H622" s="27"/>
      <c r="I622" s="28"/>
      <c r="J622" s="29"/>
      <c r="K622" s="30"/>
      <c r="L622" s="31"/>
      <c r="M622" s="32"/>
      <c r="N622" s="33"/>
      <c r="O622" s="33"/>
      <c r="P622" s="31"/>
      <c r="Q622" s="34"/>
      <c r="R622" s="338"/>
      <c r="S622" s="35"/>
      <c r="T622" s="339"/>
      <c r="U622" s="48"/>
      <c r="V622" s="659">
        <f t="shared" si="68"/>
        <v>652.28800000000001</v>
      </c>
      <c r="AB622" s="12"/>
    </row>
    <row r="623" spans="1:36" s="8" customFormat="1" ht="15.75" customHeight="1">
      <c r="A623" s="332"/>
      <c r="B623" s="666"/>
      <c r="C623" s="62"/>
      <c r="D623" s="2515" t="s">
        <v>17</v>
      </c>
      <c r="E623" s="2516"/>
      <c r="F623" s="2516"/>
      <c r="G623" s="2516"/>
      <c r="H623" s="2516"/>
      <c r="I623" s="2517"/>
      <c r="J623" s="2518">
        <f>VLOOKUP(A625,'12 - FINANCEIRA'!_xlnm.Print_Area,6,FALSE)</f>
        <v>9794</v>
      </c>
      <c r="K623" s="2519"/>
      <c r="L623" s="340" t="str">
        <f>VLOOKUP(A625,'12 - FINANCEIRA'!_xlnm.Print_Area,4,FALSE)</f>
        <v>kg</v>
      </c>
      <c r="M623" s="2500" t="s">
        <v>18</v>
      </c>
      <c r="N623" s="2501"/>
      <c r="O623" s="2501"/>
      <c r="P623" s="2501"/>
      <c r="Q623" s="2502"/>
      <c r="R623" s="667">
        <f>SUM(R619:R622)</f>
        <v>3692.8229999999999</v>
      </c>
      <c r="S623" s="341" t="str">
        <f>L623</f>
        <v>kg</v>
      </c>
      <c r="T623" s="486"/>
      <c r="U623" s="469"/>
      <c r="V623" s="659">
        <f t="shared" si="68"/>
        <v>652.28800000000001</v>
      </c>
      <c r="AB623" s="12"/>
    </row>
    <row r="624" spans="1:36" s="8" customFormat="1" ht="15.75" customHeight="1">
      <c r="A624" s="332"/>
      <c r="B624" s="666"/>
      <c r="C624" s="487"/>
      <c r="D624" s="2503" t="s">
        <v>19</v>
      </c>
      <c r="E624" s="2504"/>
      <c r="F624" s="2504"/>
      <c r="G624" s="2504"/>
      <c r="H624" s="2504"/>
      <c r="I624" s="2505"/>
      <c r="J624" s="2509">
        <f>R623/J623</f>
        <v>0.37704952011435572</v>
      </c>
      <c r="K624" s="2510"/>
      <c r="L624" s="2513"/>
      <c r="M624" s="2500" t="s">
        <v>20</v>
      </c>
      <c r="N624" s="2501"/>
      <c r="O624" s="2501"/>
      <c r="P624" s="2501"/>
      <c r="Q624" s="2502"/>
      <c r="R624" s="667">
        <f>VLOOKUP(A625,'12 - FINANCEIRA'!_xlnm.Print_Area,8,FALSE)</f>
        <v>3040.5349999999999</v>
      </c>
      <c r="S624" s="668" t="str">
        <f>L623</f>
        <v>kg</v>
      </c>
      <c r="T624" s="486"/>
      <c r="U624" s="469"/>
      <c r="V624" s="659">
        <f t="shared" si="68"/>
        <v>652.28800000000001</v>
      </c>
      <c r="AB624" s="12"/>
    </row>
    <row r="625" spans="1:36" s="8" customFormat="1" ht="15.75" customHeight="1">
      <c r="A625" s="332" t="s">
        <v>519</v>
      </c>
      <c r="B625" s="666"/>
      <c r="C625" s="62"/>
      <c r="D625" s="2506"/>
      <c r="E625" s="2507"/>
      <c r="F625" s="2507"/>
      <c r="G625" s="2507"/>
      <c r="H625" s="2507"/>
      <c r="I625" s="2508"/>
      <c r="J625" s="2511"/>
      <c r="K625" s="2512"/>
      <c r="L625" s="2514"/>
      <c r="M625" s="2500" t="s">
        <v>21</v>
      </c>
      <c r="N625" s="2501"/>
      <c r="O625" s="2501"/>
      <c r="P625" s="2501"/>
      <c r="Q625" s="2502"/>
      <c r="R625" s="342">
        <f>R623-R624</f>
        <v>652.28800000000001</v>
      </c>
      <c r="S625" s="343" t="str">
        <f>L623</f>
        <v>kg</v>
      </c>
      <c r="T625" s="486"/>
      <c r="U625" s="469"/>
      <c r="V625" s="659">
        <f>R625</f>
        <v>652.28800000000001</v>
      </c>
      <c r="AB625" s="12"/>
    </row>
    <row r="626" spans="1:36" s="8" customFormat="1" ht="15.75">
      <c r="A626" s="332"/>
      <c r="B626" s="344"/>
      <c r="C626" s="345"/>
      <c r="D626" s="347"/>
      <c r="E626" s="347"/>
      <c r="F626" s="347"/>
      <c r="G626" s="346"/>
      <c r="H626" s="346"/>
      <c r="I626" s="346"/>
      <c r="J626" s="348"/>
      <c r="K626" s="349"/>
      <c r="L626" s="350"/>
      <c r="M626" s="351"/>
      <c r="N626" s="351"/>
      <c r="O626" s="351"/>
      <c r="P626" s="351"/>
      <c r="Q626" s="351"/>
      <c r="R626" s="352"/>
      <c r="S626" s="353"/>
      <c r="T626" s="354"/>
      <c r="U626" s="355"/>
      <c r="V626" s="660">
        <f>SUM(V617:V625)</f>
        <v>5870.5920000000006</v>
      </c>
      <c r="AB626" s="12"/>
    </row>
    <row r="627" spans="1:36" s="319" customFormat="1" ht="15.75" hidden="1" customHeight="1">
      <c r="A627" s="1051"/>
      <c r="B627" s="2528" t="str">
        <f>VLOOKUP(A635,'12 - FINANCEIRA'!_xlnm.Print_Area,1,FALSE)</f>
        <v>2.5.9</v>
      </c>
      <c r="C627" s="2526" t="str">
        <f>VLOOKUP(A635,'12 - FINANCEIRA'!_xlnm.Print_Area,3,FALSE)</f>
        <v>Armação em aço CA-50 - fornecimento, preparo e colocação</v>
      </c>
      <c r="D627" s="2552" t="s">
        <v>86</v>
      </c>
      <c r="E627" s="2553"/>
      <c r="F627" s="2553"/>
      <c r="G627" s="2553"/>
      <c r="H627" s="2553"/>
      <c r="I627" s="2554"/>
      <c r="J627" s="2580" t="s">
        <v>87</v>
      </c>
      <c r="K627" s="2560" t="s">
        <v>90</v>
      </c>
      <c r="L627" s="2560" t="s">
        <v>91</v>
      </c>
      <c r="M627" s="2581" t="s">
        <v>844</v>
      </c>
      <c r="N627" s="2581" t="s">
        <v>100</v>
      </c>
      <c r="O627" s="2581" t="s">
        <v>845</v>
      </c>
      <c r="P627" s="1306" t="s">
        <v>374</v>
      </c>
      <c r="Q627" s="2583" t="s">
        <v>2</v>
      </c>
      <c r="R627" s="2558" t="s">
        <v>2</v>
      </c>
      <c r="S627" s="2560" t="s">
        <v>88</v>
      </c>
      <c r="T627" s="2560" t="s">
        <v>16</v>
      </c>
      <c r="U627" s="2535" t="s">
        <v>205</v>
      </c>
      <c r="V627" s="659">
        <f t="shared" ref="V627:V634" si="69">V628</f>
        <v>0</v>
      </c>
      <c r="W627" s="13"/>
      <c r="X627" s="13"/>
      <c r="Y627" s="13"/>
      <c r="Z627" s="14"/>
      <c r="AA627" s="9"/>
      <c r="AB627" s="9"/>
      <c r="AC627" s="9"/>
      <c r="AD627" s="9"/>
      <c r="AE627" s="9"/>
      <c r="AF627" s="9"/>
      <c r="AG627" s="9"/>
      <c r="AH627" s="9"/>
      <c r="AI627" s="9"/>
      <c r="AJ627" s="9"/>
    </row>
    <row r="628" spans="1:36" s="319" customFormat="1" ht="15.75" hidden="1">
      <c r="A628" s="1051"/>
      <c r="B628" s="2529" t="e">
        <f>LEFT(#REF!,5)</f>
        <v>#REF!</v>
      </c>
      <c r="C628" s="2527" t="e">
        <f>VLOOKUP(LEFT(#REF!,5),'12 - FINANCEIRA'!_xlnm.Print_Area,2,FALSE)</f>
        <v>#REF!</v>
      </c>
      <c r="D628" s="2537" t="s">
        <v>13</v>
      </c>
      <c r="E628" s="2538"/>
      <c r="F628" s="2539"/>
      <c r="G628" s="2540" t="s">
        <v>14</v>
      </c>
      <c r="H628" s="2541"/>
      <c r="I628" s="2542"/>
      <c r="J628" s="2561"/>
      <c r="K628" s="2561"/>
      <c r="L628" s="2561"/>
      <c r="M628" s="2582"/>
      <c r="N628" s="2582"/>
      <c r="O628" s="2582"/>
      <c r="P628" s="440" t="s">
        <v>846</v>
      </c>
      <c r="Q628" s="2559"/>
      <c r="R628" s="2559"/>
      <c r="S628" s="2561"/>
      <c r="T628" s="2561"/>
      <c r="U628" s="2556"/>
      <c r="V628" s="659">
        <f t="shared" si="69"/>
        <v>0</v>
      </c>
      <c r="W628" s="13"/>
      <c r="X628" s="13"/>
      <c r="Y628" s="13"/>
      <c r="Z628" s="14"/>
      <c r="AA628" s="9"/>
      <c r="AB628" s="9"/>
      <c r="AC628" s="9"/>
      <c r="AD628" s="9"/>
      <c r="AE628" s="9"/>
      <c r="AF628" s="9"/>
      <c r="AG628" s="9"/>
      <c r="AH628" s="9"/>
      <c r="AI628" s="9"/>
      <c r="AJ628" s="9"/>
    </row>
    <row r="629" spans="1:36" s="9" customFormat="1" ht="15" hidden="1">
      <c r="A629" s="321"/>
      <c r="B629" s="707"/>
      <c r="C629" s="38"/>
      <c r="D629" s="54"/>
      <c r="E629" s="27"/>
      <c r="F629" s="55"/>
      <c r="G629" s="26"/>
      <c r="H629" s="27"/>
      <c r="I629" s="28"/>
      <c r="J629" s="29"/>
      <c r="K629" s="30"/>
      <c r="L629" s="31"/>
      <c r="M629" s="32"/>
      <c r="N629" s="97"/>
      <c r="O629" s="33"/>
      <c r="P629" s="31"/>
      <c r="Q629" s="96"/>
      <c r="R629" s="85"/>
      <c r="S629" s="357"/>
      <c r="T629" s="61"/>
      <c r="U629" s="86"/>
      <c r="V629" s="659">
        <f t="shared" si="69"/>
        <v>0</v>
      </c>
      <c r="W629" s="13"/>
      <c r="X629" s="13"/>
      <c r="Y629" s="13"/>
      <c r="Z629" s="14"/>
      <c r="AA629" s="24"/>
      <c r="AB629" s="25"/>
    </row>
    <row r="630" spans="1:36" s="9" customFormat="1" ht="15" hidden="1">
      <c r="A630" s="321"/>
      <c r="B630" s="707"/>
      <c r="C630" s="38"/>
      <c r="D630" s="54"/>
      <c r="E630" s="27"/>
      <c r="F630" s="55"/>
      <c r="G630" s="26"/>
      <c r="H630" s="27"/>
      <c r="I630" s="28"/>
      <c r="J630" s="29"/>
      <c r="K630" s="30"/>
      <c r="L630" s="31"/>
      <c r="M630" s="32"/>
      <c r="N630" s="97"/>
      <c r="O630" s="33"/>
      <c r="P630" s="31"/>
      <c r="Q630" s="96"/>
      <c r="R630" s="85"/>
      <c r="S630" s="357"/>
      <c r="T630" s="61"/>
      <c r="U630" s="23"/>
      <c r="V630" s="659">
        <f t="shared" si="69"/>
        <v>0</v>
      </c>
      <c r="W630" s="13"/>
      <c r="X630" s="13"/>
      <c r="Y630" s="13"/>
      <c r="Z630" s="14"/>
      <c r="AA630" s="24"/>
      <c r="AB630" s="25"/>
    </row>
    <row r="631" spans="1:36" s="8" customFormat="1" ht="15" hidden="1">
      <c r="A631" s="332"/>
      <c r="B631" s="707"/>
      <c r="C631" s="38"/>
      <c r="D631" s="54"/>
      <c r="E631" s="27"/>
      <c r="F631" s="55"/>
      <c r="G631" s="26"/>
      <c r="H631" s="27"/>
      <c r="I631" s="28"/>
      <c r="J631" s="29"/>
      <c r="K631" s="30"/>
      <c r="L631" s="31"/>
      <c r="M631" s="32"/>
      <c r="N631" s="33"/>
      <c r="O631" s="33"/>
      <c r="P631" s="31"/>
      <c r="Q631" s="34"/>
      <c r="R631" s="676"/>
      <c r="S631" s="93"/>
      <c r="T631" s="61"/>
      <c r="U631" s="23"/>
      <c r="V631" s="659">
        <f t="shared" si="69"/>
        <v>0</v>
      </c>
      <c r="W631" s="718"/>
      <c r="X631" s="718"/>
      <c r="Y631" s="718"/>
      <c r="Z631" s="719"/>
    </row>
    <row r="632" spans="1:36" s="8" customFormat="1" ht="15" hidden="1">
      <c r="A632" s="332"/>
      <c r="B632" s="39"/>
      <c r="C632" s="40"/>
      <c r="D632" s="54"/>
      <c r="E632" s="27"/>
      <c r="F632" s="55"/>
      <c r="G632" s="26"/>
      <c r="H632" s="27"/>
      <c r="I632" s="28"/>
      <c r="J632" s="29"/>
      <c r="K632" s="30"/>
      <c r="L632" s="31"/>
      <c r="M632" s="32"/>
      <c r="N632" s="33"/>
      <c r="O632" s="33"/>
      <c r="P632" s="31"/>
      <c r="Q632" s="34"/>
      <c r="R632" s="338"/>
      <c r="S632" s="35"/>
      <c r="T632" s="339"/>
      <c r="U632" s="48"/>
      <c r="V632" s="659">
        <f t="shared" si="69"/>
        <v>0</v>
      </c>
      <c r="AB632" s="12"/>
    </row>
    <row r="633" spans="1:36" s="8" customFormat="1" ht="15.75" hidden="1" customHeight="1">
      <c r="A633" s="332"/>
      <c r="B633" s="666"/>
      <c r="C633" s="62"/>
      <c r="D633" s="2515" t="s">
        <v>17</v>
      </c>
      <c r="E633" s="2516"/>
      <c r="F633" s="2516"/>
      <c r="G633" s="2516"/>
      <c r="H633" s="2516"/>
      <c r="I633" s="2517"/>
      <c r="J633" s="2518">
        <f>VLOOKUP(A635,'12 - FINANCEIRA'!_xlnm.Print_Area,6,FALSE)</f>
        <v>2054</v>
      </c>
      <c r="K633" s="2519"/>
      <c r="L633" s="340" t="str">
        <f>VLOOKUP(A635,'12 - FINANCEIRA'!_xlnm.Print_Area,4,FALSE)</f>
        <v>kg</v>
      </c>
      <c r="M633" s="2500" t="s">
        <v>18</v>
      </c>
      <c r="N633" s="2501"/>
      <c r="O633" s="2501"/>
      <c r="P633" s="2501"/>
      <c r="Q633" s="2502"/>
      <c r="R633" s="667">
        <f>SUM(R629:R632)</f>
        <v>0</v>
      </c>
      <c r="S633" s="341" t="str">
        <f>L633</f>
        <v>kg</v>
      </c>
      <c r="T633" s="486"/>
      <c r="U633" s="469"/>
      <c r="V633" s="659">
        <f t="shared" si="69"/>
        <v>0</v>
      </c>
      <c r="AB633" s="12"/>
    </row>
    <row r="634" spans="1:36" s="8" customFormat="1" ht="15.75" hidden="1" customHeight="1">
      <c r="A634" s="332"/>
      <c r="B634" s="666"/>
      <c r="C634" s="487"/>
      <c r="D634" s="2503" t="s">
        <v>19</v>
      </c>
      <c r="E634" s="2504"/>
      <c r="F634" s="2504"/>
      <c r="G634" s="2504"/>
      <c r="H634" s="2504"/>
      <c r="I634" s="2505"/>
      <c r="J634" s="2509">
        <f>R633/J633</f>
        <v>0</v>
      </c>
      <c r="K634" s="2510"/>
      <c r="L634" s="2513"/>
      <c r="M634" s="2500" t="s">
        <v>20</v>
      </c>
      <c r="N634" s="2501"/>
      <c r="O634" s="2501"/>
      <c r="P634" s="2501"/>
      <c r="Q634" s="2502"/>
      <c r="R634" s="667">
        <f>VLOOKUP(A635,'12 - FINANCEIRA'!_xlnm.Print_Area,8,FALSE)</f>
        <v>0</v>
      </c>
      <c r="S634" s="668" t="str">
        <f>L633</f>
        <v>kg</v>
      </c>
      <c r="T634" s="486"/>
      <c r="U634" s="469"/>
      <c r="V634" s="659">
        <f t="shared" si="69"/>
        <v>0</v>
      </c>
      <c r="AB634" s="12"/>
    </row>
    <row r="635" spans="1:36" s="8" customFormat="1" ht="15.75" hidden="1" customHeight="1">
      <c r="A635" s="332" t="s">
        <v>520</v>
      </c>
      <c r="B635" s="666"/>
      <c r="C635" s="62"/>
      <c r="D635" s="2506"/>
      <c r="E635" s="2507"/>
      <c r="F635" s="2507"/>
      <c r="G635" s="2507"/>
      <c r="H635" s="2507"/>
      <c r="I635" s="2508"/>
      <c r="J635" s="2511"/>
      <c r="K635" s="2512"/>
      <c r="L635" s="2514"/>
      <c r="M635" s="2500" t="s">
        <v>21</v>
      </c>
      <c r="N635" s="2501"/>
      <c r="O635" s="2501"/>
      <c r="P635" s="2501"/>
      <c r="Q635" s="2502"/>
      <c r="R635" s="342">
        <f>R633-R634</f>
        <v>0</v>
      </c>
      <c r="S635" s="343" t="str">
        <f>L633</f>
        <v>kg</v>
      </c>
      <c r="T635" s="486"/>
      <c r="U635" s="469"/>
      <c r="V635" s="659">
        <f>R635</f>
        <v>0</v>
      </c>
      <c r="AB635" s="12"/>
    </row>
    <row r="636" spans="1:36" s="8" customFormat="1" ht="15.75" hidden="1">
      <c r="A636" s="332"/>
      <c r="B636" s="344"/>
      <c r="C636" s="345"/>
      <c r="D636" s="347"/>
      <c r="E636" s="347"/>
      <c r="F636" s="347"/>
      <c r="G636" s="346"/>
      <c r="H636" s="346"/>
      <c r="I636" s="346"/>
      <c r="J636" s="348"/>
      <c r="K636" s="349"/>
      <c r="L636" s="350"/>
      <c r="M636" s="351"/>
      <c r="N636" s="351"/>
      <c r="O636" s="351"/>
      <c r="P636" s="351"/>
      <c r="Q636" s="351"/>
      <c r="R636" s="352"/>
      <c r="S636" s="353"/>
      <c r="T636" s="354"/>
      <c r="U636" s="355"/>
      <c r="V636" s="660">
        <f>SUM(V627:V635)</f>
        <v>0</v>
      </c>
      <c r="AB636" s="12"/>
    </row>
    <row r="637" spans="1:36" s="319" customFormat="1" ht="15.75" customHeight="1">
      <c r="A637" s="1051"/>
      <c r="B637" s="2528" t="str">
        <f>VLOOKUP(A645,'12 - FINANCEIRA'!_xlnm.Print_Area,1,FALSE)</f>
        <v>2.5.10</v>
      </c>
      <c r="C637" s="2526" t="str">
        <f>VLOOKUP(A645,'12 - FINANCEIRA'!_xlnm.Print_Area,3,FALSE)</f>
        <v>Lastro com material granular (pedra britada n.3), aplicado em pisos ou radiers, espessura de *10 cm*</v>
      </c>
      <c r="D637" s="2552" t="s">
        <v>86</v>
      </c>
      <c r="E637" s="2553"/>
      <c r="F637" s="2553"/>
      <c r="G637" s="2553"/>
      <c r="H637" s="2553"/>
      <c r="I637" s="2554"/>
      <c r="J637" s="2498" t="s">
        <v>87</v>
      </c>
      <c r="K637" s="2498" t="s">
        <v>90</v>
      </c>
      <c r="L637" s="2498" t="s">
        <v>91</v>
      </c>
      <c r="M637" s="2498" t="s">
        <v>99</v>
      </c>
      <c r="N637" s="2498" t="s">
        <v>373</v>
      </c>
      <c r="O637" s="2498" t="s">
        <v>94</v>
      </c>
      <c r="P637" s="2498" t="s">
        <v>482</v>
      </c>
      <c r="Q637" s="2498" t="s">
        <v>15</v>
      </c>
      <c r="R637" s="2533" t="s">
        <v>2</v>
      </c>
      <c r="S637" s="2498" t="s">
        <v>88</v>
      </c>
      <c r="T637" s="2498" t="s">
        <v>16</v>
      </c>
      <c r="U637" s="2535" t="s">
        <v>205</v>
      </c>
      <c r="V637" s="659">
        <f t="shared" ref="V637:V644" si="70">V638</f>
        <v>14.850000000000023</v>
      </c>
      <c r="W637" s="13"/>
      <c r="X637" s="13"/>
      <c r="Y637" s="13"/>
      <c r="Z637" s="14"/>
      <c r="AA637" s="9"/>
      <c r="AB637" s="9"/>
      <c r="AC637" s="9"/>
      <c r="AD637" s="9"/>
      <c r="AE637" s="9"/>
      <c r="AF637" s="9"/>
      <c r="AG637" s="9"/>
      <c r="AH637" s="9"/>
      <c r="AI637" s="9"/>
      <c r="AJ637" s="9"/>
    </row>
    <row r="638" spans="1:36" s="319" customFormat="1" ht="15.75">
      <c r="A638" s="1051"/>
      <c r="B638" s="2529" t="e">
        <f>LEFT(#REF!,5)</f>
        <v>#REF!</v>
      </c>
      <c r="C638" s="2527" t="e">
        <f>VLOOKUP(LEFT(#REF!,5),'12 - FINANCEIRA'!_xlnm.Print_Area,2,FALSE)</f>
        <v>#REF!</v>
      </c>
      <c r="D638" s="2537" t="s">
        <v>13</v>
      </c>
      <c r="E638" s="2538"/>
      <c r="F638" s="2539"/>
      <c r="G638" s="2540" t="s">
        <v>14</v>
      </c>
      <c r="H638" s="2541"/>
      <c r="I638" s="2542"/>
      <c r="J638" s="2555"/>
      <c r="K638" s="2555"/>
      <c r="L638" s="2555"/>
      <c r="M638" s="2555"/>
      <c r="N638" s="2555"/>
      <c r="O638" s="2555"/>
      <c r="P638" s="2555"/>
      <c r="Q638" s="2555"/>
      <c r="R638" s="2557"/>
      <c r="S638" s="2555"/>
      <c r="T638" s="2555"/>
      <c r="U638" s="2556"/>
      <c r="V638" s="659">
        <f t="shared" si="70"/>
        <v>14.850000000000023</v>
      </c>
      <c r="W638" s="13"/>
      <c r="X638" s="13"/>
      <c r="Y638" s="13"/>
      <c r="Z638" s="14"/>
      <c r="AA638" s="9"/>
      <c r="AB638" s="9"/>
      <c r="AC638" s="9"/>
      <c r="AD638" s="9"/>
      <c r="AE638" s="9"/>
      <c r="AF638" s="9"/>
      <c r="AG638" s="9"/>
      <c r="AH638" s="9"/>
      <c r="AI638" s="9"/>
      <c r="AJ638" s="9"/>
    </row>
    <row r="639" spans="1:36" s="9" customFormat="1" ht="15">
      <c r="A639" s="1074"/>
      <c r="B639" s="717"/>
      <c r="C639" s="1206" t="s">
        <v>992</v>
      </c>
      <c r="D639" s="652">
        <v>100</v>
      </c>
      <c r="E639" s="653" t="s">
        <v>67</v>
      </c>
      <c r="F639" s="654">
        <v>0</v>
      </c>
      <c r="G639" s="652">
        <v>123</v>
      </c>
      <c r="H639" s="653" t="s">
        <v>67</v>
      </c>
      <c r="I639" s="654">
        <v>18</v>
      </c>
      <c r="J639" s="655" t="s">
        <v>93</v>
      </c>
      <c r="K639" s="656">
        <f>20*(G639-D639)+I639-F639</f>
        <v>478</v>
      </c>
      <c r="L639" s="656">
        <v>3</v>
      </c>
      <c r="M639" s="1207">
        <v>0.3</v>
      </c>
      <c r="N639" s="1208"/>
      <c r="O639" s="1209"/>
      <c r="P639" s="656"/>
      <c r="Q639" s="1210"/>
      <c r="R639" s="1211">
        <f>TRUNC(K639*M639*L639,3)</f>
        <v>430.2</v>
      </c>
      <c r="S639" s="1212" t="s">
        <v>5</v>
      </c>
      <c r="T639" s="1213" t="s">
        <v>80</v>
      </c>
      <c r="U639" s="1089" t="s">
        <v>716</v>
      </c>
      <c r="V639" s="659">
        <f t="shared" si="70"/>
        <v>14.850000000000023</v>
      </c>
      <c r="W639" s="13"/>
      <c r="X639" s="13"/>
      <c r="Y639" s="13"/>
      <c r="Z639" s="14"/>
      <c r="AA639" s="24"/>
      <c r="AB639" s="25"/>
    </row>
    <row r="640" spans="1:36" s="9" customFormat="1" ht="15">
      <c r="A640" s="1074"/>
      <c r="B640" s="1004"/>
      <c r="C640" s="1649" t="s">
        <v>993</v>
      </c>
      <c r="D640" s="1650">
        <v>0</v>
      </c>
      <c r="E640" s="1622" t="s">
        <v>67</v>
      </c>
      <c r="F640" s="1623">
        <v>0</v>
      </c>
      <c r="G640" s="1621">
        <v>12</v>
      </c>
      <c r="H640" s="1622" t="s">
        <v>67</v>
      </c>
      <c r="I640" s="1623">
        <v>10</v>
      </c>
      <c r="J640" s="1651" t="s">
        <v>93</v>
      </c>
      <c r="K640" s="1652">
        <f>20*(G640-D640)+I640-F640</f>
        <v>250</v>
      </c>
      <c r="L640" s="1652">
        <v>3.3</v>
      </c>
      <c r="M640" s="1653">
        <v>0.3</v>
      </c>
      <c r="N640" s="1654"/>
      <c r="O640" s="1655"/>
      <c r="P640" s="1652"/>
      <c r="Q640" s="1656"/>
      <c r="R640" s="1657">
        <f>TRUNC(K640*M640*L640,3)</f>
        <v>247.5</v>
      </c>
      <c r="S640" s="1658" t="s">
        <v>5</v>
      </c>
      <c r="T640" s="1659" t="s">
        <v>83</v>
      </c>
      <c r="U640" s="724" t="s">
        <v>806</v>
      </c>
      <c r="V640" s="659">
        <f t="shared" si="70"/>
        <v>14.850000000000023</v>
      </c>
      <c r="W640" s="13"/>
      <c r="X640" s="13"/>
      <c r="Y640" s="13"/>
      <c r="Z640" s="14"/>
      <c r="AA640" s="24"/>
      <c r="AB640" s="25"/>
    </row>
    <row r="641" spans="1:36" s="9" customFormat="1" ht="15">
      <c r="A641" s="1074"/>
      <c r="B641" s="1004"/>
      <c r="C641" s="1355"/>
      <c r="D641" s="1356"/>
      <c r="E641" s="1357"/>
      <c r="F641" s="1358"/>
      <c r="G641" s="1356"/>
      <c r="H641" s="1357"/>
      <c r="I641" s="1358"/>
      <c r="J641" s="1359"/>
      <c r="K641" s="1360"/>
      <c r="L641" s="1360"/>
      <c r="M641" s="1361"/>
      <c r="N641" s="1362"/>
      <c r="O641" s="1363"/>
      <c r="P641" s="1360"/>
      <c r="Q641" s="1364"/>
      <c r="R641" s="1365"/>
      <c r="S641" s="1366"/>
      <c r="T641" s="1367"/>
      <c r="U641" s="51"/>
      <c r="V641" s="659">
        <f t="shared" si="70"/>
        <v>14.850000000000023</v>
      </c>
      <c r="W641" s="13"/>
      <c r="X641" s="13"/>
      <c r="Y641" s="13"/>
      <c r="Z641" s="14"/>
      <c r="AA641" s="24"/>
      <c r="AB641" s="25"/>
    </row>
    <row r="642" spans="1:36" s="522" customFormat="1" ht="15">
      <c r="A642" s="321"/>
      <c r="B642" s="798"/>
      <c r="C642" s="789"/>
      <c r="D642" s="780"/>
      <c r="E642" s="781"/>
      <c r="F642" s="790"/>
      <c r="G642" s="780"/>
      <c r="H642" s="781"/>
      <c r="I642" s="790"/>
      <c r="J642" s="791"/>
      <c r="K642" s="792"/>
      <c r="L642" s="792"/>
      <c r="M642" s="793"/>
      <c r="N642" s="799"/>
      <c r="O642" s="794"/>
      <c r="P642" s="792"/>
      <c r="Q642" s="795"/>
      <c r="R642" s="800"/>
      <c r="S642" s="796"/>
      <c r="T642" s="797"/>
      <c r="U642" s="801"/>
      <c r="V642" s="659">
        <f t="shared" si="70"/>
        <v>14.850000000000023</v>
      </c>
      <c r="W642" s="13"/>
      <c r="X642" s="13"/>
      <c r="Y642" s="518"/>
      <c r="Z642" s="519"/>
      <c r="AA642" s="520"/>
      <c r="AB642" s="521"/>
    </row>
    <row r="643" spans="1:36" s="8" customFormat="1" ht="15.75" customHeight="1">
      <c r="A643" s="332"/>
      <c r="B643" s="666"/>
      <c r="C643" s="62"/>
      <c r="D643" s="2515" t="s">
        <v>17</v>
      </c>
      <c r="E643" s="2516"/>
      <c r="F643" s="2516"/>
      <c r="G643" s="2516"/>
      <c r="H643" s="2516"/>
      <c r="I643" s="2517"/>
      <c r="J643" s="2518">
        <f>VLOOKUP(A645,'12 - FINANCEIRA'!_xlnm.Print_Area,6,FALSE)</f>
        <v>720.7</v>
      </c>
      <c r="K643" s="2519"/>
      <c r="L643" s="696" t="str">
        <f>VLOOKUP(A645,'12 - FINANCEIRA'!_xlnm.Print_Area,4,FALSE)</f>
        <v>m³</v>
      </c>
      <c r="M643" s="2500" t="s">
        <v>18</v>
      </c>
      <c r="N643" s="2501"/>
      <c r="O643" s="2501"/>
      <c r="P643" s="2501"/>
      <c r="Q643" s="2502"/>
      <c r="R643" s="691">
        <f>SUM(R639:R642)</f>
        <v>677.7</v>
      </c>
      <c r="S643" s="692" t="str">
        <f>L643</f>
        <v>m³</v>
      </c>
      <c r="T643" s="486"/>
      <c r="U643" s="469"/>
      <c r="V643" s="659">
        <f t="shared" si="70"/>
        <v>14.850000000000023</v>
      </c>
      <c r="AB643" s="12"/>
    </row>
    <row r="644" spans="1:36" s="8" customFormat="1" ht="15.75" customHeight="1">
      <c r="A644" s="332"/>
      <c r="B644" s="666"/>
      <c r="C644" s="487"/>
      <c r="D644" s="2503" t="s">
        <v>19</v>
      </c>
      <c r="E644" s="2504"/>
      <c r="F644" s="2504"/>
      <c r="G644" s="2504"/>
      <c r="H644" s="2504"/>
      <c r="I644" s="2505"/>
      <c r="J644" s="2509">
        <f>R643/J643</f>
        <v>0.94033578465380885</v>
      </c>
      <c r="K644" s="2510"/>
      <c r="L644" s="2513"/>
      <c r="M644" s="2500" t="s">
        <v>20</v>
      </c>
      <c r="N644" s="2501"/>
      <c r="O644" s="2501"/>
      <c r="P644" s="2501"/>
      <c r="Q644" s="2502"/>
      <c r="R644" s="667">
        <f>VLOOKUP(A645,'12 - FINANCEIRA'!_xlnm.Print_Area,8,FALSE)</f>
        <v>662.85</v>
      </c>
      <c r="S644" s="668" t="str">
        <f>L643</f>
        <v>m³</v>
      </c>
      <c r="T644" s="486"/>
      <c r="U644" s="469"/>
      <c r="V644" s="659">
        <f t="shared" si="70"/>
        <v>14.850000000000023</v>
      </c>
      <c r="AB644" s="12"/>
    </row>
    <row r="645" spans="1:36" s="8" customFormat="1" ht="15.75" customHeight="1">
      <c r="A645" s="332" t="s">
        <v>521</v>
      </c>
      <c r="B645" s="669"/>
      <c r="C645" s="674"/>
      <c r="D645" s="2506"/>
      <c r="E645" s="2507"/>
      <c r="F645" s="2507"/>
      <c r="G645" s="2507"/>
      <c r="H645" s="2507"/>
      <c r="I645" s="2508"/>
      <c r="J645" s="2511"/>
      <c r="K645" s="2512"/>
      <c r="L645" s="2514"/>
      <c r="M645" s="2500" t="s">
        <v>21</v>
      </c>
      <c r="N645" s="2501"/>
      <c r="O645" s="2501"/>
      <c r="P645" s="2501"/>
      <c r="Q645" s="2502"/>
      <c r="R645" s="667">
        <f>R643-R644</f>
        <v>14.850000000000023</v>
      </c>
      <c r="S645" s="668" t="str">
        <f>L643</f>
        <v>m³</v>
      </c>
      <c r="T645" s="675"/>
      <c r="U645" s="670"/>
      <c r="V645" s="659">
        <f>R645</f>
        <v>14.850000000000023</v>
      </c>
      <c r="AB645" s="12"/>
    </row>
    <row r="646" spans="1:36" s="8" customFormat="1" ht="15.75">
      <c r="A646" s="332"/>
      <c r="B646" s="344"/>
      <c r="C646" s="345"/>
      <c r="D646" s="347"/>
      <c r="E646" s="347"/>
      <c r="F646" s="347"/>
      <c r="G646" s="346"/>
      <c r="H646" s="346"/>
      <c r="I646" s="346"/>
      <c r="J646" s="348"/>
      <c r="K646" s="349"/>
      <c r="L646" s="350"/>
      <c r="M646" s="351"/>
      <c r="N646" s="351"/>
      <c r="O646" s="351"/>
      <c r="P646" s="351"/>
      <c r="Q646" s="351"/>
      <c r="R646" s="352"/>
      <c r="S646" s="353"/>
      <c r="T646" s="354"/>
      <c r="U646" s="355"/>
      <c r="V646" s="660">
        <f>SUM(V637:V645)</f>
        <v>133.6500000000002</v>
      </c>
      <c r="AB646" s="12"/>
    </row>
    <row r="647" spans="1:36" s="319" customFormat="1" ht="15.75" customHeight="1">
      <c r="A647" s="1051"/>
      <c r="B647" s="2528" t="str">
        <f>VLOOKUP(A656,'12 - FINANCEIRA'!_xlnm.Print_Area,1,FALSE)</f>
        <v>2.5.11</v>
      </c>
      <c r="C647" s="2526" t="str">
        <f>VLOOKUP(A656,'12 - FINANCEIRA'!_xlnm.Print_Area,3,FALSE)</f>
        <v>Escoramento cavas com prancha metalica</v>
      </c>
      <c r="D647" s="2552" t="s">
        <v>86</v>
      </c>
      <c r="E647" s="2553"/>
      <c r="F647" s="2553"/>
      <c r="G647" s="2553"/>
      <c r="H647" s="2553"/>
      <c r="I647" s="2554"/>
      <c r="J647" s="2498" t="s">
        <v>87</v>
      </c>
      <c r="K647" s="2498" t="s">
        <v>90</v>
      </c>
      <c r="L647" s="2498" t="s">
        <v>91</v>
      </c>
      <c r="M647" s="2498" t="s">
        <v>99</v>
      </c>
      <c r="N647" s="2498" t="s">
        <v>100</v>
      </c>
      <c r="O647" s="2498" t="s">
        <v>94</v>
      </c>
      <c r="P647" s="2533" t="s">
        <v>2</v>
      </c>
      <c r="Q647" s="2498" t="s">
        <v>537</v>
      </c>
      <c r="R647" s="2533" t="s">
        <v>2</v>
      </c>
      <c r="S647" s="2498" t="s">
        <v>88</v>
      </c>
      <c r="T647" s="2498" t="s">
        <v>16</v>
      </c>
      <c r="U647" s="2535" t="s">
        <v>205</v>
      </c>
      <c r="V647" s="659">
        <f t="shared" ref="V647:V655" si="71">V648</f>
        <v>582.39999999999964</v>
      </c>
      <c r="W647" s="13"/>
      <c r="X647" s="13"/>
      <c r="Y647" s="13"/>
      <c r="Z647" s="14"/>
      <c r="AA647" s="9"/>
      <c r="AB647" s="9"/>
      <c r="AC647" s="9"/>
      <c r="AD647" s="9"/>
      <c r="AE647" s="9"/>
      <c r="AF647" s="9"/>
      <c r="AG647" s="9"/>
      <c r="AH647" s="9"/>
      <c r="AI647" s="9"/>
      <c r="AJ647" s="9"/>
    </row>
    <row r="648" spans="1:36" s="319" customFormat="1" ht="15.75">
      <c r="A648" s="1051"/>
      <c r="B648" s="2529" t="e">
        <f>LEFT(#REF!,5)</f>
        <v>#REF!</v>
      </c>
      <c r="C648" s="2527" t="e">
        <f>VLOOKUP(LEFT(#REF!,5),'12 - FINANCEIRA'!_xlnm.Print_Area,2,FALSE)</f>
        <v>#REF!</v>
      </c>
      <c r="D648" s="2537" t="s">
        <v>13</v>
      </c>
      <c r="E648" s="2538"/>
      <c r="F648" s="2539"/>
      <c r="G648" s="2540" t="s">
        <v>14</v>
      </c>
      <c r="H648" s="2541"/>
      <c r="I648" s="2542"/>
      <c r="J648" s="2555"/>
      <c r="K648" s="2555"/>
      <c r="L648" s="2555"/>
      <c r="M648" s="2555"/>
      <c r="N648" s="2555"/>
      <c r="O648" s="2555"/>
      <c r="P648" s="2557"/>
      <c r="Q648" s="2555"/>
      <c r="R648" s="2557"/>
      <c r="S648" s="2555"/>
      <c r="T648" s="2555"/>
      <c r="U648" s="2556"/>
      <c r="V648" s="659">
        <f t="shared" si="71"/>
        <v>582.39999999999964</v>
      </c>
      <c r="W648" s="13"/>
      <c r="X648" s="13"/>
      <c r="Y648" s="13"/>
      <c r="Z648" s="14"/>
      <c r="AA648" s="9"/>
      <c r="AB648" s="9"/>
      <c r="AC648" s="9"/>
      <c r="AD648" s="9"/>
      <c r="AE648" s="9"/>
      <c r="AF648" s="9"/>
      <c r="AG648" s="9"/>
      <c r="AH648" s="9"/>
      <c r="AI648" s="9"/>
      <c r="AJ648" s="9"/>
    </row>
    <row r="649" spans="1:36" s="9" customFormat="1" ht="15">
      <c r="A649" s="1074"/>
      <c r="B649" s="706"/>
      <c r="C649" s="92" t="s">
        <v>713</v>
      </c>
      <c r="D649" s="652">
        <v>100</v>
      </c>
      <c r="E649" s="653" t="s">
        <v>67</v>
      </c>
      <c r="F649" s="654">
        <v>0</v>
      </c>
      <c r="G649" s="652">
        <v>123</v>
      </c>
      <c r="H649" s="653" t="s">
        <v>67</v>
      </c>
      <c r="I649" s="654">
        <v>18</v>
      </c>
      <c r="J649" s="655" t="s">
        <v>703</v>
      </c>
      <c r="K649" s="656">
        <f>20*(G649-D649)+I649-F649</f>
        <v>478</v>
      </c>
      <c r="L649" s="87"/>
      <c r="M649" s="565">
        <v>3.4</v>
      </c>
      <c r="N649" s="87"/>
      <c r="O649" s="95"/>
      <c r="P649" s="100"/>
      <c r="Q649" s="100">
        <v>2</v>
      </c>
      <c r="R649" s="1211">
        <f>TRUNC(K649*M649*Q649,3)</f>
        <v>3250.4</v>
      </c>
      <c r="S649" s="100" t="s">
        <v>5</v>
      </c>
      <c r="T649" s="567" t="s">
        <v>80</v>
      </c>
      <c r="U649" s="86"/>
      <c r="V649" s="659">
        <f t="shared" si="71"/>
        <v>582.39999999999964</v>
      </c>
      <c r="W649" s="13"/>
      <c r="X649" s="13"/>
      <c r="Y649" s="13"/>
      <c r="Z649" s="14"/>
      <c r="AA649" s="24"/>
      <c r="AB649" s="25"/>
    </row>
    <row r="650" spans="1:36" s="9" customFormat="1" ht="15">
      <c r="A650" s="1074"/>
      <c r="B650" s="707"/>
      <c r="C650" s="52" t="s">
        <v>840</v>
      </c>
      <c r="D650" s="1650">
        <v>0</v>
      </c>
      <c r="E650" s="1622" t="s">
        <v>67</v>
      </c>
      <c r="F650" s="1623">
        <v>0</v>
      </c>
      <c r="G650" s="1621">
        <v>12</v>
      </c>
      <c r="H650" s="1622" t="s">
        <v>67</v>
      </c>
      <c r="I650" s="1623">
        <v>10</v>
      </c>
      <c r="J650" s="50" t="s">
        <v>703</v>
      </c>
      <c r="K650" s="99">
        <f t="shared" ref="K650" si="72">20*(G650-D650)+I650-F650</f>
        <v>250</v>
      </c>
      <c r="L650" s="69"/>
      <c r="M650" s="71">
        <v>3.4</v>
      </c>
      <c r="N650" s="69"/>
      <c r="O650" s="70"/>
      <c r="P650" s="334"/>
      <c r="Q650" s="334">
        <v>2</v>
      </c>
      <c r="R650" s="330">
        <f>TRUNC(K650*M650*Q650,3)</f>
        <v>1700</v>
      </c>
      <c r="S650" s="334" t="s">
        <v>5</v>
      </c>
      <c r="T650" s="103" t="s">
        <v>83</v>
      </c>
      <c r="U650" s="23"/>
      <c r="V650" s="659">
        <f>V652</f>
        <v>582.39999999999964</v>
      </c>
      <c r="W650" s="13"/>
      <c r="X650" s="13"/>
      <c r="Y650" s="13"/>
      <c r="Z650" s="14"/>
      <c r="AA650" s="24"/>
      <c r="AB650" s="25"/>
    </row>
    <row r="651" spans="1:36" s="522" customFormat="1" ht="15">
      <c r="A651" s="321"/>
      <c r="B651" s="1375"/>
      <c r="C651" s="695"/>
      <c r="D651" s="640"/>
      <c r="E651" s="641"/>
      <c r="F651" s="642"/>
      <c r="G651" s="640"/>
      <c r="H651" s="641"/>
      <c r="I651" s="642"/>
      <c r="J651" s="643"/>
      <c r="K651" s="1376"/>
      <c r="L651" s="1022"/>
      <c r="M651" s="1023"/>
      <c r="N651" s="1022"/>
      <c r="O651" s="1025"/>
      <c r="P651" s="331"/>
      <c r="Q651" s="331"/>
      <c r="R651" s="1027"/>
      <c r="S651" s="357"/>
      <c r="T651" s="677"/>
      <c r="U651" s="84"/>
      <c r="V651" s="659">
        <f>V652</f>
        <v>582.39999999999964</v>
      </c>
      <c r="W651" s="13"/>
      <c r="X651" s="13"/>
      <c r="Y651" s="518"/>
      <c r="Z651" s="519"/>
      <c r="AA651" s="520"/>
      <c r="AB651" s="521"/>
    </row>
    <row r="652" spans="1:36" s="1384" customFormat="1" ht="15">
      <c r="A652" s="1377"/>
      <c r="B652" s="516"/>
      <c r="C652" s="15"/>
      <c r="D652" s="16"/>
      <c r="E652" s="17"/>
      <c r="F652" s="18"/>
      <c r="G652" s="16"/>
      <c r="H652" s="17"/>
      <c r="I652" s="18"/>
      <c r="J652" s="19"/>
      <c r="K652" s="20"/>
      <c r="L652" s="20"/>
      <c r="M652" s="21"/>
      <c r="N652" s="20"/>
      <c r="O652" s="53"/>
      <c r="P652" s="20"/>
      <c r="Q652" s="671"/>
      <c r="R652" s="85"/>
      <c r="S652" s="673"/>
      <c r="T652" s="651"/>
      <c r="U652" s="1385"/>
      <c r="V652" s="1378">
        <f t="shared" si="71"/>
        <v>582.39999999999964</v>
      </c>
      <c r="W652" s="1379"/>
      <c r="X652" s="1379"/>
      <c r="Y652" s="1380"/>
      <c r="Z652" s="1381"/>
      <c r="AA652" s="1382"/>
      <c r="AB652" s="1383"/>
    </row>
    <row r="653" spans="1:36" s="522" customFormat="1" ht="15">
      <c r="A653" s="321"/>
      <c r="B653" s="1450"/>
      <c r="C653" s="1451"/>
      <c r="D653" s="1356"/>
      <c r="E653" s="1357"/>
      <c r="F653" s="1358"/>
      <c r="G653" s="1356"/>
      <c r="H653" s="1357"/>
      <c r="I653" s="1358"/>
      <c r="J653" s="1359"/>
      <c r="K653" s="1360"/>
      <c r="L653" s="44"/>
      <c r="M653" s="45"/>
      <c r="N653" s="44"/>
      <c r="O653" s="46"/>
      <c r="P653" s="689"/>
      <c r="Q653" s="689"/>
      <c r="R653" s="690"/>
      <c r="S653" s="689"/>
      <c r="T653" s="529"/>
      <c r="U653" s="76"/>
      <c r="V653" s="659">
        <f t="shared" si="71"/>
        <v>582.39999999999964</v>
      </c>
      <c r="W653" s="13"/>
      <c r="X653" s="13"/>
      <c r="Y653" s="518"/>
      <c r="Z653" s="519"/>
      <c r="AA653" s="520"/>
      <c r="AB653" s="521"/>
    </row>
    <row r="654" spans="1:36" s="8" customFormat="1" ht="15.75" customHeight="1">
      <c r="A654" s="332"/>
      <c r="B654" s="708"/>
      <c r="C654" s="1452"/>
      <c r="D654" s="2515" t="s">
        <v>17</v>
      </c>
      <c r="E654" s="2516"/>
      <c r="F654" s="2516"/>
      <c r="G654" s="2516"/>
      <c r="H654" s="2516"/>
      <c r="I654" s="2517"/>
      <c r="J654" s="2518">
        <f>VLOOKUP(A656,'12 - FINANCEIRA'!_xlnm.Print_Area,6,FALSE)</f>
        <v>4950.3999999999996</v>
      </c>
      <c r="K654" s="2519"/>
      <c r="L654" s="696" t="str">
        <f>VLOOKUP(A656,'12 - FINANCEIRA'!_xlnm.Print_Area,4,FALSE)</f>
        <v>m²</v>
      </c>
      <c r="M654" s="2562" t="s">
        <v>18</v>
      </c>
      <c r="N654" s="2563"/>
      <c r="O654" s="2563"/>
      <c r="P654" s="2563"/>
      <c r="Q654" s="2564"/>
      <c r="R654" s="691">
        <f>SUM(R649:R653)</f>
        <v>4950.3999999999996</v>
      </c>
      <c r="S654" s="692" t="str">
        <f>L654</f>
        <v>m²</v>
      </c>
      <c r="T654" s="486"/>
      <c r="U654" s="469"/>
      <c r="V654" s="659">
        <f t="shared" si="71"/>
        <v>582.39999999999964</v>
      </c>
      <c r="AB654" s="12"/>
    </row>
    <row r="655" spans="1:36" s="8" customFormat="1" ht="15.75" customHeight="1">
      <c r="A655" s="332"/>
      <c r="B655" s="666"/>
      <c r="C655" s="487"/>
      <c r="D655" s="2503" t="s">
        <v>19</v>
      </c>
      <c r="E655" s="2504"/>
      <c r="F655" s="2504"/>
      <c r="G655" s="2504"/>
      <c r="H655" s="2504"/>
      <c r="I655" s="2505"/>
      <c r="J655" s="2509">
        <f>R654/J654</f>
        <v>1</v>
      </c>
      <c r="K655" s="2510"/>
      <c r="L655" s="2513"/>
      <c r="M655" s="2500" t="s">
        <v>20</v>
      </c>
      <c r="N655" s="2501"/>
      <c r="O655" s="2501"/>
      <c r="P655" s="2501"/>
      <c r="Q655" s="2502"/>
      <c r="R655" s="667">
        <f>VLOOKUP(A656,'12 - FINANCEIRA'!_xlnm.Print_Area,8,FALSE)</f>
        <v>4368</v>
      </c>
      <c r="S655" s="668" t="str">
        <f>L654</f>
        <v>m²</v>
      </c>
      <c r="T655" s="486"/>
      <c r="U655" s="469"/>
      <c r="V655" s="659">
        <f t="shared" si="71"/>
        <v>582.39999999999964</v>
      </c>
      <c r="AB655" s="12"/>
    </row>
    <row r="656" spans="1:36" s="8" customFormat="1" ht="15.75" customHeight="1">
      <c r="A656" s="332" t="s">
        <v>522</v>
      </c>
      <c r="B656" s="669"/>
      <c r="C656" s="1453"/>
      <c r="D656" s="2506"/>
      <c r="E656" s="2507"/>
      <c r="F656" s="2507"/>
      <c r="G656" s="2507"/>
      <c r="H656" s="2507"/>
      <c r="I656" s="2508"/>
      <c r="J656" s="2511"/>
      <c r="K656" s="2512"/>
      <c r="L656" s="2514"/>
      <c r="M656" s="2500" t="s">
        <v>21</v>
      </c>
      <c r="N656" s="2501"/>
      <c r="O656" s="2501"/>
      <c r="P656" s="2501"/>
      <c r="Q656" s="2502"/>
      <c r="R656" s="342">
        <f>R654-R655</f>
        <v>582.39999999999964</v>
      </c>
      <c r="S656" s="343" t="str">
        <f>L654</f>
        <v>m²</v>
      </c>
      <c r="T656" s="486"/>
      <c r="U656" s="469"/>
      <c r="V656" s="659">
        <f>R656</f>
        <v>582.39999999999964</v>
      </c>
      <c r="AB656" s="12"/>
    </row>
    <row r="657" spans="1:36" s="8" customFormat="1" ht="15.75">
      <c r="A657" s="332"/>
      <c r="B657" s="344"/>
      <c r="C657" s="345"/>
      <c r="D657" s="347"/>
      <c r="E657" s="347"/>
      <c r="F657" s="347"/>
      <c r="G657" s="346"/>
      <c r="H657" s="346"/>
      <c r="I657" s="346"/>
      <c r="J657" s="348"/>
      <c r="K657" s="349"/>
      <c r="L657" s="350"/>
      <c r="M657" s="351"/>
      <c r="N657" s="351"/>
      <c r="O657" s="351"/>
      <c r="P657" s="351"/>
      <c r="Q657" s="351"/>
      <c r="R657" s="352"/>
      <c r="S657" s="353"/>
      <c r="T657" s="354"/>
      <c r="U657" s="355"/>
      <c r="V657" s="660">
        <f>SUM(V647:V656)</f>
        <v>5823.9999999999964</v>
      </c>
      <c r="AB657" s="12"/>
    </row>
    <row r="658" spans="1:36" s="319" customFormat="1" ht="15.75" customHeight="1">
      <c r="A658" s="1051"/>
      <c r="B658" s="2528" t="str">
        <f>VLOOKUP(A671,'12 - FINANCEIRA'!_xlnm.Print_Area,1,FALSE)</f>
        <v>2.5.12</v>
      </c>
      <c r="C658" s="2526" t="str">
        <f>VLOOKUP(A671,'12 - FINANCEIRA'!_xlnm.Print_Area,3,FALSE)</f>
        <v>Esgotamento de água com bomba submersa</v>
      </c>
      <c r="D658" s="2552" t="s">
        <v>86</v>
      </c>
      <c r="E658" s="2553"/>
      <c r="F658" s="2553"/>
      <c r="G658" s="2553"/>
      <c r="H658" s="2553"/>
      <c r="I658" s="2554"/>
      <c r="J658" s="2498" t="s">
        <v>87</v>
      </c>
      <c r="K658" s="2498" t="s">
        <v>90</v>
      </c>
      <c r="L658" s="2498" t="s">
        <v>91</v>
      </c>
      <c r="M658" s="2498" t="s">
        <v>99</v>
      </c>
      <c r="N658" s="2498" t="s">
        <v>100</v>
      </c>
      <c r="O658" s="2565" t="s">
        <v>65</v>
      </c>
      <c r="P658" s="2565" t="s">
        <v>535</v>
      </c>
      <c r="Q658" s="2565" t="s">
        <v>536</v>
      </c>
      <c r="R658" s="2533" t="s">
        <v>2</v>
      </c>
      <c r="S658" s="2498" t="s">
        <v>88</v>
      </c>
      <c r="T658" s="2498" t="s">
        <v>16</v>
      </c>
      <c r="U658" s="2535" t="s">
        <v>205</v>
      </c>
      <c r="V658" s="659" t="e">
        <f t="shared" ref="V658:V660" si="73">V659</f>
        <v>#REF!</v>
      </c>
      <c r="W658" s="13"/>
      <c r="X658" s="13"/>
      <c r="Y658" s="13"/>
      <c r="Z658" s="14"/>
      <c r="AA658" s="9"/>
      <c r="AB658" s="9"/>
      <c r="AC658" s="9"/>
      <c r="AD658" s="9"/>
      <c r="AE658" s="9"/>
      <c r="AF658" s="9"/>
      <c r="AG658" s="9"/>
      <c r="AH658" s="9"/>
      <c r="AI658" s="9"/>
      <c r="AJ658" s="9"/>
    </row>
    <row r="659" spans="1:36" s="319" customFormat="1" ht="15.75">
      <c r="A659" s="1051"/>
      <c r="B659" s="2529" t="e">
        <f>LEFT(#REF!,5)</f>
        <v>#REF!</v>
      </c>
      <c r="C659" s="2527" t="e">
        <f>VLOOKUP(LEFT(#REF!,5),'12 - FINANCEIRA'!_xlnm.Print_Area,2,FALSE)</f>
        <v>#REF!</v>
      </c>
      <c r="D659" s="2537" t="s">
        <v>13</v>
      </c>
      <c r="E659" s="2538"/>
      <c r="F659" s="2539"/>
      <c r="G659" s="2540" t="s">
        <v>14</v>
      </c>
      <c r="H659" s="2541"/>
      <c r="I659" s="2542"/>
      <c r="J659" s="2555"/>
      <c r="K659" s="2555"/>
      <c r="L659" s="2555"/>
      <c r="M659" s="2555"/>
      <c r="N659" s="2555"/>
      <c r="O659" s="2566"/>
      <c r="P659" s="2566"/>
      <c r="Q659" s="2566"/>
      <c r="R659" s="2534"/>
      <c r="S659" s="2555"/>
      <c r="T659" s="2555"/>
      <c r="U659" s="2556"/>
      <c r="V659" s="659" t="e">
        <f t="shared" si="73"/>
        <v>#REF!</v>
      </c>
      <c r="W659" s="13"/>
      <c r="X659" s="13"/>
      <c r="Y659" s="13"/>
      <c r="Z659" s="14"/>
      <c r="AA659" s="9"/>
      <c r="AB659" s="9"/>
      <c r="AC659" s="9"/>
      <c r="AD659" s="9"/>
      <c r="AE659" s="9"/>
      <c r="AF659" s="9"/>
      <c r="AG659" s="9"/>
      <c r="AH659" s="9"/>
      <c r="AI659" s="9"/>
      <c r="AJ659" s="9"/>
    </row>
    <row r="660" spans="1:36" s="9" customFormat="1" ht="15">
      <c r="A660" s="1074"/>
      <c r="B660" s="706"/>
      <c r="C660" s="1087" t="s">
        <v>714</v>
      </c>
      <c r="D660" s="2571">
        <v>45000</v>
      </c>
      <c r="E660" s="2572"/>
      <c r="F660" s="2573"/>
      <c r="G660" s="2571">
        <v>45016</v>
      </c>
      <c r="H660" s="2572"/>
      <c r="I660" s="2573"/>
      <c r="J660" s="1090"/>
      <c r="K660" s="1091"/>
      <c r="L660" s="1091"/>
      <c r="M660" s="1092"/>
      <c r="N660" s="88"/>
      <c r="O660" s="1111">
        <f>G660-D660+1</f>
        <v>17</v>
      </c>
      <c r="P660" s="1112">
        <v>10</v>
      </c>
      <c r="Q660" s="1113">
        <v>2</v>
      </c>
      <c r="R660" s="1114">
        <f>TRUNC(O660*P660*Q660,3)</f>
        <v>340</v>
      </c>
      <c r="S660" s="88" t="s">
        <v>270</v>
      </c>
      <c r="T660" s="1093">
        <v>1</v>
      </c>
      <c r="U660" s="1089"/>
      <c r="V660" s="659" t="e">
        <f t="shared" si="73"/>
        <v>#REF!</v>
      </c>
      <c r="W660" s="13"/>
      <c r="X660" s="13"/>
      <c r="Y660" s="13"/>
      <c r="Z660" s="14"/>
      <c r="AA660" s="24"/>
      <c r="AB660" s="25"/>
    </row>
    <row r="661" spans="1:36" s="522" customFormat="1" ht="15">
      <c r="A661" s="321"/>
      <c r="B661" s="516"/>
      <c r="C661" s="695" t="s">
        <v>714</v>
      </c>
      <c r="D661" s="2574">
        <v>45017</v>
      </c>
      <c r="E661" s="2575"/>
      <c r="F661" s="2576"/>
      <c r="G661" s="2574">
        <v>45046</v>
      </c>
      <c r="H661" s="2575"/>
      <c r="I661" s="2576"/>
      <c r="J661" s="643"/>
      <c r="K661" s="645"/>
      <c r="L661" s="79"/>
      <c r="M661" s="1081"/>
      <c r="N661" s="79"/>
      <c r="O661" s="80">
        <v>20</v>
      </c>
      <c r="P661" s="1154">
        <v>10</v>
      </c>
      <c r="Q661" s="1154">
        <v>2</v>
      </c>
      <c r="R661" s="1155">
        <f>TRUNC(O661*P661*Q661,3)</f>
        <v>400</v>
      </c>
      <c r="S661" s="357" t="s">
        <v>270</v>
      </c>
      <c r="T661" s="61" t="s">
        <v>77</v>
      </c>
      <c r="U661" s="23"/>
      <c r="V661" s="659" t="e">
        <f>V662</f>
        <v>#REF!</v>
      </c>
      <c r="W661" s="13"/>
      <c r="X661" s="13"/>
      <c r="Y661" s="518"/>
      <c r="Z661" s="519"/>
      <c r="AA661" s="520"/>
      <c r="AB661" s="521"/>
    </row>
    <row r="662" spans="1:36" s="522" customFormat="1" ht="15">
      <c r="A662" s="321"/>
      <c r="B662" s="516"/>
      <c r="C662" s="38" t="s">
        <v>714</v>
      </c>
      <c r="D662" s="2492">
        <v>45047</v>
      </c>
      <c r="E662" s="2569"/>
      <c r="F662" s="2570"/>
      <c r="G662" s="2492">
        <v>45077</v>
      </c>
      <c r="H662" s="2569"/>
      <c r="I662" s="2570"/>
      <c r="J662" s="19"/>
      <c r="K662" s="20"/>
      <c r="L662" s="31"/>
      <c r="M662" s="32"/>
      <c r="N662" s="97"/>
      <c r="O662" s="29">
        <v>25</v>
      </c>
      <c r="P662" s="1177">
        <v>10</v>
      </c>
      <c r="Q662" s="1177">
        <v>2</v>
      </c>
      <c r="R662" s="1178">
        <f t="shared" ref="R662:R664" si="74">TRUNC(O662*P662*Q662,3)</f>
        <v>500</v>
      </c>
      <c r="S662" s="93" t="s">
        <v>270</v>
      </c>
      <c r="T662" s="61" t="s">
        <v>78</v>
      </c>
      <c r="U662" s="23"/>
      <c r="V662" s="659" t="e">
        <f>#REF!</f>
        <v>#REF!</v>
      </c>
      <c r="W662" s="13"/>
      <c r="X662" s="13"/>
      <c r="Y662" s="518"/>
      <c r="Z662" s="519"/>
      <c r="AA662" s="520"/>
      <c r="AB662" s="521"/>
    </row>
    <row r="663" spans="1:36" s="522" customFormat="1" ht="15">
      <c r="A663" s="321"/>
      <c r="B663" s="1375"/>
      <c r="C663" s="1662" t="s">
        <v>940</v>
      </c>
      <c r="D663" s="2486">
        <v>45078</v>
      </c>
      <c r="E663" s="2487"/>
      <c r="F663" s="2488"/>
      <c r="G663" s="2486">
        <v>45107</v>
      </c>
      <c r="H663" s="2487"/>
      <c r="I663" s="2488"/>
      <c r="J663" s="1516"/>
      <c r="K663" s="1376"/>
      <c r="L663" s="1022"/>
      <c r="M663" s="1023"/>
      <c r="N663" s="1024"/>
      <c r="O663" s="1663">
        <v>23</v>
      </c>
      <c r="P663" s="1664">
        <v>10</v>
      </c>
      <c r="Q663" s="1499">
        <v>2</v>
      </c>
      <c r="R663" s="1665">
        <f t="shared" si="74"/>
        <v>460</v>
      </c>
      <c r="S663" s="331" t="s">
        <v>270</v>
      </c>
      <c r="T663" s="1503" t="s">
        <v>83</v>
      </c>
      <c r="U663" s="84"/>
      <c r="V663" s="659"/>
      <c r="W663" s="13"/>
      <c r="X663" s="13"/>
      <c r="Y663" s="518"/>
      <c r="Z663" s="519"/>
      <c r="AA663" s="520"/>
      <c r="AB663" s="521"/>
    </row>
    <row r="664" spans="1:36" s="522" customFormat="1" ht="15">
      <c r="A664" s="321"/>
      <c r="B664" s="1375"/>
      <c r="C664" s="1662" t="s">
        <v>941</v>
      </c>
      <c r="D664" s="2486">
        <v>45078</v>
      </c>
      <c r="E664" s="2487"/>
      <c r="F664" s="2488"/>
      <c r="G664" s="2486">
        <v>45107</v>
      </c>
      <c r="H664" s="2487"/>
      <c r="I664" s="2488"/>
      <c r="J664" s="1516"/>
      <c r="K664" s="1376"/>
      <c r="L664" s="1022"/>
      <c r="M664" s="1023"/>
      <c r="N664" s="1024"/>
      <c r="O664" s="1663">
        <v>23</v>
      </c>
      <c r="P664" s="1664">
        <v>10</v>
      </c>
      <c r="Q664" s="1499">
        <v>2</v>
      </c>
      <c r="R664" s="1665">
        <f t="shared" si="74"/>
        <v>460</v>
      </c>
      <c r="S664" s="331" t="s">
        <v>270</v>
      </c>
      <c r="T664" s="1503" t="s">
        <v>83</v>
      </c>
      <c r="U664" s="84"/>
      <c r="V664" s="659"/>
      <c r="W664" s="13"/>
      <c r="X664" s="13"/>
      <c r="Y664" s="518"/>
      <c r="Z664" s="519"/>
      <c r="AA664" s="520"/>
      <c r="AB664" s="521"/>
    </row>
    <row r="665" spans="1:36" s="522" customFormat="1" ht="15">
      <c r="A665" s="321"/>
      <c r="B665" s="1375"/>
      <c r="C665" s="1662" t="s">
        <v>941</v>
      </c>
      <c r="D665" s="2486">
        <v>45108</v>
      </c>
      <c r="E665" s="2487"/>
      <c r="F665" s="2488"/>
      <c r="G665" s="2486">
        <v>45138</v>
      </c>
      <c r="H665" s="2487"/>
      <c r="I665" s="2488"/>
      <c r="J665" s="1516"/>
      <c r="K665" s="1376"/>
      <c r="L665" s="1022"/>
      <c r="M665" s="1023"/>
      <c r="N665" s="1024"/>
      <c r="O665" s="1663">
        <v>26</v>
      </c>
      <c r="P665" s="1664">
        <v>10</v>
      </c>
      <c r="Q665" s="1499">
        <v>2</v>
      </c>
      <c r="R665" s="1665">
        <f t="shared" ref="R665:R668" si="75">TRUNC(O665*P665*Q665,3)</f>
        <v>520</v>
      </c>
      <c r="S665" s="331" t="s">
        <v>270</v>
      </c>
      <c r="T665" s="1503" t="s">
        <v>83</v>
      </c>
      <c r="U665" s="84"/>
      <c r="V665" s="659"/>
      <c r="W665" s="13"/>
      <c r="X665" s="13"/>
      <c r="Y665" s="518"/>
      <c r="Z665" s="519"/>
      <c r="AA665" s="520"/>
      <c r="AB665" s="521"/>
    </row>
    <row r="666" spans="1:36" s="522" customFormat="1" ht="15">
      <c r="A666" s="321"/>
      <c r="B666" s="1375"/>
      <c r="C666" s="1662" t="s">
        <v>941</v>
      </c>
      <c r="D666" s="2486">
        <v>45139</v>
      </c>
      <c r="E666" s="2487"/>
      <c r="F666" s="2488"/>
      <c r="G666" s="2486">
        <v>45169</v>
      </c>
      <c r="H666" s="2487"/>
      <c r="I666" s="2488"/>
      <c r="J666" s="1516"/>
      <c r="K666" s="1376"/>
      <c r="L666" s="1022"/>
      <c r="M666" s="1023"/>
      <c r="N666" s="1024"/>
      <c r="O666" s="1663">
        <v>27</v>
      </c>
      <c r="P666" s="1664">
        <v>10</v>
      </c>
      <c r="Q666" s="1499">
        <v>2</v>
      </c>
      <c r="R666" s="1665">
        <f t="shared" si="75"/>
        <v>540</v>
      </c>
      <c r="S666" s="331" t="s">
        <v>270</v>
      </c>
      <c r="T666" s="1503" t="s">
        <v>83</v>
      </c>
      <c r="U666" s="84"/>
      <c r="V666" s="659"/>
      <c r="W666" s="13"/>
      <c r="X666" s="13"/>
      <c r="Y666" s="518"/>
      <c r="Z666" s="519"/>
      <c r="AA666" s="520"/>
      <c r="AB666" s="521"/>
    </row>
    <row r="667" spans="1:36" s="522" customFormat="1" ht="15">
      <c r="A667" s="321"/>
      <c r="B667" s="1375"/>
      <c r="C667" s="1662" t="s">
        <v>941</v>
      </c>
      <c r="D667" s="2486">
        <v>45170</v>
      </c>
      <c r="E667" s="2487"/>
      <c r="F667" s="2488"/>
      <c r="G667" s="2486">
        <v>45199</v>
      </c>
      <c r="H667" s="2487"/>
      <c r="I667" s="2488"/>
      <c r="J667" s="1516"/>
      <c r="K667" s="1376"/>
      <c r="L667" s="1022"/>
      <c r="M667" s="1023"/>
      <c r="N667" s="1024"/>
      <c r="O667" s="1663">
        <v>26</v>
      </c>
      <c r="P667" s="1664">
        <v>10</v>
      </c>
      <c r="Q667" s="1499">
        <v>2</v>
      </c>
      <c r="R667" s="1665">
        <f t="shared" si="75"/>
        <v>520</v>
      </c>
      <c r="S667" s="331" t="s">
        <v>270</v>
      </c>
      <c r="T667" s="1503" t="s">
        <v>83</v>
      </c>
      <c r="U667" s="84"/>
      <c r="V667" s="659"/>
      <c r="W667" s="13"/>
      <c r="X667" s="13"/>
      <c r="Y667" s="518"/>
      <c r="Z667" s="519"/>
      <c r="AA667" s="520"/>
      <c r="AB667" s="521"/>
    </row>
    <row r="668" spans="1:36" s="522" customFormat="1" ht="15">
      <c r="A668" s="321"/>
      <c r="B668" s="788"/>
      <c r="C668" s="66" t="s">
        <v>941</v>
      </c>
      <c r="D668" s="2577">
        <v>45200</v>
      </c>
      <c r="E668" s="2578"/>
      <c r="F668" s="2579"/>
      <c r="G668" s="2577">
        <v>45230</v>
      </c>
      <c r="H668" s="2578"/>
      <c r="I668" s="2579"/>
      <c r="J668" s="818"/>
      <c r="K668" s="745"/>
      <c r="L668" s="1507"/>
      <c r="M668" s="1508"/>
      <c r="N668" s="1509"/>
      <c r="O668" s="1931">
        <v>15</v>
      </c>
      <c r="P668" s="1932">
        <v>10</v>
      </c>
      <c r="Q668" s="726">
        <v>2</v>
      </c>
      <c r="R668" s="1933">
        <f t="shared" si="75"/>
        <v>300</v>
      </c>
      <c r="S668" s="1513" t="s">
        <v>270</v>
      </c>
      <c r="T668" s="727" t="s">
        <v>83</v>
      </c>
      <c r="U668" s="76"/>
      <c r="V668" s="659"/>
      <c r="W668" s="13"/>
      <c r="X668" s="13"/>
      <c r="Y668" s="518"/>
      <c r="Z668" s="519"/>
      <c r="AA668" s="520"/>
      <c r="AB668" s="521"/>
    </row>
    <row r="669" spans="1:36" s="8" customFormat="1" ht="15.75" customHeight="1">
      <c r="A669" s="332"/>
      <c r="B669" s="666"/>
      <c r="C669" s="62"/>
      <c r="D669" s="2506" t="s">
        <v>17</v>
      </c>
      <c r="E669" s="2507"/>
      <c r="F669" s="2507"/>
      <c r="G669" s="2507"/>
      <c r="H669" s="2507"/>
      <c r="I669" s="2508"/>
      <c r="J669" s="2567">
        <f>VLOOKUP(A671,'12 - FINANCEIRA'!_xlnm.Print_Area,6,FALSE)</f>
        <v>4080</v>
      </c>
      <c r="K669" s="2568"/>
      <c r="L669" s="696" t="str">
        <f>VLOOKUP(A671,'12 - FINANCEIRA'!_xlnm.Print_Area,4,FALSE)</f>
        <v>h</v>
      </c>
      <c r="M669" s="2562" t="s">
        <v>18</v>
      </c>
      <c r="N669" s="2563"/>
      <c r="O669" s="2563"/>
      <c r="P669" s="2563"/>
      <c r="Q669" s="2564"/>
      <c r="R669" s="691">
        <f>SUM(R660:R668)</f>
        <v>4040</v>
      </c>
      <c r="S669" s="692" t="str">
        <f>L669</f>
        <v>h</v>
      </c>
      <c r="T669" s="486"/>
      <c r="U669" s="469"/>
      <c r="V669" s="659">
        <f>V670</f>
        <v>3320</v>
      </c>
      <c r="AB669" s="12"/>
    </row>
    <row r="670" spans="1:36" s="8" customFormat="1" ht="15.75" customHeight="1">
      <c r="A670" s="332"/>
      <c r="B670" s="666"/>
      <c r="C670" s="487"/>
      <c r="D670" s="2503" t="s">
        <v>19</v>
      </c>
      <c r="E670" s="2504"/>
      <c r="F670" s="2504"/>
      <c r="G670" s="2504"/>
      <c r="H670" s="2504"/>
      <c r="I670" s="2505"/>
      <c r="J670" s="2509">
        <f>R669/J669</f>
        <v>0.99019607843137258</v>
      </c>
      <c r="K670" s="2510"/>
      <c r="L670" s="2513"/>
      <c r="M670" s="2500" t="s">
        <v>20</v>
      </c>
      <c r="N670" s="2501"/>
      <c r="O670" s="2501"/>
      <c r="P670" s="2501"/>
      <c r="Q670" s="2502"/>
      <c r="R670" s="667">
        <f>VLOOKUP(A671,'12 - FINANCEIRA'!_xlnm.Print_Area,8,FALSE)</f>
        <v>720</v>
      </c>
      <c r="S670" s="668" t="str">
        <f>L669</f>
        <v>h</v>
      </c>
      <c r="T670" s="486"/>
      <c r="U670" s="469"/>
      <c r="V670" s="659">
        <f>V671</f>
        <v>3320</v>
      </c>
      <c r="AB670" s="12"/>
    </row>
    <row r="671" spans="1:36" s="8" customFormat="1" ht="15.75" customHeight="1">
      <c r="A671" s="332" t="s">
        <v>523</v>
      </c>
      <c r="B671" s="666"/>
      <c r="C671" s="62"/>
      <c r="D671" s="2506"/>
      <c r="E671" s="2507"/>
      <c r="F671" s="2507"/>
      <c r="G671" s="2507"/>
      <c r="H671" s="2507"/>
      <c r="I671" s="2508"/>
      <c r="J671" s="2511"/>
      <c r="K671" s="2512"/>
      <c r="L671" s="2514"/>
      <c r="M671" s="2500" t="s">
        <v>21</v>
      </c>
      <c r="N671" s="2501"/>
      <c r="O671" s="2501"/>
      <c r="P671" s="2501"/>
      <c r="Q671" s="2502"/>
      <c r="R671" s="342">
        <f>R669-R670</f>
        <v>3320</v>
      </c>
      <c r="S671" s="343" t="str">
        <f>L669</f>
        <v>h</v>
      </c>
      <c r="T671" s="486"/>
      <c r="U671" s="469"/>
      <c r="V671" s="659">
        <f>R671</f>
        <v>3320</v>
      </c>
      <c r="AB671" s="12"/>
    </row>
    <row r="672" spans="1:36" s="8" customFormat="1" ht="15.75">
      <c r="A672" s="332"/>
      <c r="B672" s="344"/>
      <c r="C672" s="345"/>
      <c r="D672" s="347"/>
      <c r="E672" s="347"/>
      <c r="F672" s="347"/>
      <c r="G672" s="346"/>
      <c r="H672" s="346"/>
      <c r="I672" s="346"/>
      <c r="J672" s="348"/>
      <c r="K672" s="349"/>
      <c r="L672" s="350"/>
      <c r="M672" s="351"/>
      <c r="N672" s="351"/>
      <c r="O672" s="351"/>
      <c r="P672" s="351"/>
      <c r="Q672" s="351"/>
      <c r="R672" s="352"/>
      <c r="S672" s="353"/>
      <c r="T672" s="354"/>
      <c r="U672" s="355"/>
      <c r="V672" s="660" t="e">
        <f>SUM(V658:V671)</f>
        <v>#REF!</v>
      </c>
      <c r="AB672" s="12"/>
    </row>
    <row r="673" spans="1:36" s="319" customFormat="1" ht="15.75" customHeight="1">
      <c r="A673" s="1051"/>
      <c r="B673" s="2528" t="str">
        <f>VLOOKUP(A682,'12 - FINANCEIRA'!_xlnm.Print_Area,1,FALSE)</f>
        <v>2.5.13</v>
      </c>
      <c r="C673" s="2526" t="str">
        <f>VLOOKUP(A682,'12 - FINANCEIRA'!_xlnm.Print_Area,3,FALSE)</f>
        <v>Rebaixamento de lençol freático c/ pont filtrantes</v>
      </c>
      <c r="D673" s="2552" t="s">
        <v>86</v>
      </c>
      <c r="E673" s="2553"/>
      <c r="F673" s="2553"/>
      <c r="G673" s="2553"/>
      <c r="H673" s="2553"/>
      <c r="I673" s="2554"/>
      <c r="J673" s="2498" t="s">
        <v>87</v>
      </c>
      <c r="K673" s="2498" t="s">
        <v>90</v>
      </c>
      <c r="L673" s="2498" t="s">
        <v>91</v>
      </c>
      <c r="M673" s="2498" t="s">
        <v>99</v>
      </c>
      <c r="N673" s="2498" t="s">
        <v>100</v>
      </c>
      <c r="O673" s="2565" t="s">
        <v>65</v>
      </c>
      <c r="P673" s="2565" t="s">
        <v>535</v>
      </c>
      <c r="Q673" s="2565" t="s">
        <v>536</v>
      </c>
      <c r="R673" s="2533" t="s">
        <v>2</v>
      </c>
      <c r="S673" s="2498" t="s">
        <v>88</v>
      </c>
      <c r="T673" s="2498" t="s">
        <v>16</v>
      </c>
      <c r="U673" s="2535" t="s">
        <v>205</v>
      </c>
      <c r="V673" s="659">
        <f t="shared" ref="V673:V681" si="76">V674</f>
        <v>2</v>
      </c>
      <c r="W673" s="13"/>
      <c r="X673" s="13"/>
      <c r="Y673" s="13"/>
      <c r="Z673" s="14"/>
      <c r="AA673" s="9"/>
      <c r="AB673" s="9"/>
      <c r="AC673" s="9"/>
      <c r="AD673" s="9"/>
      <c r="AE673" s="9"/>
      <c r="AF673" s="9"/>
      <c r="AG673" s="9"/>
      <c r="AH673" s="9"/>
      <c r="AI673" s="9"/>
      <c r="AJ673" s="9"/>
    </row>
    <row r="674" spans="1:36" s="319" customFormat="1" ht="15.75">
      <c r="A674" s="1051"/>
      <c r="B674" s="2529" t="e">
        <f>LEFT(#REF!,5)</f>
        <v>#REF!</v>
      </c>
      <c r="C674" s="2527" t="e">
        <f>VLOOKUP(LEFT(#REF!,5),'12 - FINANCEIRA'!_xlnm.Print_Area,2,FALSE)</f>
        <v>#REF!</v>
      </c>
      <c r="D674" s="2537" t="s">
        <v>13</v>
      </c>
      <c r="E674" s="2538"/>
      <c r="F674" s="2539"/>
      <c r="G674" s="2540" t="s">
        <v>14</v>
      </c>
      <c r="H674" s="2541"/>
      <c r="I674" s="2542"/>
      <c r="J674" s="2555"/>
      <c r="K674" s="2555"/>
      <c r="L674" s="2555"/>
      <c r="M674" s="2555"/>
      <c r="N674" s="2555"/>
      <c r="O674" s="2566"/>
      <c r="P674" s="2566"/>
      <c r="Q674" s="2566"/>
      <c r="R674" s="2534"/>
      <c r="S674" s="2555"/>
      <c r="T674" s="2555"/>
      <c r="U674" s="2556"/>
      <c r="V674" s="659">
        <f t="shared" si="76"/>
        <v>2</v>
      </c>
      <c r="W674" s="13"/>
      <c r="X674" s="13"/>
      <c r="Y674" s="13"/>
      <c r="Z674" s="14"/>
      <c r="AA674" s="9"/>
      <c r="AB674" s="9"/>
      <c r="AC674" s="9"/>
      <c r="AD674" s="9"/>
      <c r="AE674" s="9"/>
      <c r="AF674" s="9"/>
      <c r="AG674" s="9"/>
      <c r="AH674" s="9"/>
      <c r="AI674" s="9"/>
      <c r="AJ674" s="9"/>
    </row>
    <row r="675" spans="1:36" s="9" customFormat="1" ht="15">
      <c r="A675" s="321"/>
      <c r="B675" s="706"/>
      <c r="C675" s="1179" t="s">
        <v>842</v>
      </c>
      <c r="D675" s="2492">
        <v>45047</v>
      </c>
      <c r="E675" s="2569"/>
      <c r="F675" s="2570"/>
      <c r="G675" s="2492">
        <v>45077</v>
      </c>
      <c r="H675" s="2569"/>
      <c r="I675" s="2570"/>
      <c r="J675" s="19"/>
      <c r="K675" s="20"/>
      <c r="L675" s="31"/>
      <c r="M675" s="32"/>
      <c r="N675" s="97"/>
      <c r="O675" s="29">
        <v>31</v>
      </c>
      <c r="P675" s="977"/>
      <c r="Q675" s="1180">
        <v>1</v>
      </c>
      <c r="R675" s="1181">
        <v>1</v>
      </c>
      <c r="S675" s="1182" t="s">
        <v>691</v>
      </c>
      <c r="T675" s="1183" t="s">
        <v>78</v>
      </c>
      <c r="U675" s="23" t="s">
        <v>770</v>
      </c>
      <c r="V675" s="659">
        <f t="shared" si="76"/>
        <v>2</v>
      </c>
      <c r="W675" s="13"/>
      <c r="X675" s="13"/>
      <c r="Y675" s="13"/>
      <c r="Z675" s="14"/>
      <c r="AA675" s="24"/>
      <c r="AB675" s="25"/>
    </row>
    <row r="676" spans="1:36" s="9" customFormat="1" ht="15">
      <c r="A676" s="1074"/>
      <c r="B676" s="707"/>
      <c r="C676" s="38" t="s">
        <v>841</v>
      </c>
      <c r="D676" s="2492">
        <v>45078</v>
      </c>
      <c r="E676" s="2569"/>
      <c r="F676" s="2570"/>
      <c r="G676" s="2492" t="s">
        <v>773</v>
      </c>
      <c r="H676" s="2569"/>
      <c r="I676" s="2570"/>
      <c r="J676" s="29"/>
      <c r="K676" s="31"/>
      <c r="L676" s="31"/>
      <c r="M676" s="32"/>
      <c r="N676" s="97"/>
      <c r="O676" s="29">
        <v>30</v>
      </c>
      <c r="P676" s="31"/>
      <c r="Q676" s="96">
        <v>1</v>
      </c>
      <c r="R676" s="1005">
        <v>1</v>
      </c>
      <c r="S676" s="93" t="s">
        <v>691</v>
      </c>
      <c r="T676" s="61" t="s">
        <v>79</v>
      </c>
      <c r="U676" s="23" t="s">
        <v>770</v>
      </c>
      <c r="V676" s="659">
        <f t="shared" si="76"/>
        <v>2</v>
      </c>
      <c r="W676" s="13"/>
      <c r="X676" s="13"/>
      <c r="Y676" s="13"/>
      <c r="Z676" s="14"/>
      <c r="AA676" s="24"/>
      <c r="AB676" s="25"/>
    </row>
    <row r="677" spans="1:36" s="9" customFormat="1" ht="15">
      <c r="A677" s="1074"/>
      <c r="B677" s="707"/>
      <c r="C677" s="38" t="s">
        <v>843</v>
      </c>
      <c r="D677" s="2492">
        <v>45139</v>
      </c>
      <c r="E677" s="2493"/>
      <c r="F677" s="2494"/>
      <c r="G677" s="2492">
        <v>45169</v>
      </c>
      <c r="H677" s="2493"/>
      <c r="I677" s="2494"/>
      <c r="J677" s="29"/>
      <c r="K677" s="31"/>
      <c r="L677" s="31"/>
      <c r="M677" s="32"/>
      <c r="N677" s="97"/>
      <c r="O677" s="29">
        <v>31</v>
      </c>
      <c r="P677" s="31"/>
      <c r="Q677" s="93">
        <v>1</v>
      </c>
      <c r="R677" s="1005">
        <v>1</v>
      </c>
      <c r="S677" s="93" t="s">
        <v>691</v>
      </c>
      <c r="T677" s="61" t="s">
        <v>81</v>
      </c>
      <c r="U677" s="23" t="s">
        <v>770</v>
      </c>
      <c r="V677" s="659">
        <f>V679</f>
        <v>2</v>
      </c>
      <c r="W677" s="13"/>
      <c r="X677" s="13"/>
      <c r="Y677" s="13"/>
      <c r="Z677" s="14"/>
      <c r="AA677" s="24"/>
      <c r="AB677" s="25"/>
    </row>
    <row r="678" spans="1:36" s="9" customFormat="1" ht="15">
      <c r="A678" s="1074"/>
      <c r="B678" s="709"/>
      <c r="C678" s="1662" t="s">
        <v>942</v>
      </c>
      <c r="D678" s="2486">
        <v>45170</v>
      </c>
      <c r="E678" s="2487"/>
      <c r="F678" s="2488"/>
      <c r="G678" s="2486">
        <v>45199</v>
      </c>
      <c r="H678" s="2487"/>
      <c r="I678" s="2488"/>
      <c r="J678" s="1020"/>
      <c r="K678" s="1021"/>
      <c r="L678" s="1022"/>
      <c r="M678" s="1023"/>
      <c r="N678" s="1024"/>
      <c r="O678" s="1663">
        <v>30</v>
      </c>
      <c r="P678" s="1022"/>
      <c r="Q678" s="1502">
        <v>1</v>
      </c>
      <c r="R678" s="1604">
        <v>1</v>
      </c>
      <c r="S678" s="331" t="s">
        <v>691</v>
      </c>
      <c r="T678" s="1503" t="s">
        <v>83</v>
      </c>
      <c r="U678" s="1591" t="s">
        <v>770</v>
      </c>
      <c r="V678" s="659"/>
      <c r="W678" s="13"/>
      <c r="X678" s="13"/>
      <c r="Y678" s="13"/>
      <c r="Z678" s="14"/>
      <c r="AA678" s="24"/>
      <c r="AB678" s="25"/>
    </row>
    <row r="679" spans="1:36" s="8" customFormat="1" ht="15">
      <c r="A679" s="332"/>
      <c r="B679" s="710"/>
      <c r="C679" s="66" t="s">
        <v>943</v>
      </c>
      <c r="D679" s="2486">
        <v>45200</v>
      </c>
      <c r="E679" s="2487"/>
      <c r="F679" s="2488"/>
      <c r="G679" s="2486">
        <v>45230</v>
      </c>
      <c r="H679" s="2487"/>
      <c r="I679" s="2488"/>
      <c r="J679" s="1505"/>
      <c r="K679" s="1506"/>
      <c r="L679" s="1507"/>
      <c r="M679" s="1508"/>
      <c r="N679" s="1510"/>
      <c r="O679" s="1663">
        <v>31</v>
      </c>
      <c r="P679" s="1507"/>
      <c r="Q679" s="1502">
        <v>1</v>
      </c>
      <c r="R679" s="1668">
        <v>1</v>
      </c>
      <c r="S679" s="1513" t="s">
        <v>691</v>
      </c>
      <c r="T679" s="727" t="s">
        <v>83</v>
      </c>
      <c r="U679" s="1669" t="s">
        <v>770</v>
      </c>
      <c r="V679" s="659">
        <f t="shared" si="76"/>
        <v>2</v>
      </c>
      <c r="W679" s="718"/>
      <c r="X679" s="718"/>
      <c r="Y679" s="718"/>
      <c r="Z679" s="719"/>
    </row>
    <row r="680" spans="1:36" s="8" customFormat="1" ht="15.75" customHeight="1">
      <c r="A680" s="332"/>
      <c r="B680" s="666"/>
      <c r="C680" s="62"/>
      <c r="D680" s="2515" t="s">
        <v>17</v>
      </c>
      <c r="E680" s="2516"/>
      <c r="F680" s="2516"/>
      <c r="G680" s="2516"/>
      <c r="H680" s="2516"/>
      <c r="I680" s="2517"/>
      <c r="J680" s="2518">
        <f>VLOOKUP(A682,'12 - FINANCEIRA'!_xlnm.Print_Area,6,FALSE)</f>
        <v>5</v>
      </c>
      <c r="K680" s="2519"/>
      <c r="L680" s="696" t="str">
        <f>VLOOKUP(A682,'12 - FINANCEIRA'!_xlnm.Print_Area,4,FALSE)</f>
        <v>mês</v>
      </c>
      <c r="M680" s="2500" t="s">
        <v>18</v>
      </c>
      <c r="N680" s="2501"/>
      <c r="O680" s="2501"/>
      <c r="P680" s="2501"/>
      <c r="Q680" s="2502"/>
      <c r="R680" s="691">
        <f>SUM(R675:R679)</f>
        <v>5</v>
      </c>
      <c r="S680" s="692" t="str">
        <f>L680</f>
        <v>mês</v>
      </c>
      <c r="T680" s="486"/>
      <c r="U680" s="469"/>
      <c r="V680" s="659">
        <f t="shared" si="76"/>
        <v>2</v>
      </c>
      <c r="AB680" s="12"/>
    </row>
    <row r="681" spans="1:36" s="8" customFormat="1" ht="15.75" customHeight="1">
      <c r="A681" s="332"/>
      <c r="B681" s="666"/>
      <c r="C681" s="487"/>
      <c r="D681" s="2503" t="s">
        <v>19</v>
      </c>
      <c r="E681" s="2504"/>
      <c r="F681" s="2504"/>
      <c r="G681" s="2504"/>
      <c r="H681" s="2504"/>
      <c r="I681" s="2505"/>
      <c r="J681" s="2509">
        <f>R680/J680</f>
        <v>1</v>
      </c>
      <c r="K681" s="2510"/>
      <c r="L681" s="2513"/>
      <c r="M681" s="2500" t="s">
        <v>20</v>
      </c>
      <c r="N681" s="2501"/>
      <c r="O681" s="2501"/>
      <c r="P681" s="2501"/>
      <c r="Q681" s="2502"/>
      <c r="R681" s="667">
        <f>VLOOKUP(A682,'12 - FINANCEIRA'!_xlnm.Print_Area,8,FALSE)</f>
        <v>3</v>
      </c>
      <c r="S681" s="668" t="str">
        <f>L680</f>
        <v>mês</v>
      </c>
      <c r="T681" s="486"/>
      <c r="U681" s="469"/>
      <c r="V681" s="659">
        <f t="shared" si="76"/>
        <v>2</v>
      </c>
      <c r="AB681" s="12"/>
    </row>
    <row r="682" spans="1:36" s="8" customFormat="1" ht="15.75" customHeight="1">
      <c r="A682" s="332" t="s">
        <v>524</v>
      </c>
      <c r="B682" s="666"/>
      <c r="C682" s="62"/>
      <c r="D682" s="2506"/>
      <c r="E682" s="2507"/>
      <c r="F682" s="2507"/>
      <c r="G682" s="2507"/>
      <c r="H682" s="2507"/>
      <c r="I682" s="2508"/>
      <c r="J682" s="2511"/>
      <c r="K682" s="2512"/>
      <c r="L682" s="2514"/>
      <c r="M682" s="2500" t="s">
        <v>21</v>
      </c>
      <c r="N682" s="2501"/>
      <c r="O682" s="2501"/>
      <c r="P682" s="2501"/>
      <c r="Q682" s="2502"/>
      <c r="R682" s="342">
        <f>R680-R681</f>
        <v>2</v>
      </c>
      <c r="S682" s="343" t="str">
        <f>L680</f>
        <v>mês</v>
      </c>
      <c r="T682" s="486"/>
      <c r="U682" s="469"/>
      <c r="V682" s="659">
        <f>R682</f>
        <v>2</v>
      </c>
      <c r="AB682" s="12"/>
    </row>
    <row r="683" spans="1:36" s="8" customFormat="1" ht="15.75">
      <c r="A683" s="332"/>
      <c r="B683" s="344"/>
      <c r="C683" s="345"/>
      <c r="D683" s="347"/>
      <c r="E683" s="347"/>
      <c r="F683" s="347"/>
      <c r="G683" s="346"/>
      <c r="H683" s="346"/>
      <c r="I683" s="346"/>
      <c r="J683" s="348"/>
      <c r="K683" s="349"/>
      <c r="L683" s="350"/>
      <c r="M683" s="351"/>
      <c r="N683" s="351"/>
      <c r="O683" s="351"/>
      <c r="P683" s="351"/>
      <c r="Q683" s="351"/>
      <c r="R683" s="352"/>
      <c r="S683" s="353"/>
      <c r="T683" s="354"/>
      <c r="U683" s="355"/>
      <c r="V683" s="660">
        <f>SUM(V673:V682)</f>
        <v>18</v>
      </c>
      <c r="AB683" s="12"/>
    </row>
    <row r="684" spans="1:36" ht="15.75">
      <c r="B684" s="306" t="str">
        <f>LEFT(A698,1)</f>
        <v>3</v>
      </c>
      <c r="C684" s="1485" t="str">
        <f>'12 - FINANCEIRA'!B76</f>
        <v>SERVIÇOS NOVOS</v>
      </c>
      <c r="D684" s="308"/>
      <c r="E684" s="308"/>
      <c r="F684" s="308"/>
      <c r="G684" s="2668"/>
      <c r="H684" s="2669"/>
      <c r="I684" s="2669"/>
      <c r="J684" s="2669"/>
      <c r="K684" s="2669"/>
      <c r="L684" s="2670"/>
      <c r="M684" s="309"/>
      <c r="N684" s="310"/>
      <c r="O684" s="310"/>
      <c r="P684" s="310"/>
      <c r="Q684" s="310"/>
      <c r="R684" s="310"/>
      <c r="S684" s="310"/>
      <c r="T684" s="310"/>
      <c r="U684" s="488"/>
      <c r="V684" s="1487" t="e">
        <f>SUM(V685:V939)</f>
        <v>#REF!</v>
      </c>
    </row>
    <row r="685" spans="1:36" s="317" customFormat="1" ht="15.75">
      <c r="A685" s="1050"/>
      <c r="B685" s="312" t="str">
        <f>LEFT(A698,3)</f>
        <v>3.1</v>
      </c>
      <c r="C685" s="313" t="str">
        <f>VLOOKUP(B685,'12 - FINANCEIRA'!_xlnm.Print_Area,2,FALSE)</f>
        <v>GALERIA GUARANHUS 1 E 2</v>
      </c>
      <c r="D685" s="314"/>
      <c r="E685" s="314"/>
      <c r="F685" s="314"/>
      <c r="G685" s="2586"/>
      <c r="H685" s="2587"/>
      <c r="I685" s="2587"/>
      <c r="J685" s="2587"/>
      <c r="K685" s="2587"/>
      <c r="L685" s="2588"/>
      <c r="M685" s="315"/>
      <c r="N685" s="316"/>
      <c r="O685" s="2587"/>
      <c r="P685" s="2587"/>
      <c r="Q685" s="2587"/>
      <c r="R685" s="2587"/>
      <c r="S685" s="681"/>
      <c r="U685" s="489"/>
      <c r="V685" s="1488" t="e">
        <f>SUM(V686:V939)</f>
        <v>#REF!</v>
      </c>
    </row>
    <row r="686" spans="1:36" s="319" customFormat="1" ht="15.75" customHeight="1">
      <c r="A686" s="1051"/>
      <c r="B686" s="2528" t="str">
        <f>VLOOKUP(A698,'12 - FINANCEIRA'!_xlnm.Print_Area,1,FALSE)</f>
        <v>3.1.1</v>
      </c>
      <c r="C686" s="2526" t="str">
        <f>VLOOKUP(A698,'12 - FINANCEIRA'!_xlnm.Print_Area,3,FALSE)</f>
        <v>Elementos de madeira para sinalização - cavaletes</v>
      </c>
      <c r="D686" s="2552" t="s">
        <v>86</v>
      </c>
      <c r="E686" s="2553"/>
      <c r="F686" s="2553"/>
      <c r="G686" s="2553"/>
      <c r="H686" s="2553"/>
      <c r="I686" s="2554"/>
      <c r="J686" s="2498" t="s">
        <v>87</v>
      </c>
      <c r="K686" s="2498" t="s">
        <v>90</v>
      </c>
      <c r="L686" s="2498" t="s">
        <v>91</v>
      </c>
      <c r="M686" s="2498" t="s">
        <v>99</v>
      </c>
      <c r="N686" s="2498" t="s">
        <v>100</v>
      </c>
      <c r="O686" s="2498" t="s">
        <v>94</v>
      </c>
      <c r="P686" s="2498" t="s">
        <v>482</v>
      </c>
      <c r="Q686" s="2498" t="s">
        <v>15</v>
      </c>
      <c r="R686" s="2533" t="s">
        <v>2</v>
      </c>
      <c r="S686" s="2498" t="s">
        <v>88</v>
      </c>
      <c r="T686" s="2498" t="s">
        <v>16</v>
      </c>
      <c r="U686" s="2535" t="s">
        <v>205</v>
      </c>
      <c r="V686" s="659" t="e">
        <f t="shared" ref="V686:V697" si="77">V687</f>
        <v>#REF!</v>
      </c>
      <c r="W686" s="13"/>
      <c r="X686" s="13"/>
      <c r="Y686" s="13"/>
      <c r="Z686" s="14"/>
      <c r="AA686" s="9"/>
      <c r="AB686" s="9"/>
      <c r="AC686" s="9"/>
      <c r="AD686" s="9"/>
      <c r="AE686" s="9"/>
      <c r="AF686" s="9"/>
      <c r="AG686" s="9"/>
      <c r="AH686" s="9"/>
      <c r="AI686" s="9"/>
      <c r="AJ686" s="9"/>
    </row>
    <row r="687" spans="1:36" s="319" customFormat="1" ht="15.75">
      <c r="A687" s="1051"/>
      <c r="B687" s="2529" t="e">
        <f>LEFT(#REF!,5)</f>
        <v>#REF!</v>
      </c>
      <c r="C687" s="2527" t="e">
        <f>VLOOKUP(LEFT(#REF!,5),'12 - FINANCEIRA'!_xlnm.Print_Area,2,FALSE)</f>
        <v>#REF!</v>
      </c>
      <c r="D687" s="2537" t="s">
        <v>13</v>
      </c>
      <c r="E687" s="2538"/>
      <c r="F687" s="2539"/>
      <c r="G687" s="2540" t="s">
        <v>14</v>
      </c>
      <c r="H687" s="2541"/>
      <c r="I687" s="2542"/>
      <c r="J687" s="2555"/>
      <c r="K687" s="2555"/>
      <c r="L687" s="2555"/>
      <c r="M687" s="2555"/>
      <c r="N687" s="2555"/>
      <c r="O687" s="2555"/>
      <c r="P687" s="2555"/>
      <c r="Q687" s="2555"/>
      <c r="R687" s="2557"/>
      <c r="S687" s="2555"/>
      <c r="T687" s="2555"/>
      <c r="U687" s="2556"/>
      <c r="V687" s="659" t="e">
        <f>#REF!</f>
        <v>#REF!</v>
      </c>
      <c r="W687" s="13"/>
      <c r="X687" s="13"/>
      <c r="Y687" s="13"/>
      <c r="Z687" s="14"/>
      <c r="AA687" s="9"/>
      <c r="AB687" s="9"/>
      <c r="AC687" s="9"/>
      <c r="AD687" s="9"/>
      <c r="AE687" s="9"/>
      <c r="AF687" s="9"/>
      <c r="AG687" s="9"/>
      <c r="AH687" s="9"/>
      <c r="AI687" s="9"/>
      <c r="AJ687" s="9"/>
    </row>
    <row r="688" spans="1:36" s="9" customFormat="1" ht="15">
      <c r="A688" s="321"/>
      <c r="B688" s="706"/>
      <c r="C688" s="1845" t="s">
        <v>1047</v>
      </c>
      <c r="D688" s="1940"/>
      <c r="E688" s="1941"/>
      <c r="F688" s="1942"/>
      <c r="G688" s="1940"/>
      <c r="H688" s="1941"/>
      <c r="I688" s="1942"/>
      <c r="J688" s="999"/>
      <c r="K688" s="1674">
        <v>1</v>
      </c>
      <c r="L688" s="1674">
        <v>1</v>
      </c>
      <c r="M688" s="1800"/>
      <c r="N688" s="1809">
        <f>L688*K688</f>
        <v>1</v>
      </c>
      <c r="O688" s="999"/>
      <c r="P688" s="1846">
        <v>3</v>
      </c>
      <c r="Q688" s="1847"/>
      <c r="R688" s="1848">
        <f>N688*P688</f>
        <v>3</v>
      </c>
      <c r="S688" s="1849" t="s">
        <v>89</v>
      </c>
      <c r="T688" s="1804" t="s">
        <v>83</v>
      </c>
      <c r="U688" s="51"/>
      <c r="V688" s="659" t="e">
        <f>V690</f>
        <v>#REF!</v>
      </c>
      <c r="W688" s="13"/>
      <c r="X688" s="13"/>
      <c r="Y688" s="13"/>
      <c r="Z688" s="14"/>
      <c r="AA688" s="24"/>
      <c r="AB688" s="25"/>
    </row>
    <row r="689" spans="1:36" s="9" customFormat="1" ht="15">
      <c r="A689" s="321"/>
      <c r="B689" s="706"/>
      <c r="C689" s="1845" t="s">
        <v>1049</v>
      </c>
      <c r="D689" s="1940"/>
      <c r="E689" s="1941"/>
      <c r="F689" s="1942"/>
      <c r="G689" s="1940"/>
      <c r="H689" s="1941"/>
      <c r="I689" s="1942"/>
      <c r="J689" s="999"/>
      <c r="K689" s="1674">
        <v>1</v>
      </c>
      <c r="L689" s="1674">
        <v>1</v>
      </c>
      <c r="M689" s="1800"/>
      <c r="N689" s="1809">
        <f>L689*K689</f>
        <v>1</v>
      </c>
      <c r="O689" s="999"/>
      <c r="P689" s="1846">
        <v>3</v>
      </c>
      <c r="Q689" s="1847"/>
      <c r="R689" s="1848">
        <f>N689*P689</f>
        <v>3</v>
      </c>
      <c r="S689" s="1849" t="s">
        <v>89</v>
      </c>
      <c r="T689" s="1804" t="s">
        <v>83</v>
      </c>
      <c r="U689" s="51"/>
      <c r="V689" s="659" t="e">
        <f>V691</f>
        <v>#REF!</v>
      </c>
      <c r="W689" s="13"/>
      <c r="X689" s="13"/>
      <c r="Y689" s="13"/>
      <c r="Z689" s="14"/>
      <c r="AA689" s="24"/>
      <c r="AB689" s="25"/>
    </row>
    <row r="690" spans="1:36" s="329" customFormat="1" ht="15" customHeight="1">
      <c r="A690" s="321"/>
      <c r="B690" s="322"/>
      <c r="C690" s="52" t="s">
        <v>1050</v>
      </c>
      <c r="D690" s="1989"/>
      <c r="E690" s="1990"/>
      <c r="F690" s="1991"/>
      <c r="G690" s="1989"/>
      <c r="H690" s="1990"/>
      <c r="I690" s="1991"/>
      <c r="J690" s="73"/>
      <c r="K690" s="69">
        <v>1</v>
      </c>
      <c r="L690" s="69">
        <v>1</v>
      </c>
      <c r="M690" s="71"/>
      <c r="N690" s="323">
        <f t="shared" ref="N690:N692" si="78">L690*K690</f>
        <v>1</v>
      </c>
      <c r="O690" s="73"/>
      <c r="P690" s="69">
        <v>3</v>
      </c>
      <c r="Q690" s="102"/>
      <c r="R690" s="1604">
        <f t="shared" ref="R690:R691" si="79">N690*P690</f>
        <v>3</v>
      </c>
      <c r="S690" s="334" t="s">
        <v>89</v>
      </c>
      <c r="T690" s="103" t="s">
        <v>83</v>
      </c>
      <c r="U690" s="98"/>
      <c r="V690" s="723" t="e">
        <f t="shared" ref="V690:V694" si="80">V691</f>
        <v>#REF!</v>
      </c>
      <c r="W690" s="325"/>
      <c r="X690" s="325"/>
      <c r="Y690" s="325"/>
      <c r="Z690" s="326"/>
      <c r="AA690" s="327"/>
      <c r="AB690" s="328"/>
    </row>
    <row r="691" spans="1:36" s="329" customFormat="1" ht="15">
      <c r="A691" s="321"/>
      <c r="B691" s="322"/>
      <c r="C691" s="52" t="s">
        <v>1051</v>
      </c>
      <c r="D691" s="1989"/>
      <c r="E691" s="1992"/>
      <c r="F691" s="1993"/>
      <c r="G691" s="1989"/>
      <c r="H691" s="1992"/>
      <c r="I691" s="1993"/>
      <c r="J691" s="73"/>
      <c r="K691" s="69">
        <v>1</v>
      </c>
      <c r="L691" s="69">
        <v>1</v>
      </c>
      <c r="M691" s="71"/>
      <c r="N691" s="323">
        <f t="shared" si="78"/>
        <v>1</v>
      </c>
      <c r="O691" s="73"/>
      <c r="P691" s="69">
        <v>3</v>
      </c>
      <c r="Q691" s="334"/>
      <c r="R691" s="1604">
        <f t="shared" si="79"/>
        <v>3</v>
      </c>
      <c r="S691" s="334" t="s">
        <v>89</v>
      </c>
      <c r="T691" s="103" t="s">
        <v>83</v>
      </c>
      <c r="U691" s="98"/>
      <c r="V691" s="723" t="e">
        <f t="shared" si="80"/>
        <v>#REF!</v>
      </c>
      <c r="W691" s="325"/>
      <c r="X691" s="325"/>
      <c r="Y691" s="325"/>
      <c r="Z691" s="326"/>
      <c r="AA691" s="327"/>
      <c r="AB691" s="328"/>
    </row>
    <row r="692" spans="1:36" s="337" customFormat="1" ht="15">
      <c r="A692" s="332"/>
      <c r="B692" s="322"/>
      <c r="C692" s="52" t="s">
        <v>1048</v>
      </c>
      <c r="D692" s="75"/>
      <c r="E692" s="58"/>
      <c r="F692" s="74"/>
      <c r="G692" s="57"/>
      <c r="H692" s="58"/>
      <c r="I692" s="59"/>
      <c r="J692" s="73"/>
      <c r="K692" s="72">
        <v>1</v>
      </c>
      <c r="L692" s="69">
        <v>1</v>
      </c>
      <c r="M692" s="71"/>
      <c r="N692" s="70">
        <f t="shared" si="78"/>
        <v>1</v>
      </c>
      <c r="O692" s="70"/>
      <c r="P692" s="69">
        <v>3</v>
      </c>
      <c r="Q692" s="68"/>
      <c r="R692" s="330">
        <v>2</v>
      </c>
      <c r="S692" s="334" t="s">
        <v>89</v>
      </c>
      <c r="T692" s="103" t="s">
        <v>83</v>
      </c>
      <c r="U692" s="98"/>
      <c r="V692" s="723" t="e">
        <f>#REF!</f>
        <v>#REF!</v>
      </c>
      <c r="W692" s="335"/>
      <c r="X692" s="335"/>
      <c r="Y692" s="335"/>
      <c r="Z692" s="336"/>
    </row>
    <row r="693" spans="1:36" s="329" customFormat="1" ht="15">
      <c r="A693" s="321"/>
      <c r="B693" s="1995"/>
      <c r="C693" s="1996" t="s">
        <v>1052</v>
      </c>
      <c r="D693" s="1997"/>
      <c r="E693" s="1998"/>
      <c r="F693" s="1999"/>
      <c r="G693" s="1997"/>
      <c r="H693" s="1998"/>
      <c r="I693" s="1999"/>
      <c r="J693" s="1651"/>
      <c r="K693" s="1652">
        <v>1</v>
      </c>
      <c r="L693" s="1652">
        <v>1</v>
      </c>
      <c r="M693" s="1653"/>
      <c r="N693" s="1654">
        <f>L693*K693</f>
        <v>1</v>
      </c>
      <c r="O693" s="1651"/>
      <c r="P693" s="2000">
        <v>3</v>
      </c>
      <c r="Q693" s="2001"/>
      <c r="R693" s="2002">
        <v>2</v>
      </c>
      <c r="S693" s="1590" t="s">
        <v>89</v>
      </c>
      <c r="T693" s="1659" t="s">
        <v>83</v>
      </c>
      <c r="U693" s="2003"/>
      <c r="V693" s="723" t="e">
        <f>V695</f>
        <v>#REF!</v>
      </c>
      <c r="W693" s="325"/>
      <c r="X693" s="325"/>
      <c r="Y693" s="325"/>
      <c r="Z693" s="326"/>
      <c r="AA693" s="327"/>
      <c r="AB693" s="328"/>
    </row>
    <row r="694" spans="1:36" s="329" customFormat="1" ht="15" customHeight="1">
      <c r="A694" s="321"/>
      <c r="B694" s="322"/>
      <c r="C694" s="52" t="s">
        <v>1053</v>
      </c>
      <c r="D694" s="1989"/>
      <c r="E694" s="1990"/>
      <c r="F694" s="1991"/>
      <c r="G694" s="1989"/>
      <c r="H694" s="1990"/>
      <c r="I694" s="1991"/>
      <c r="J694" s="73"/>
      <c r="K694" s="69">
        <v>1</v>
      </c>
      <c r="L694" s="69">
        <v>1</v>
      </c>
      <c r="M694" s="71"/>
      <c r="N694" s="323">
        <f t="shared" ref="N694:N695" si="81">L694*K694</f>
        <v>1</v>
      </c>
      <c r="O694" s="73"/>
      <c r="P694" s="69">
        <v>3</v>
      </c>
      <c r="Q694" s="102"/>
      <c r="R694" s="1604">
        <v>2</v>
      </c>
      <c r="S694" s="334" t="s">
        <v>89</v>
      </c>
      <c r="T694" s="103" t="s">
        <v>83</v>
      </c>
      <c r="U694" s="98"/>
      <c r="V694" s="723" t="e">
        <f t="shared" si="80"/>
        <v>#REF!</v>
      </c>
      <c r="W694" s="325"/>
      <c r="X694" s="325"/>
      <c r="Y694" s="325"/>
      <c r="Z694" s="326"/>
      <c r="AA694" s="327"/>
      <c r="AB694" s="328"/>
    </row>
    <row r="695" spans="1:36" s="329" customFormat="1" ht="15">
      <c r="A695" s="321"/>
      <c r="B695" s="779"/>
      <c r="C695" s="66" t="s">
        <v>1054</v>
      </c>
      <c r="D695" s="2004"/>
      <c r="E695" s="2005"/>
      <c r="F695" s="2006"/>
      <c r="G695" s="2004"/>
      <c r="H695" s="2005"/>
      <c r="I695" s="2006"/>
      <c r="J695" s="1505"/>
      <c r="K695" s="1507">
        <v>1</v>
      </c>
      <c r="L695" s="1507">
        <v>1</v>
      </c>
      <c r="M695" s="1508"/>
      <c r="N695" s="1509">
        <f t="shared" si="81"/>
        <v>1</v>
      </c>
      <c r="O695" s="1505"/>
      <c r="P695" s="1507">
        <v>3</v>
      </c>
      <c r="Q695" s="1513"/>
      <c r="R695" s="1668">
        <v>2</v>
      </c>
      <c r="S695" s="1513" t="s">
        <v>89</v>
      </c>
      <c r="T695" s="727" t="s">
        <v>83</v>
      </c>
      <c r="U695" s="1669"/>
      <c r="V695" s="723" t="e">
        <f>#REF!</f>
        <v>#REF!</v>
      </c>
      <c r="W695" s="325"/>
      <c r="X695" s="325"/>
      <c r="Y695" s="325"/>
      <c r="Z695" s="326"/>
      <c r="AA695" s="327"/>
      <c r="AB695" s="328"/>
    </row>
    <row r="696" spans="1:36" s="8" customFormat="1" ht="15.75" customHeight="1">
      <c r="A696" s="332"/>
      <c r="B696" s="666"/>
      <c r="C696" s="62"/>
      <c r="D696" s="2506" t="s">
        <v>17</v>
      </c>
      <c r="E696" s="2507"/>
      <c r="F696" s="2507"/>
      <c r="G696" s="2507"/>
      <c r="H696" s="2507"/>
      <c r="I696" s="2508"/>
      <c r="J696" s="2567">
        <f>VLOOKUP(A698,'12 - FINANCEIRA'!_xlnm.Print_Area,6,FALSE)</f>
        <v>20</v>
      </c>
      <c r="K696" s="2568"/>
      <c r="L696" s="696" t="str">
        <f>VLOOKUP(A698,'12 - FINANCEIRA'!_xlnm.Print_Area,4,FALSE)</f>
        <v>und</v>
      </c>
      <c r="M696" s="2562" t="s">
        <v>18</v>
      </c>
      <c r="N696" s="2563"/>
      <c r="O696" s="2563"/>
      <c r="P696" s="2563"/>
      <c r="Q696" s="2564"/>
      <c r="R696" s="691">
        <f>SUM(R688:R695)</f>
        <v>20</v>
      </c>
      <c r="S696" s="692" t="str">
        <f>L696</f>
        <v>und</v>
      </c>
      <c r="T696" s="486"/>
      <c r="U696" s="469"/>
      <c r="V696" s="659">
        <f t="shared" si="77"/>
        <v>20</v>
      </c>
      <c r="AB696" s="12"/>
    </row>
    <row r="697" spans="1:36" s="8" customFormat="1" ht="15.75" customHeight="1">
      <c r="A697" s="332"/>
      <c r="B697" s="666"/>
      <c r="C697" s="487"/>
      <c r="D697" s="2503" t="s">
        <v>19</v>
      </c>
      <c r="E697" s="2504"/>
      <c r="F697" s="2504"/>
      <c r="G697" s="2504"/>
      <c r="H697" s="2504"/>
      <c r="I697" s="2505"/>
      <c r="J697" s="2509">
        <f>R696/J696</f>
        <v>1</v>
      </c>
      <c r="K697" s="2510"/>
      <c r="L697" s="2513"/>
      <c r="M697" s="2500" t="s">
        <v>20</v>
      </c>
      <c r="N697" s="2501"/>
      <c r="O697" s="2501"/>
      <c r="P697" s="2501"/>
      <c r="Q697" s="2502"/>
      <c r="R697" s="667">
        <f>VLOOKUP(A698,'12 - FINANCEIRA'!_xlnm.Print_Area,8,FALSE)</f>
        <v>0</v>
      </c>
      <c r="S697" s="668" t="str">
        <f>L696</f>
        <v>und</v>
      </c>
      <c r="T697" s="486"/>
      <c r="U697" s="469"/>
      <c r="V697" s="659">
        <f t="shared" si="77"/>
        <v>20</v>
      </c>
      <c r="AB697" s="12"/>
    </row>
    <row r="698" spans="1:36" s="8" customFormat="1" ht="15.75" customHeight="1">
      <c r="A698" s="332" t="s">
        <v>892</v>
      </c>
      <c r="B698" s="666"/>
      <c r="C698" s="62"/>
      <c r="D698" s="2506"/>
      <c r="E698" s="2507"/>
      <c r="F698" s="2507"/>
      <c r="G698" s="2507"/>
      <c r="H698" s="2507"/>
      <c r="I698" s="2508"/>
      <c r="J698" s="2511"/>
      <c r="K698" s="2512"/>
      <c r="L698" s="2514"/>
      <c r="M698" s="2500" t="s">
        <v>21</v>
      </c>
      <c r="N698" s="2501"/>
      <c r="O698" s="2501"/>
      <c r="P698" s="2501"/>
      <c r="Q698" s="2502"/>
      <c r="R698" s="342">
        <f>R696-R697</f>
        <v>20</v>
      </c>
      <c r="S698" s="343" t="str">
        <f>L696</f>
        <v>und</v>
      </c>
      <c r="T698" s="486"/>
      <c r="U698" s="469"/>
      <c r="V698" s="659">
        <f>R698</f>
        <v>20</v>
      </c>
      <c r="AB698" s="12"/>
    </row>
    <row r="699" spans="1:36" s="8" customFormat="1" ht="15.75">
      <c r="A699" s="332"/>
      <c r="B699" s="344"/>
      <c r="C699" s="345"/>
      <c r="D699" s="347"/>
      <c r="E699" s="347"/>
      <c r="F699" s="347"/>
      <c r="G699" s="346"/>
      <c r="H699" s="346"/>
      <c r="I699" s="346"/>
      <c r="J699" s="348"/>
      <c r="K699" s="349"/>
      <c r="L699" s="350"/>
      <c r="M699" s="351"/>
      <c r="N699" s="351"/>
      <c r="O699" s="351"/>
      <c r="P699" s="351"/>
      <c r="Q699" s="351"/>
      <c r="R699" s="352"/>
      <c r="S699" s="353"/>
      <c r="T699" s="354"/>
      <c r="U699" s="355"/>
      <c r="V699" s="660" t="e">
        <f>SUM(V686:V698)</f>
        <v>#REF!</v>
      </c>
      <c r="AB699" s="12"/>
    </row>
    <row r="700" spans="1:36" s="319" customFormat="1" ht="15.75" customHeight="1">
      <c r="A700" s="1051"/>
      <c r="B700" s="2528" t="str">
        <f>VLOOKUP(A713,'12 - FINANCEIRA'!_xlnm.Print_Area,1,FALSE)</f>
        <v>3.1.2</v>
      </c>
      <c r="C700" s="2526" t="str">
        <f>VLOOKUP(A713,'12 - FINANCEIRA'!_xlnm.Print_Area,3,FALSE)</f>
        <v>Sinalização vertical com chapa em esmalte sintético</v>
      </c>
      <c r="D700" s="2552" t="s">
        <v>86</v>
      </c>
      <c r="E700" s="2553"/>
      <c r="F700" s="2553"/>
      <c r="G700" s="2553"/>
      <c r="H700" s="2553"/>
      <c r="I700" s="2554"/>
      <c r="J700" s="2498" t="s">
        <v>87</v>
      </c>
      <c r="K700" s="2498" t="s">
        <v>90</v>
      </c>
      <c r="L700" s="2498" t="s">
        <v>91</v>
      </c>
      <c r="M700" s="2498" t="s">
        <v>99</v>
      </c>
      <c r="N700" s="2498" t="s">
        <v>100</v>
      </c>
      <c r="O700" s="2498" t="s">
        <v>94</v>
      </c>
      <c r="P700" s="2498" t="s">
        <v>482</v>
      </c>
      <c r="Q700" s="2498" t="s">
        <v>15</v>
      </c>
      <c r="R700" s="2533" t="s">
        <v>2</v>
      </c>
      <c r="S700" s="2498" t="s">
        <v>88</v>
      </c>
      <c r="T700" s="2498" t="s">
        <v>16</v>
      </c>
      <c r="U700" s="2535" t="s">
        <v>205</v>
      </c>
      <c r="V700" s="659">
        <f t="shared" ref="V700:V712" si="82">V701</f>
        <v>25</v>
      </c>
      <c r="W700" s="13"/>
      <c r="X700" s="13"/>
      <c r="Y700" s="13"/>
      <c r="Z700" s="14"/>
      <c r="AA700" s="9"/>
      <c r="AB700" s="9"/>
      <c r="AC700" s="9"/>
      <c r="AD700" s="9"/>
      <c r="AE700" s="9"/>
      <c r="AF700" s="9"/>
      <c r="AG700" s="9"/>
      <c r="AH700" s="9"/>
      <c r="AI700" s="9"/>
      <c r="AJ700" s="9"/>
    </row>
    <row r="701" spans="1:36" s="319" customFormat="1" ht="15.75">
      <c r="A701" s="1051"/>
      <c r="B701" s="2529" t="e">
        <f>LEFT(#REF!,5)</f>
        <v>#REF!</v>
      </c>
      <c r="C701" s="2527" t="e">
        <f>VLOOKUP(LEFT(#REF!,5),'12 - FINANCEIRA'!_xlnm.Print_Area,2,FALSE)</f>
        <v>#REF!</v>
      </c>
      <c r="D701" s="2537" t="s">
        <v>13</v>
      </c>
      <c r="E701" s="2538"/>
      <c r="F701" s="2539"/>
      <c r="G701" s="2540" t="s">
        <v>14</v>
      </c>
      <c r="H701" s="2541"/>
      <c r="I701" s="2542"/>
      <c r="J701" s="2555"/>
      <c r="K701" s="2555"/>
      <c r="L701" s="2555"/>
      <c r="M701" s="2555"/>
      <c r="N701" s="2555"/>
      <c r="O701" s="2555"/>
      <c r="P701" s="2555"/>
      <c r="Q701" s="2555"/>
      <c r="R701" s="2557"/>
      <c r="S701" s="2555"/>
      <c r="T701" s="2555"/>
      <c r="U701" s="2556"/>
      <c r="V701" s="659">
        <f t="shared" si="82"/>
        <v>25</v>
      </c>
      <c r="W701" s="13"/>
      <c r="X701" s="13"/>
      <c r="Y701" s="13"/>
      <c r="Z701" s="14"/>
      <c r="AA701" s="9"/>
      <c r="AB701" s="9"/>
      <c r="AC701" s="9"/>
      <c r="AD701" s="9"/>
      <c r="AE701" s="9"/>
      <c r="AF701" s="9"/>
      <c r="AG701" s="9"/>
      <c r="AH701" s="9"/>
      <c r="AI701" s="9"/>
      <c r="AJ701" s="9"/>
    </row>
    <row r="702" spans="1:36" s="9" customFormat="1" ht="15">
      <c r="A702" s="321"/>
      <c r="B702" s="706"/>
      <c r="C702" s="1845" t="s">
        <v>1047</v>
      </c>
      <c r="D702" s="1940"/>
      <c r="E702" s="1941"/>
      <c r="F702" s="1942"/>
      <c r="G702" s="1940"/>
      <c r="H702" s="1941"/>
      <c r="I702" s="1942"/>
      <c r="J702" s="999"/>
      <c r="K702" s="1674">
        <v>1</v>
      </c>
      <c r="L702" s="1674">
        <v>1</v>
      </c>
      <c r="M702" s="1800"/>
      <c r="N702" s="1809">
        <f>L702*K702</f>
        <v>1</v>
      </c>
      <c r="O702" s="999"/>
      <c r="P702" s="1846">
        <v>3</v>
      </c>
      <c r="Q702" s="1847"/>
      <c r="R702" s="1848">
        <f>N702*P702</f>
        <v>3</v>
      </c>
      <c r="S702" s="1849" t="s">
        <v>7</v>
      </c>
      <c r="T702" s="1804" t="s">
        <v>83</v>
      </c>
      <c r="U702" s="51"/>
      <c r="V702" s="659">
        <f>V704</f>
        <v>25</v>
      </c>
      <c r="W702" s="13"/>
      <c r="X702" s="13"/>
      <c r="Y702" s="13"/>
      <c r="Z702" s="14"/>
      <c r="AA702" s="24"/>
      <c r="AB702" s="25"/>
    </row>
    <row r="703" spans="1:36" s="9" customFormat="1" ht="15">
      <c r="A703" s="321"/>
      <c r="B703" s="706"/>
      <c r="C703" s="1845" t="s">
        <v>1049</v>
      </c>
      <c r="D703" s="1940"/>
      <c r="E703" s="1941"/>
      <c r="F703" s="1942"/>
      <c r="G703" s="1940"/>
      <c r="H703" s="1941"/>
      <c r="I703" s="1942"/>
      <c r="J703" s="999"/>
      <c r="K703" s="1674">
        <v>1</v>
      </c>
      <c r="L703" s="1674">
        <v>1</v>
      </c>
      <c r="M703" s="1800"/>
      <c r="N703" s="1809">
        <f>L703*K703</f>
        <v>1</v>
      </c>
      <c r="O703" s="999"/>
      <c r="P703" s="1846">
        <v>3</v>
      </c>
      <c r="Q703" s="1847"/>
      <c r="R703" s="1848">
        <f>N703*P703</f>
        <v>3</v>
      </c>
      <c r="S703" s="1849" t="s">
        <v>7</v>
      </c>
      <c r="T703" s="1804" t="s">
        <v>83</v>
      </c>
      <c r="U703" s="51"/>
      <c r="V703" s="659">
        <f>V705</f>
        <v>25</v>
      </c>
      <c r="W703" s="13"/>
      <c r="X703" s="13"/>
      <c r="Y703" s="13"/>
      <c r="Z703" s="14"/>
      <c r="AA703" s="24"/>
      <c r="AB703" s="25"/>
    </row>
    <row r="704" spans="1:36" s="329" customFormat="1" ht="15" customHeight="1">
      <c r="A704" s="321"/>
      <c r="B704" s="322"/>
      <c r="C704" s="52" t="s">
        <v>1050</v>
      </c>
      <c r="D704" s="1989"/>
      <c r="E704" s="1990"/>
      <c r="F704" s="1991"/>
      <c r="G704" s="1989"/>
      <c r="H704" s="1990"/>
      <c r="I704" s="1991"/>
      <c r="J704" s="73"/>
      <c r="K704" s="69">
        <v>1</v>
      </c>
      <c r="L704" s="69">
        <v>1</v>
      </c>
      <c r="M704" s="71"/>
      <c r="N704" s="323">
        <f t="shared" ref="N704:N706" si="83">L704*K704</f>
        <v>1</v>
      </c>
      <c r="O704" s="73"/>
      <c r="P704" s="69">
        <v>3</v>
      </c>
      <c r="Q704" s="102"/>
      <c r="R704" s="1604">
        <f t="shared" ref="R704:R706" si="84">N704*P704</f>
        <v>3</v>
      </c>
      <c r="S704" s="334" t="s">
        <v>7</v>
      </c>
      <c r="T704" s="103" t="s">
        <v>83</v>
      </c>
      <c r="U704" s="98"/>
      <c r="V704" s="723">
        <f t="shared" si="82"/>
        <v>25</v>
      </c>
      <c r="W704" s="325"/>
      <c r="X704" s="325"/>
      <c r="Y704" s="325"/>
      <c r="Z704" s="326"/>
      <c r="AA704" s="327"/>
      <c r="AB704" s="328"/>
    </row>
    <row r="705" spans="1:36" s="329" customFormat="1" ht="15">
      <c r="A705" s="321"/>
      <c r="B705" s="322"/>
      <c r="C705" s="52" t="s">
        <v>1051</v>
      </c>
      <c r="D705" s="1989"/>
      <c r="E705" s="1992"/>
      <c r="F705" s="1993"/>
      <c r="G705" s="1989"/>
      <c r="H705" s="1992"/>
      <c r="I705" s="1993"/>
      <c r="J705" s="73"/>
      <c r="K705" s="69">
        <v>1</v>
      </c>
      <c r="L705" s="69">
        <v>1</v>
      </c>
      <c r="M705" s="71"/>
      <c r="N705" s="323">
        <f t="shared" si="83"/>
        <v>1</v>
      </c>
      <c r="O705" s="73"/>
      <c r="P705" s="69">
        <v>3</v>
      </c>
      <c r="Q705" s="334"/>
      <c r="R705" s="1604">
        <f t="shared" si="84"/>
        <v>3</v>
      </c>
      <c r="S705" s="334" t="s">
        <v>7</v>
      </c>
      <c r="T705" s="103" t="s">
        <v>83</v>
      </c>
      <c r="U705" s="98"/>
      <c r="V705" s="723">
        <f t="shared" si="82"/>
        <v>25</v>
      </c>
      <c r="W705" s="325"/>
      <c r="X705" s="325"/>
      <c r="Y705" s="325"/>
      <c r="Z705" s="326"/>
      <c r="AA705" s="327"/>
      <c r="AB705" s="328"/>
    </row>
    <row r="706" spans="1:36" s="337" customFormat="1" ht="15">
      <c r="A706" s="332"/>
      <c r="B706" s="322"/>
      <c r="C706" s="52" t="s">
        <v>1048</v>
      </c>
      <c r="D706" s="75"/>
      <c r="E706" s="58"/>
      <c r="F706" s="74"/>
      <c r="G706" s="57"/>
      <c r="H706" s="58"/>
      <c r="I706" s="59"/>
      <c r="J706" s="73"/>
      <c r="K706" s="72">
        <v>1</v>
      </c>
      <c r="L706" s="69">
        <v>1</v>
      </c>
      <c r="M706" s="71"/>
      <c r="N706" s="70">
        <f t="shared" si="83"/>
        <v>1</v>
      </c>
      <c r="O706" s="70"/>
      <c r="P706" s="69">
        <v>3</v>
      </c>
      <c r="Q706" s="68"/>
      <c r="R706" s="330">
        <f t="shared" si="84"/>
        <v>3</v>
      </c>
      <c r="S706" s="334" t="s">
        <v>7</v>
      </c>
      <c r="T706" s="103" t="s">
        <v>83</v>
      </c>
      <c r="U706" s="98"/>
      <c r="V706" s="723">
        <f>V711</f>
        <v>25</v>
      </c>
      <c r="W706" s="335"/>
      <c r="X706" s="335"/>
      <c r="Y706" s="335"/>
      <c r="Z706" s="336"/>
    </row>
    <row r="707" spans="1:36" s="329" customFormat="1" ht="15">
      <c r="A707" s="321"/>
      <c r="B707" s="1995"/>
      <c r="C707" s="1996" t="s">
        <v>1052</v>
      </c>
      <c r="D707" s="1997"/>
      <c r="E707" s="1998"/>
      <c r="F707" s="1999"/>
      <c r="G707" s="1997"/>
      <c r="H707" s="1998"/>
      <c r="I707" s="1999"/>
      <c r="J707" s="1651"/>
      <c r="K707" s="1652">
        <v>1</v>
      </c>
      <c r="L707" s="1652">
        <v>1</v>
      </c>
      <c r="M707" s="1653"/>
      <c r="N707" s="1654">
        <f>L707*K707</f>
        <v>1</v>
      </c>
      <c r="O707" s="1651"/>
      <c r="P707" s="2000">
        <v>3</v>
      </c>
      <c r="Q707" s="2001"/>
      <c r="R707" s="2002">
        <f>N707*P707</f>
        <v>3</v>
      </c>
      <c r="S707" s="1590" t="s">
        <v>7</v>
      </c>
      <c r="T707" s="1659" t="s">
        <v>83</v>
      </c>
      <c r="U707" s="2003"/>
      <c r="V707" s="723">
        <f>V709</f>
        <v>1456</v>
      </c>
      <c r="W707" s="325"/>
      <c r="X707" s="325"/>
      <c r="Y707" s="325"/>
      <c r="Z707" s="326"/>
      <c r="AA707" s="327"/>
      <c r="AB707" s="328"/>
    </row>
    <row r="708" spans="1:36" s="329" customFormat="1" ht="15" customHeight="1">
      <c r="A708" s="321"/>
      <c r="B708" s="322"/>
      <c r="C708" s="52" t="s">
        <v>1053</v>
      </c>
      <c r="D708" s="1989"/>
      <c r="E708" s="1990"/>
      <c r="F708" s="1991"/>
      <c r="G708" s="1989"/>
      <c r="H708" s="1990"/>
      <c r="I708" s="1991"/>
      <c r="J708" s="73"/>
      <c r="K708" s="69">
        <v>1</v>
      </c>
      <c r="L708" s="69">
        <v>1</v>
      </c>
      <c r="M708" s="71"/>
      <c r="N708" s="323">
        <f t="shared" ref="N708:N710" si="85">L708*K708</f>
        <v>1</v>
      </c>
      <c r="O708" s="73"/>
      <c r="P708" s="69">
        <v>3</v>
      </c>
      <c r="Q708" s="102"/>
      <c r="R708" s="1604">
        <f t="shared" ref="R708:R710" si="86">N708*P708</f>
        <v>3</v>
      </c>
      <c r="S708" s="334" t="s">
        <v>7</v>
      </c>
      <c r="T708" s="103" t="s">
        <v>83</v>
      </c>
      <c r="U708" s="98"/>
      <c r="V708" s="723">
        <f t="shared" si="82"/>
        <v>1456</v>
      </c>
      <c r="W708" s="325"/>
      <c r="X708" s="325"/>
      <c r="Y708" s="325"/>
      <c r="Z708" s="326"/>
      <c r="AA708" s="327"/>
      <c r="AB708" s="328"/>
    </row>
    <row r="709" spans="1:36" s="329" customFormat="1" ht="15">
      <c r="A709" s="321"/>
      <c r="B709" s="322"/>
      <c r="C709" s="52" t="s">
        <v>1054</v>
      </c>
      <c r="D709" s="1989"/>
      <c r="E709" s="1992"/>
      <c r="F709" s="1993"/>
      <c r="G709" s="1989"/>
      <c r="H709" s="1992"/>
      <c r="I709" s="1993"/>
      <c r="J709" s="73"/>
      <c r="K709" s="69">
        <v>1</v>
      </c>
      <c r="L709" s="69">
        <v>1</v>
      </c>
      <c r="M709" s="71"/>
      <c r="N709" s="323">
        <f t="shared" si="85"/>
        <v>1</v>
      </c>
      <c r="O709" s="73"/>
      <c r="P709" s="69">
        <v>3</v>
      </c>
      <c r="Q709" s="334"/>
      <c r="R709" s="1604">
        <f t="shared" si="86"/>
        <v>3</v>
      </c>
      <c r="S709" s="334" t="s">
        <v>7</v>
      </c>
      <c r="T709" s="103" t="s">
        <v>83</v>
      </c>
      <c r="U709" s="98"/>
      <c r="V709" s="723">
        <f t="shared" si="82"/>
        <v>1456</v>
      </c>
      <c r="W709" s="325"/>
      <c r="X709" s="325"/>
      <c r="Y709" s="325"/>
      <c r="Z709" s="326"/>
      <c r="AA709" s="327"/>
      <c r="AB709" s="328"/>
    </row>
    <row r="710" spans="1:36" s="337" customFormat="1" ht="15">
      <c r="A710" s="332"/>
      <c r="B710" s="779"/>
      <c r="C710" s="66" t="s">
        <v>1055</v>
      </c>
      <c r="D710" s="725"/>
      <c r="E710" s="64"/>
      <c r="F710" s="726"/>
      <c r="G710" s="65"/>
      <c r="H710" s="64"/>
      <c r="I710" s="63"/>
      <c r="J710" s="1505"/>
      <c r="K710" s="1506">
        <v>1</v>
      </c>
      <c r="L710" s="1507">
        <v>1</v>
      </c>
      <c r="M710" s="1508"/>
      <c r="N710" s="1510">
        <f t="shared" si="85"/>
        <v>1</v>
      </c>
      <c r="O710" s="1510"/>
      <c r="P710" s="1507">
        <v>1</v>
      </c>
      <c r="Q710" s="1524"/>
      <c r="R710" s="1994">
        <f t="shared" si="86"/>
        <v>1</v>
      </c>
      <c r="S710" s="1513" t="s">
        <v>7</v>
      </c>
      <c r="T710" s="727" t="s">
        <v>83</v>
      </c>
      <c r="U710" s="1669"/>
      <c r="V710" s="723">
        <f>V715</f>
        <v>1456</v>
      </c>
      <c r="W710" s="335"/>
      <c r="X710" s="335"/>
      <c r="Y710" s="335"/>
      <c r="Z710" s="336"/>
    </row>
    <row r="711" spans="1:36" s="8" customFormat="1" ht="15.75" customHeight="1">
      <c r="A711" s="332"/>
      <c r="B711" s="666"/>
      <c r="C711" s="62"/>
      <c r="D711" s="2515" t="s">
        <v>17</v>
      </c>
      <c r="E711" s="2516"/>
      <c r="F711" s="2516"/>
      <c r="G711" s="2516"/>
      <c r="H711" s="2516"/>
      <c r="I711" s="2517"/>
      <c r="J711" s="2518">
        <f>VLOOKUP(A713,'12 - FINANCEIRA'!_xlnm.Print_Area,6,FALSE)</f>
        <v>25</v>
      </c>
      <c r="K711" s="2519"/>
      <c r="L711" s="696" t="str">
        <f>VLOOKUP(A713,'12 - FINANCEIRA'!_xlnm.Print_Area,4,FALSE)</f>
        <v>m²</v>
      </c>
      <c r="M711" s="2500" t="s">
        <v>18</v>
      </c>
      <c r="N711" s="2501"/>
      <c r="O711" s="2501"/>
      <c r="P711" s="2501"/>
      <c r="Q711" s="2502"/>
      <c r="R711" s="691">
        <f>SUM(R702:R710)</f>
        <v>25</v>
      </c>
      <c r="S711" s="692" t="str">
        <f>L711</f>
        <v>m²</v>
      </c>
      <c r="T711" s="486"/>
      <c r="U711" s="469"/>
      <c r="V711" s="659">
        <f t="shared" si="82"/>
        <v>25</v>
      </c>
      <c r="AB711" s="12"/>
    </row>
    <row r="712" spans="1:36" s="8" customFormat="1" ht="15.75" customHeight="1">
      <c r="A712" s="332"/>
      <c r="B712" s="666"/>
      <c r="C712" s="487"/>
      <c r="D712" s="2503" t="s">
        <v>19</v>
      </c>
      <c r="E712" s="2504"/>
      <c r="F712" s="2504"/>
      <c r="G712" s="2504"/>
      <c r="H712" s="2504"/>
      <c r="I712" s="2505"/>
      <c r="J712" s="2509">
        <f>R711/J711</f>
        <v>1</v>
      </c>
      <c r="K712" s="2510"/>
      <c r="L712" s="2513"/>
      <c r="M712" s="2500" t="s">
        <v>20</v>
      </c>
      <c r="N712" s="2501"/>
      <c r="O712" s="2501"/>
      <c r="P712" s="2501"/>
      <c r="Q712" s="2502"/>
      <c r="R712" s="667">
        <f>VLOOKUP(A713,'12 - FINANCEIRA'!_xlnm.Print_Area,8,FALSE)</f>
        <v>0</v>
      </c>
      <c r="S712" s="668" t="str">
        <f>L711</f>
        <v>m²</v>
      </c>
      <c r="T712" s="486"/>
      <c r="U712" s="469"/>
      <c r="V712" s="659">
        <f t="shared" si="82"/>
        <v>25</v>
      </c>
      <c r="AB712" s="12"/>
    </row>
    <row r="713" spans="1:36" s="8" customFormat="1" ht="15.75" customHeight="1">
      <c r="A713" s="332" t="s">
        <v>894</v>
      </c>
      <c r="B713" s="666"/>
      <c r="C713" s="62"/>
      <c r="D713" s="2506"/>
      <c r="E713" s="2507"/>
      <c r="F713" s="2507"/>
      <c r="G713" s="2507"/>
      <c r="H713" s="2507"/>
      <c r="I713" s="2508"/>
      <c r="J713" s="2511"/>
      <c r="K713" s="2512"/>
      <c r="L713" s="2514"/>
      <c r="M713" s="2500" t="s">
        <v>21</v>
      </c>
      <c r="N713" s="2501"/>
      <c r="O713" s="2501"/>
      <c r="P713" s="2501"/>
      <c r="Q713" s="2502"/>
      <c r="R713" s="342">
        <f>R711-R712</f>
        <v>25</v>
      </c>
      <c r="S713" s="343" t="str">
        <f>L711</f>
        <v>m²</v>
      </c>
      <c r="T713" s="486"/>
      <c r="U713" s="469"/>
      <c r="V713" s="659">
        <f>R713</f>
        <v>25</v>
      </c>
      <c r="AB713" s="12"/>
    </row>
    <row r="714" spans="1:36" s="8" customFormat="1" ht="15.75">
      <c r="A714" s="332"/>
      <c r="B714" s="344"/>
      <c r="C714" s="345"/>
      <c r="D714" s="347"/>
      <c r="E714" s="347"/>
      <c r="F714" s="347"/>
      <c r="G714" s="346"/>
      <c r="H714" s="346"/>
      <c r="I714" s="346"/>
      <c r="J714" s="348"/>
      <c r="K714" s="349"/>
      <c r="L714" s="350"/>
      <c r="M714" s="351"/>
      <c r="N714" s="351"/>
      <c r="O714" s="351"/>
      <c r="P714" s="351"/>
      <c r="Q714" s="351"/>
      <c r="R714" s="352"/>
      <c r="S714" s="353"/>
      <c r="T714" s="354"/>
      <c r="U714" s="355"/>
      <c r="V714" s="660">
        <f>SUM(V700:V713)</f>
        <v>6074</v>
      </c>
      <c r="AB714" s="12"/>
    </row>
    <row r="715" spans="1:36" s="319" customFormat="1" ht="15.75" customHeight="1">
      <c r="A715" s="1051"/>
      <c r="B715" s="2528" t="str">
        <f>VLOOKUP(A723,'12 - FINANCEIRA'!_xlnm.Print_Area,1,FALSE)</f>
        <v>3.1.3</v>
      </c>
      <c r="C715" s="2526" t="str">
        <f>VLOOKUP(A723,'12 - FINANCEIRA'!_xlnm.Print_Area,3,FALSE)</f>
        <v>Tela de proteção de segurança de PVC cor laranja com suporte para sinalização de obras</v>
      </c>
      <c r="D715" s="2552" t="s">
        <v>86</v>
      </c>
      <c r="E715" s="2553"/>
      <c r="F715" s="2553"/>
      <c r="G715" s="2553"/>
      <c r="H715" s="2553"/>
      <c r="I715" s="2554"/>
      <c r="J715" s="2498" t="s">
        <v>87</v>
      </c>
      <c r="K715" s="2498" t="s">
        <v>90</v>
      </c>
      <c r="L715" s="2498" t="s">
        <v>91</v>
      </c>
      <c r="M715" s="2498" t="s">
        <v>99</v>
      </c>
      <c r="N715" s="2498" t="s">
        <v>100</v>
      </c>
      <c r="O715" s="2498" t="s">
        <v>94</v>
      </c>
      <c r="P715" s="2498" t="s">
        <v>482</v>
      </c>
      <c r="Q715" s="2498" t="s">
        <v>537</v>
      </c>
      <c r="R715" s="2533" t="s">
        <v>2</v>
      </c>
      <c r="S715" s="2498" t="s">
        <v>88</v>
      </c>
      <c r="T715" s="2498" t="s">
        <v>16</v>
      </c>
      <c r="U715" s="2535" t="s">
        <v>205</v>
      </c>
      <c r="V715" s="659">
        <f t="shared" ref="V715:V722" si="87">V716</f>
        <v>1456</v>
      </c>
      <c r="W715" s="13"/>
      <c r="X715" s="13"/>
      <c r="Y715" s="13"/>
      <c r="Z715" s="14"/>
      <c r="AA715" s="9"/>
      <c r="AB715" s="9"/>
      <c r="AC715" s="9"/>
      <c r="AD715" s="9"/>
      <c r="AE715" s="9"/>
      <c r="AF715" s="9"/>
      <c r="AG715" s="9"/>
      <c r="AH715" s="9"/>
      <c r="AI715" s="9"/>
      <c r="AJ715" s="9"/>
    </row>
    <row r="716" spans="1:36" s="319" customFormat="1" ht="15.75">
      <c r="A716" s="1051"/>
      <c r="B716" s="2529" t="e">
        <f>LEFT(#REF!,5)</f>
        <v>#REF!</v>
      </c>
      <c r="C716" s="2527" t="e">
        <f>VLOOKUP(LEFT(#REF!,5),'12 - FINANCEIRA'!_xlnm.Print_Area,2,FALSE)</f>
        <v>#REF!</v>
      </c>
      <c r="D716" s="2537" t="s">
        <v>13</v>
      </c>
      <c r="E716" s="2538"/>
      <c r="F716" s="2539"/>
      <c r="G716" s="2540" t="s">
        <v>14</v>
      </c>
      <c r="H716" s="2541"/>
      <c r="I716" s="2542"/>
      <c r="J716" s="2555"/>
      <c r="K716" s="2555"/>
      <c r="L716" s="2555"/>
      <c r="M716" s="2555"/>
      <c r="N716" s="2555"/>
      <c r="O716" s="2555"/>
      <c r="P716" s="2555"/>
      <c r="Q716" s="2555"/>
      <c r="R716" s="2557"/>
      <c r="S716" s="2555"/>
      <c r="T716" s="2555"/>
      <c r="U716" s="2556"/>
      <c r="V716" s="659">
        <f t="shared" si="87"/>
        <v>1456</v>
      </c>
      <c r="W716" s="13"/>
      <c r="X716" s="13"/>
      <c r="Y716" s="13"/>
      <c r="Z716" s="14"/>
      <c r="AA716" s="9"/>
      <c r="AB716" s="9"/>
      <c r="AC716" s="9"/>
      <c r="AD716" s="9"/>
      <c r="AE716" s="9"/>
      <c r="AF716" s="9"/>
      <c r="AG716" s="9"/>
      <c r="AH716" s="9"/>
      <c r="AI716" s="9"/>
      <c r="AJ716" s="9"/>
    </row>
    <row r="717" spans="1:36" s="9" customFormat="1" ht="15">
      <c r="A717" s="321"/>
      <c r="B717" s="706"/>
      <c r="C717" s="1679" t="s">
        <v>944</v>
      </c>
      <c r="D717" s="1671">
        <v>100</v>
      </c>
      <c r="E717" s="1672" t="s">
        <v>67</v>
      </c>
      <c r="F717" s="1673">
        <v>0</v>
      </c>
      <c r="G717" s="1671">
        <v>123</v>
      </c>
      <c r="H717" s="1672" t="s">
        <v>67</v>
      </c>
      <c r="I717" s="1673">
        <v>18</v>
      </c>
      <c r="J717" s="1680"/>
      <c r="K717" s="1681">
        <f>20*(G717-D717)+I717-F717</f>
        <v>478</v>
      </c>
      <c r="L717" s="1220"/>
      <c r="M717" s="1221"/>
      <c r="N717" s="1228"/>
      <c r="O717" s="1218"/>
      <c r="P717" s="1675"/>
      <c r="Q717" s="1676">
        <v>2</v>
      </c>
      <c r="R717" s="1615">
        <f>K717*Q717</f>
        <v>956</v>
      </c>
      <c r="S717" s="1677" t="s">
        <v>8</v>
      </c>
      <c r="T717" s="1678" t="s">
        <v>83</v>
      </c>
      <c r="U717" s="23"/>
      <c r="V717" s="659">
        <f t="shared" si="87"/>
        <v>1456</v>
      </c>
      <c r="W717" s="13"/>
      <c r="X717" s="13"/>
      <c r="Y717" s="13"/>
      <c r="Z717" s="14"/>
      <c r="AA717" s="24"/>
      <c r="AB717" s="25"/>
    </row>
    <row r="718" spans="1:36" s="9" customFormat="1" ht="15">
      <c r="A718" s="1074"/>
      <c r="B718" s="707"/>
      <c r="C718" s="1612" t="s">
        <v>945</v>
      </c>
      <c r="D718" s="1616" t="s">
        <v>938</v>
      </c>
      <c r="E718" s="1617" t="s">
        <v>67</v>
      </c>
      <c r="F718" s="1532">
        <v>0</v>
      </c>
      <c r="G718" s="1530">
        <v>12</v>
      </c>
      <c r="H718" s="1531" t="s">
        <v>67</v>
      </c>
      <c r="I718" s="1532">
        <v>10</v>
      </c>
      <c r="J718" s="1218"/>
      <c r="K718" s="1674">
        <f>20*(G718-D718)+I718-F718</f>
        <v>250</v>
      </c>
      <c r="L718" s="1220"/>
      <c r="M718" s="1221"/>
      <c r="N718" s="1228"/>
      <c r="O718" s="1218"/>
      <c r="P718" s="1220"/>
      <c r="Q718" s="1229">
        <v>2</v>
      </c>
      <c r="R718" s="1223">
        <f>K718*Q718</f>
        <v>500</v>
      </c>
      <c r="S718" s="1224" t="s">
        <v>8</v>
      </c>
      <c r="T718" s="1225" t="s">
        <v>83</v>
      </c>
      <c r="U718" s="23"/>
      <c r="V718" s="659">
        <f t="shared" si="87"/>
        <v>1456</v>
      </c>
      <c r="W718" s="13"/>
      <c r="X718" s="13"/>
      <c r="Y718" s="13"/>
      <c r="Z718" s="14"/>
      <c r="AA718" s="24"/>
      <c r="AB718" s="25"/>
    </row>
    <row r="719" spans="1:36" s="9" customFormat="1" ht="15">
      <c r="A719" s="1074"/>
      <c r="B719" s="707"/>
      <c r="C719" s="38"/>
      <c r="D719" s="1480"/>
      <c r="E719" s="1483"/>
      <c r="F719" s="1484"/>
      <c r="G719" s="1480"/>
      <c r="H719" s="1483"/>
      <c r="I719" s="1484"/>
      <c r="J719" s="29"/>
      <c r="K719" s="31"/>
      <c r="L719" s="31"/>
      <c r="M719" s="32"/>
      <c r="N719" s="97"/>
      <c r="O719" s="29"/>
      <c r="P719" s="31"/>
      <c r="Q719" s="93"/>
      <c r="R719" s="1005"/>
      <c r="S719" s="93"/>
      <c r="T719" s="61"/>
      <c r="U719" s="23"/>
      <c r="V719" s="659">
        <f t="shared" si="87"/>
        <v>1456</v>
      </c>
      <c r="W719" s="13"/>
      <c r="X719" s="13"/>
      <c r="Y719" s="13"/>
      <c r="Z719" s="14"/>
      <c r="AA719" s="24"/>
      <c r="AB719" s="25"/>
    </row>
    <row r="720" spans="1:36" s="8" customFormat="1" ht="15">
      <c r="A720" s="332"/>
      <c r="B720" s="710"/>
      <c r="C720" s="40"/>
      <c r="D720" s="78"/>
      <c r="E720" s="41"/>
      <c r="F720" s="77"/>
      <c r="G720" s="683"/>
      <c r="H720" s="41"/>
      <c r="I720" s="684"/>
      <c r="J720" s="42"/>
      <c r="K720" s="43"/>
      <c r="L720" s="44"/>
      <c r="M720" s="45"/>
      <c r="N720" s="46"/>
      <c r="O720" s="46"/>
      <c r="P720" s="44"/>
      <c r="Q720" s="47"/>
      <c r="R720" s="698"/>
      <c r="S720" s="689"/>
      <c r="T720" s="529"/>
      <c r="U720" s="76"/>
      <c r="V720" s="659">
        <f t="shared" si="87"/>
        <v>1456</v>
      </c>
      <c r="W720" s="718"/>
      <c r="X720" s="718"/>
      <c r="Y720" s="718"/>
      <c r="Z720" s="719"/>
    </row>
    <row r="721" spans="1:36" s="8" customFormat="1" ht="15.75" customHeight="1">
      <c r="A721" s="332"/>
      <c r="B721" s="666"/>
      <c r="C721" s="62"/>
      <c r="D721" s="2515" t="s">
        <v>17</v>
      </c>
      <c r="E721" s="2516"/>
      <c r="F721" s="2516"/>
      <c r="G721" s="2516"/>
      <c r="H721" s="2516"/>
      <c r="I721" s="2517"/>
      <c r="J721" s="2518">
        <f>VLOOKUP(A723,'12 - FINANCEIRA'!_xlnm.Print_Area,6,FALSE)</f>
        <v>1456</v>
      </c>
      <c r="K721" s="2519"/>
      <c r="L721" s="696" t="str">
        <f>VLOOKUP(A723,'12 - FINANCEIRA'!_xlnm.Print_Area,4,FALSE)</f>
        <v>m</v>
      </c>
      <c r="M721" s="2500" t="s">
        <v>18</v>
      </c>
      <c r="N721" s="2501"/>
      <c r="O721" s="2501"/>
      <c r="P721" s="2501"/>
      <c r="Q721" s="2502"/>
      <c r="R721" s="691">
        <f>SUM(R717:R720)</f>
        <v>1456</v>
      </c>
      <c r="S721" s="692" t="str">
        <f>L721</f>
        <v>m</v>
      </c>
      <c r="T721" s="486"/>
      <c r="U721" s="469"/>
      <c r="V721" s="659">
        <f t="shared" si="87"/>
        <v>1456</v>
      </c>
      <c r="AB721" s="12"/>
    </row>
    <row r="722" spans="1:36" s="8" customFormat="1" ht="15.75" customHeight="1">
      <c r="A722" s="332"/>
      <c r="B722" s="666"/>
      <c r="C722" s="487"/>
      <c r="D722" s="2503" t="s">
        <v>19</v>
      </c>
      <c r="E722" s="2504"/>
      <c r="F722" s="2504"/>
      <c r="G722" s="2504"/>
      <c r="H722" s="2504"/>
      <c r="I722" s="2505"/>
      <c r="J722" s="2509">
        <f>R721/J721</f>
        <v>1</v>
      </c>
      <c r="K722" s="2510"/>
      <c r="L722" s="2513"/>
      <c r="M722" s="2500" t="s">
        <v>20</v>
      </c>
      <c r="N722" s="2501"/>
      <c r="O722" s="2501"/>
      <c r="P722" s="2501"/>
      <c r="Q722" s="2502"/>
      <c r="R722" s="667">
        <f>VLOOKUP(A723,'12 - FINANCEIRA'!_xlnm.Print_Area,8,FALSE)</f>
        <v>0</v>
      </c>
      <c r="S722" s="668" t="str">
        <f>L721</f>
        <v>m</v>
      </c>
      <c r="T722" s="486"/>
      <c r="U722" s="469"/>
      <c r="V722" s="659">
        <f t="shared" si="87"/>
        <v>1456</v>
      </c>
      <c r="AB722" s="12"/>
    </row>
    <row r="723" spans="1:36" s="8" customFormat="1" ht="15.75" customHeight="1">
      <c r="A723" s="332" t="s">
        <v>896</v>
      </c>
      <c r="B723" s="666"/>
      <c r="C723" s="62"/>
      <c r="D723" s="2506"/>
      <c r="E723" s="2507"/>
      <c r="F723" s="2507"/>
      <c r="G723" s="2507"/>
      <c r="H723" s="2507"/>
      <c r="I723" s="2508"/>
      <c r="J723" s="2511"/>
      <c r="K723" s="2512"/>
      <c r="L723" s="2514"/>
      <c r="M723" s="2500" t="s">
        <v>21</v>
      </c>
      <c r="N723" s="2501"/>
      <c r="O723" s="2501"/>
      <c r="P723" s="2501"/>
      <c r="Q723" s="2502"/>
      <c r="R723" s="342">
        <f>R721-R722</f>
        <v>1456</v>
      </c>
      <c r="S723" s="343" t="str">
        <f>L721</f>
        <v>m</v>
      </c>
      <c r="T723" s="486"/>
      <c r="U723" s="469"/>
      <c r="V723" s="659">
        <f>R723</f>
        <v>1456</v>
      </c>
      <c r="AB723" s="12"/>
    </row>
    <row r="724" spans="1:36" s="8" customFormat="1" ht="15.75">
      <c r="A724" s="332"/>
      <c r="B724" s="344"/>
      <c r="C724" s="345"/>
      <c r="D724" s="347"/>
      <c r="E724" s="347"/>
      <c r="F724" s="347"/>
      <c r="G724" s="346"/>
      <c r="H724" s="346"/>
      <c r="I724" s="346"/>
      <c r="J724" s="348"/>
      <c r="K724" s="349"/>
      <c r="L724" s="350"/>
      <c r="M724" s="351"/>
      <c r="N724" s="351"/>
      <c r="O724" s="351"/>
      <c r="P724" s="351"/>
      <c r="Q724" s="351"/>
      <c r="R724" s="352"/>
      <c r="S724" s="353"/>
      <c r="T724" s="354"/>
      <c r="U724" s="355"/>
      <c r="V724" s="660">
        <f>SUM(V715:V723)</f>
        <v>13104</v>
      </c>
      <c r="AB724" s="12"/>
    </row>
    <row r="725" spans="1:36" s="319" customFormat="1" ht="15.75" customHeight="1">
      <c r="A725" s="1051"/>
      <c r="B725" s="2528" t="str">
        <f>VLOOKUP(A752,'12 - FINANCEIRA'!_xlnm.Print_Area,1,FALSE)</f>
        <v>3.1.4</v>
      </c>
      <c r="C725" s="2526" t="str">
        <f>VLOOKUP(A752,'12 - FINANCEIRA'!_xlnm.Print_Area,3,FALSE)</f>
        <v>Caixa ralo em blocos pré-moldados e grelha articulada em FFA em Vias Urbanas</v>
      </c>
      <c r="D725" s="2552" t="s">
        <v>86</v>
      </c>
      <c r="E725" s="2553"/>
      <c r="F725" s="2553"/>
      <c r="G725" s="2553"/>
      <c r="H725" s="2553"/>
      <c r="I725" s="2554"/>
      <c r="J725" s="2498" t="s">
        <v>87</v>
      </c>
      <c r="K725" s="2498" t="s">
        <v>90</v>
      </c>
      <c r="L725" s="2498" t="s">
        <v>91</v>
      </c>
      <c r="M725" s="2498" t="s">
        <v>99</v>
      </c>
      <c r="N725" s="2498" t="s">
        <v>100</v>
      </c>
      <c r="O725" s="2498" t="s">
        <v>94</v>
      </c>
      <c r="P725" s="2498" t="s">
        <v>482</v>
      </c>
      <c r="Q725" s="2498" t="s">
        <v>15</v>
      </c>
      <c r="R725" s="2533" t="s">
        <v>2</v>
      </c>
      <c r="S725" s="2498" t="s">
        <v>88</v>
      </c>
      <c r="T725" s="2498" t="s">
        <v>16</v>
      </c>
      <c r="U725" s="2535" t="s">
        <v>205</v>
      </c>
      <c r="V725" s="659">
        <f t="shared" ref="V725:V751" si="88">V726</f>
        <v>46</v>
      </c>
      <c r="W725" s="13"/>
      <c r="X725" s="13"/>
      <c r="Y725" s="13"/>
      <c r="Z725" s="14"/>
      <c r="AA725" s="9"/>
      <c r="AB725" s="9"/>
      <c r="AC725" s="9"/>
      <c r="AD725" s="9"/>
      <c r="AE725" s="9"/>
      <c r="AF725" s="9"/>
      <c r="AG725" s="9"/>
      <c r="AH725" s="9"/>
      <c r="AI725" s="9"/>
      <c r="AJ725" s="9"/>
    </row>
    <row r="726" spans="1:36" s="319" customFormat="1" ht="15.75">
      <c r="A726" s="1051"/>
      <c r="B726" s="2529" t="e">
        <f>LEFT(#REF!,5)</f>
        <v>#REF!</v>
      </c>
      <c r="C726" s="2527" t="e">
        <f>VLOOKUP(LEFT(#REF!,5),'12 - FINANCEIRA'!_xlnm.Print_Area,2,FALSE)</f>
        <v>#REF!</v>
      </c>
      <c r="D726" s="2537" t="s">
        <v>13</v>
      </c>
      <c r="E726" s="2538"/>
      <c r="F726" s="2539"/>
      <c r="G726" s="2540" t="s">
        <v>14</v>
      </c>
      <c r="H726" s="2541"/>
      <c r="I726" s="2542"/>
      <c r="J726" s="2555"/>
      <c r="K726" s="2555"/>
      <c r="L726" s="2555"/>
      <c r="M726" s="2555"/>
      <c r="N726" s="2555"/>
      <c r="O726" s="2555"/>
      <c r="P726" s="2555"/>
      <c r="Q726" s="2555"/>
      <c r="R726" s="2557"/>
      <c r="S726" s="2555"/>
      <c r="T726" s="2555"/>
      <c r="U726" s="2556"/>
      <c r="V726" s="659">
        <f t="shared" si="88"/>
        <v>46</v>
      </c>
      <c r="W726" s="13"/>
      <c r="X726" s="13"/>
      <c r="Y726" s="13"/>
      <c r="Z726" s="14"/>
      <c r="AA726" s="9"/>
      <c r="AB726" s="9"/>
      <c r="AC726" s="9"/>
      <c r="AD726" s="9"/>
      <c r="AE726" s="9"/>
      <c r="AF726" s="9"/>
      <c r="AG726" s="9"/>
      <c r="AH726" s="9"/>
      <c r="AI726" s="9"/>
      <c r="AJ726" s="9"/>
    </row>
    <row r="727" spans="1:36" s="9" customFormat="1" ht="15">
      <c r="A727" s="321"/>
      <c r="B727" s="706"/>
      <c r="C727" s="1845" t="s">
        <v>946</v>
      </c>
      <c r="D727" s="1671">
        <v>0</v>
      </c>
      <c r="E727" s="1672" t="s">
        <v>67</v>
      </c>
      <c r="F727" s="1673">
        <v>0</v>
      </c>
      <c r="G727" s="1682"/>
      <c r="H727" s="1683"/>
      <c r="I727" s="1684"/>
      <c r="J727" s="1680" t="s">
        <v>769</v>
      </c>
      <c r="K727" s="1685"/>
      <c r="L727" s="1596"/>
      <c r="M727" s="1597"/>
      <c r="N727" s="1686"/>
      <c r="O727" s="1595"/>
      <c r="P727" s="1687"/>
      <c r="Q727" s="1688"/>
      <c r="R727" s="1615">
        <v>2</v>
      </c>
      <c r="S727" s="1677" t="s">
        <v>89</v>
      </c>
      <c r="T727" s="1678" t="s">
        <v>83</v>
      </c>
      <c r="U727" s="724" t="s">
        <v>1057</v>
      </c>
      <c r="V727" s="659">
        <f t="shared" si="88"/>
        <v>46</v>
      </c>
      <c r="W727" s="13"/>
      <c r="X727" s="13"/>
      <c r="Y727" s="13"/>
      <c r="Z727" s="14"/>
      <c r="AA727" s="24"/>
      <c r="AB727" s="25"/>
    </row>
    <row r="728" spans="1:36" s="9" customFormat="1" ht="15" customHeight="1">
      <c r="A728" s="1074"/>
      <c r="B728" s="707"/>
      <c r="C728" s="1612" t="s">
        <v>946</v>
      </c>
      <c r="D728" s="1530">
        <v>2</v>
      </c>
      <c r="E728" s="1531" t="s">
        <v>67</v>
      </c>
      <c r="F728" s="1532">
        <v>11.9</v>
      </c>
      <c r="G728" s="1689"/>
      <c r="H728" s="1690"/>
      <c r="I728" s="1691"/>
      <c r="J728" s="999" t="s">
        <v>769</v>
      </c>
      <c r="K728" s="1692"/>
      <c r="L728" s="1105"/>
      <c r="M728" s="1106"/>
      <c r="N728" s="1107"/>
      <c r="O728" s="1103"/>
      <c r="P728" s="1105"/>
      <c r="Q728" s="1109"/>
      <c r="R728" s="1223">
        <v>2</v>
      </c>
      <c r="S728" s="1224" t="s">
        <v>89</v>
      </c>
      <c r="T728" s="1225" t="s">
        <v>83</v>
      </c>
      <c r="U728" s="724" t="s">
        <v>1057</v>
      </c>
      <c r="V728" s="659">
        <f t="shared" si="88"/>
        <v>46</v>
      </c>
      <c r="W728" s="13"/>
      <c r="X728" s="13"/>
      <c r="Y728" s="13"/>
      <c r="Z728" s="14"/>
      <c r="AA728" s="24"/>
      <c r="AB728" s="25"/>
    </row>
    <row r="729" spans="1:36" s="9" customFormat="1" ht="15" customHeight="1">
      <c r="A729" s="1074"/>
      <c r="B729" s="707"/>
      <c r="C729" s="1612" t="s">
        <v>947</v>
      </c>
      <c r="D729" s="1530">
        <v>4</v>
      </c>
      <c r="E729" s="1531" t="s">
        <v>67</v>
      </c>
      <c r="F729" s="1532">
        <v>2.5</v>
      </c>
      <c r="G729" s="1689"/>
      <c r="H729" s="1690"/>
      <c r="I729" s="1691"/>
      <c r="J729" s="999" t="s">
        <v>769</v>
      </c>
      <c r="K729" s="1692"/>
      <c r="L729" s="1105"/>
      <c r="M729" s="1106"/>
      <c r="N729" s="1107"/>
      <c r="O729" s="1103"/>
      <c r="P729" s="1105"/>
      <c r="Q729" s="1109"/>
      <c r="R729" s="1223">
        <v>2</v>
      </c>
      <c r="S729" s="1224" t="s">
        <v>89</v>
      </c>
      <c r="T729" s="1225" t="s">
        <v>83</v>
      </c>
      <c r="U729" s="724" t="s">
        <v>1057</v>
      </c>
      <c r="V729" s="659">
        <f t="shared" si="88"/>
        <v>46</v>
      </c>
      <c r="W729" s="13"/>
      <c r="X729" s="13"/>
      <c r="Y729" s="13"/>
      <c r="Z729" s="14"/>
      <c r="AA729" s="24"/>
      <c r="AB729" s="25"/>
    </row>
    <row r="730" spans="1:36" s="9" customFormat="1" ht="15" customHeight="1">
      <c r="A730" s="1074"/>
      <c r="B730" s="707"/>
      <c r="C730" s="1612" t="s">
        <v>947</v>
      </c>
      <c r="D730" s="1530">
        <v>6</v>
      </c>
      <c r="E730" s="1531" t="s">
        <v>67</v>
      </c>
      <c r="F730" s="1532">
        <v>7.7</v>
      </c>
      <c r="G730" s="1689"/>
      <c r="H730" s="1690"/>
      <c r="I730" s="1691"/>
      <c r="J730" s="999" t="s">
        <v>769</v>
      </c>
      <c r="K730" s="1692"/>
      <c r="L730" s="1105"/>
      <c r="M730" s="1106"/>
      <c r="N730" s="1107"/>
      <c r="O730" s="1103"/>
      <c r="P730" s="1105"/>
      <c r="Q730" s="1109"/>
      <c r="R730" s="1223">
        <v>2</v>
      </c>
      <c r="S730" s="1224" t="s">
        <v>89</v>
      </c>
      <c r="T730" s="1225" t="s">
        <v>83</v>
      </c>
      <c r="U730" s="724" t="s">
        <v>1057</v>
      </c>
      <c r="V730" s="659">
        <f t="shared" si="88"/>
        <v>46</v>
      </c>
      <c r="W730" s="13"/>
      <c r="X730" s="13"/>
      <c r="Y730" s="13"/>
      <c r="Z730" s="14"/>
      <c r="AA730" s="24"/>
      <c r="AB730" s="25"/>
    </row>
    <row r="731" spans="1:36" s="9" customFormat="1" ht="15" customHeight="1">
      <c r="A731" s="1074"/>
      <c r="B731" s="707"/>
      <c r="C731" s="1612" t="s">
        <v>947</v>
      </c>
      <c r="D731" s="1530">
        <v>6</v>
      </c>
      <c r="E731" s="1531" t="s">
        <v>67</v>
      </c>
      <c r="F731" s="1532">
        <v>16.8</v>
      </c>
      <c r="G731" s="1689"/>
      <c r="H731" s="1690"/>
      <c r="I731" s="1691"/>
      <c r="J731" s="999" t="s">
        <v>769</v>
      </c>
      <c r="K731" s="1692"/>
      <c r="L731" s="1105"/>
      <c r="M731" s="1106"/>
      <c r="N731" s="1107"/>
      <c r="O731" s="1103"/>
      <c r="P731" s="1105"/>
      <c r="Q731" s="1109"/>
      <c r="R731" s="1223">
        <v>2</v>
      </c>
      <c r="S731" s="1224" t="s">
        <v>89</v>
      </c>
      <c r="T731" s="1225" t="s">
        <v>83</v>
      </c>
      <c r="U731" s="724" t="s">
        <v>1057</v>
      </c>
      <c r="V731" s="659">
        <f t="shared" si="88"/>
        <v>46</v>
      </c>
      <c r="W731" s="13"/>
      <c r="X731" s="13"/>
      <c r="Y731" s="13"/>
      <c r="Z731" s="14"/>
      <c r="AA731" s="24"/>
      <c r="AB731" s="25"/>
    </row>
    <row r="732" spans="1:36" s="9" customFormat="1" ht="15" customHeight="1">
      <c r="A732" s="1074"/>
      <c r="B732" s="707"/>
      <c r="C732" s="1612" t="s">
        <v>947</v>
      </c>
      <c r="D732" s="1530">
        <v>8</v>
      </c>
      <c r="E732" s="1531" t="s">
        <v>67</v>
      </c>
      <c r="F732" s="1532">
        <v>2.8</v>
      </c>
      <c r="G732" s="1689"/>
      <c r="H732" s="1690"/>
      <c r="I732" s="1691"/>
      <c r="J732" s="999" t="s">
        <v>769</v>
      </c>
      <c r="K732" s="1692"/>
      <c r="L732" s="1105"/>
      <c r="M732" s="1106"/>
      <c r="N732" s="1107"/>
      <c r="O732" s="1103"/>
      <c r="P732" s="1105"/>
      <c r="Q732" s="1109"/>
      <c r="R732" s="1223">
        <v>2</v>
      </c>
      <c r="S732" s="1224" t="s">
        <v>89</v>
      </c>
      <c r="T732" s="1225" t="s">
        <v>83</v>
      </c>
      <c r="U732" s="724" t="s">
        <v>1057</v>
      </c>
      <c r="V732" s="659">
        <f t="shared" si="88"/>
        <v>46</v>
      </c>
      <c r="W732" s="13"/>
      <c r="X732" s="13"/>
      <c r="Y732" s="13"/>
      <c r="Z732" s="14"/>
      <c r="AA732" s="24"/>
      <c r="AB732" s="25"/>
    </row>
    <row r="733" spans="1:36" s="9" customFormat="1" ht="15" customHeight="1">
      <c r="A733" s="1074"/>
      <c r="B733" s="707"/>
      <c r="C733" s="1612" t="s">
        <v>947</v>
      </c>
      <c r="D733" s="1530">
        <v>11</v>
      </c>
      <c r="E733" s="1531" t="s">
        <v>67</v>
      </c>
      <c r="F733" s="1532">
        <v>11</v>
      </c>
      <c r="G733" s="1689"/>
      <c r="H733" s="1690"/>
      <c r="I733" s="1691"/>
      <c r="J733" s="999" t="s">
        <v>769</v>
      </c>
      <c r="K733" s="1692"/>
      <c r="L733" s="1105"/>
      <c r="M733" s="1106"/>
      <c r="N733" s="1107"/>
      <c r="O733" s="1103"/>
      <c r="P733" s="1105"/>
      <c r="Q733" s="1109"/>
      <c r="R733" s="1223">
        <v>2</v>
      </c>
      <c r="S733" s="1224" t="s">
        <v>89</v>
      </c>
      <c r="T733" s="1225" t="s">
        <v>83</v>
      </c>
      <c r="U733" s="724" t="s">
        <v>1057</v>
      </c>
      <c r="V733" s="659">
        <f t="shared" si="88"/>
        <v>46</v>
      </c>
      <c r="W733" s="13"/>
      <c r="X733" s="13"/>
      <c r="Y733" s="13"/>
      <c r="Z733" s="14"/>
      <c r="AA733" s="24"/>
      <c r="AB733" s="25"/>
    </row>
    <row r="734" spans="1:36" s="9" customFormat="1" ht="15" customHeight="1">
      <c r="A734" s="1074"/>
      <c r="B734" s="707"/>
      <c r="C734" s="1612" t="s">
        <v>947</v>
      </c>
      <c r="D734" s="1530">
        <v>12</v>
      </c>
      <c r="E734" s="1531" t="s">
        <v>67</v>
      </c>
      <c r="F734" s="1532">
        <v>10</v>
      </c>
      <c r="G734" s="1689"/>
      <c r="H734" s="1690"/>
      <c r="I734" s="1691"/>
      <c r="J734" s="999" t="s">
        <v>769</v>
      </c>
      <c r="K734" s="1692"/>
      <c r="L734" s="1105"/>
      <c r="M734" s="1106"/>
      <c r="N734" s="1107"/>
      <c r="O734" s="1103"/>
      <c r="P734" s="1105"/>
      <c r="Q734" s="1109"/>
      <c r="R734" s="1223">
        <v>2</v>
      </c>
      <c r="S734" s="1224" t="s">
        <v>89</v>
      </c>
      <c r="T734" s="1225" t="s">
        <v>83</v>
      </c>
      <c r="U734" s="724" t="s">
        <v>1057</v>
      </c>
      <c r="V734" s="659">
        <f t="shared" si="88"/>
        <v>46</v>
      </c>
      <c r="W734" s="13"/>
      <c r="X734" s="13"/>
      <c r="Y734" s="13"/>
      <c r="Z734" s="14"/>
      <c r="AA734" s="24"/>
      <c r="AB734" s="25"/>
    </row>
    <row r="735" spans="1:36" s="9" customFormat="1" ht="15" customHeight="1">
      <c r="A735" s="1074"/>
      <c r="B735" s="707"/>
      <c r="C735" s="1226" t="s">
        <v>948</v>
      </c>
      <c r="D735" s="1530">
        <v>100</v>
      </c>
      <c r="E735" s="1531" t="s">
        <v>67</v>
      </c>
      <c r="F735" s="1532">
        <v>0</v>
      </c>
      <c r="G735" s="1689"/>
      <c r="H735" s="1690"/>
      <c r="I735" s="1691"/>
      <c r="J735" s="999" t="s">
        <v>769</v>
      </c>
      <c r="K735" s="1692"/>
      <c r="L735" s="1105"/>
      <c r="M735" s="1106"/>
      <c r="N735" s="1107"/>
      <c r="O735" s="1103"/>
      <c r="P735" s="1105"/>
      <c r="Q735" s="1109"/>
      <c r="R735" s="1223">
        <v>2</v>
      </c>
      <c r="S735" s="1224" t="s">
        <v>89</v>
      </c>
      <c r="T735" s="1225" t="s">
        <v>83</v>
      </c>
      <c r="U735" s="724" t="s">
        <v>1057</v>
      </c>
      <c r="V735" s="659">
        <f t="shared" si="88"/>
        <v>46</v>
      </c>
      <c r="W735" s="13"/>
      <c r="X735" s="13"/>
      <c r="Y735" s="13"/>
      <c r="Z735" s="14"/>
      <c r="AA735" s="24"/>
      <c r="AB735" s="25"/>
    </row>
    <row r="736" spans="1:36" s="9" customFormat="1" ht="15" customHeight="1">
      <c r="A736" s="1074"/>
      <c r="B736" s="707"/>
      <c r="C736" s="1226" t="s">
        <v>948</v>
      </c>
      <c r="D736" s="1530">
        <v>102</v>
      </c>
      <c r="E736" s="1531" t="s">
        <v>67</v>
      </c>
      <c r="F736" s="1532">
        <v>19</v>
      </c>
      <c r="G736" s="1689"/>
      <c r="H736" s="1690"/>
      <c r="I736" s="1691"/>
      <c r="J736" s="999" t="s">
        <v>769</v>
      </c>
      <c r="K736" s="1692"/>
      <c r="L736" s="1105"/>
      <c r="M736" s="1106"/>
      <c r="N736" s="1107"/>
      <c r="O736" s="1103"/>
      <c r="P736" s="1105"/>
      <c r="Q736" s="1109"/>
      <c r="R736" s="1223">
        <v>2</v>
      </c>
      <c r="S736" s="1224" t="s">
        <v>89</v>
      </c>
      <c r="T736" s="1225" t="s">
        <v>83</v>
      </c>
      <c r="U736" s="724" t="s">
        <v>1057</v>
      </c>
      <c r="V736" s="659">
        <f t="shared" si="88"/>
        <v>46</v>
      </c>
      <c r="W736" s="13"/>
      <c r="X736" s="13"/>
      <c r="Y736" s="13"/>
      <c r="Z736" s="14"/>
      <c r="AA736" s="24"/>
      <c r="AB736" s="25"/>
    </row>
    <row r="737" spans="1:28" s="9" customFormat="1" ht="15" customHeight="1">
      <c r="A737" s="1074"/>
      <c r="B737" s="707"/>
      <c r="C737" s="1226" t="s">
        <v>948</v>
      </c>
      <c r="D737" s="1530">
        <v>104</v>
      </c>
      <c r="E737" s="1531" t="s">
        <v>67</v>
      </c>
      <c r="F737" s="1532">
        <v>4.7</v>
      </c>
      <c r="G737" s="1689"/>
      <c r="H737" s="1690"/>
      <c r="I737" s="1691"/>
      <c r="J737" s="999" t="s">
        <v>769</v>
      </c>
      <c r="K737" s="1692"/>
      <c r="L737" s="1105"/>
      <c r="M737" s="1106"/>
      <c r="N737" s="1107"/>
      <c r="O737" s="1103"/>
      <c r="P737" s="1105"/>
      <c r="Q737" s="1109"/>
      <c r="R737" s="1223">
        <v>2</v>
      </c>
      <c r="S737" s="1224" t="s">
        <v>89</v>
      </c>
      <c r="T737" s="1225" t="s">
        <v>83</v>
      </c>
      <c r="U737" s="724" t="s">
        <v>1057</v>
      </c>
      <c r="V737" s="659">
        <f t="shared" si="88"/>
        <v>46</v>
      </c>
      <c r="W737" s="13"/>
      <c r="X737" s="13"/>
      <c r="Y737" s="13"/>
      <c r="Z737" s="14"/>
      <c r="AA737" s="24"/>
      <c r="AB737" s="25"/>
    </row>
    <row r="738" spans="1:28" s="9" customFormat="1" ht="15" customHeight="1">
      <c r="A738" s="1074"/>
      <c r="B738" s="707"/>
      <c r="C738" s="1226" t="s">
        <v>948</v>
      </c>
      <c r="D738" s="1530">
        <v>106</v>
      </c>
      <c r="E738" s="1531" t="s">
        <v>67</v>
      </c>
      <c r="F738" s="1532">
        <v>2</v>
      </c>
      <c r="G738" s="1689"/>
      <c r="H738" s="1690"/>
      <c r="I738" s="1691"/>
      <c r="J738" s="999" t="s">
        <v>769</v>
      </c>
      <c r="K738" s="1692"/>
      <c r="L738" s="1105"/>
      <c r="M738" s="1106"/>
      <c r="N738" s="1107"/>
      <c r="O738" s="1103"/>
      <c r="P738" s="1105"/>
      <c r="Q738" s="1109"/>
      <c r="R738" s="1223">
        <v>2</v>
      </c>
      <c r="S738" s="1224" t="s">
        <v>89</v>
      </c>
      <c r="T738" s="1225" t="s">
        <v>83</v>
      </c>
      <c r="U738" s="724" t="s">
        <v>1057</v>
      </c>
      <c r="V738" s="659">
        <f t="shared" si="88"/>
        <v>46</v>
      </c>
      <c r="W738" s="13"/>
      <c r="X738" s="13"/>
      <c r="Y738" s="13"/>
      <c r="Z738" s="14"/>
      <c r="AA738" s="24"/>
      <c r="AB738" s="25"/>
    </row>
    <row r="739" spans="1:28" s="9" customFormat="1" ht="15" customHeight="1">
      <c r="A739" s="1074"/>
      <c r="B739" s="707"/>
      <c r="C739" s="1226" t="s">
        <v>948</v>
      </c>
      <c r="D739" s="1530">
        <v>108</v>
      </c>
      <c r="E739" s="1531" t="s">
        <v>67</v>
      </c>
      <c r="F739" s="1532">
        <v>2</v>
      </c>
      <c r="G739" s="1689"/>
      <c r="H739" s="1690"/>
      <c r="I739" s="1691"/>
      <c r="J739" s="999" t="s">
        <v>769</v>
      </c>
      <c r="K739" s="1105"/>
      <c r="L739" s="1105"/>
      <c r="M739" s="1106"/>
      <c r="N739" s="1107"/>
      <c r="O739" s="1103"/>
      <c r="P739" s="1105"/>
      <c r="Q739" s="1109"/>
      <c r="R739" s="1223">
        <v>2</v>
      </c>
      <c r="S739" s="1224" t="s">
        <v>89</v>
      </c>
      <c r="T739" s="1225" t="s">
        <v>83</v>
      </c>
      <c r="U739" s="724" t="s">
        <v>1057</v>
      </c>
      <c r="V739" s="659">
        <f t="shared" si="88"/>
        <v>46</v>
      </c>
      <c r="W739" s="13"/>
      <c r="X739" s="13"/>
      <c r="Y739" s="13"/>
      <c r="Z739" s="14"/>
      <c r="AA739" s="24"/>
      <c r="AB739" s="25"/>
    </row>
    <row r="740" spans="1:28" s="9" customFormat="1" ht="15" customHeight="1">
      <c r="A740" s="1074"/>
      <c r="B740" s="707"/>
      <c r="C740" s="1226" t="s">
        <v>948</v>
      </c>
      <c r="D740" s="1530">
        <v>108</v>
      </c>
      <c r="E740" s="1531" t="s">
        <v>67</v>
      </c>
      <c r="F740" s="1532">
        <v>12</v>
      </c>
      <c r="G740" s="1689"/>
      <c r="H740" s="1693"/>
      <c r="I740" s="1694"/>
      <c r="J740" s="999" t="s">
        <v>769</v>
      </c>
      <c r="K740" s="1105"/>
      <c r="L740" s="1105"/>
      <c r="M740" s="1106"/>
      <c r="N740" s="1107"/>
      <c r="O740" s="1103"/>
      <c r="P740" s="1105"/>
      <c r="Q740" s="1138"/>
      <c r="R740" s="1223">
        <v>2</v>
      </c>
      <c r="S740" s="1224" t="s">
        <v>89</v>
      </c>
      <c r="T740" s="1225" t="s">
        <v>83</v>
      </c>
      <c r="U740" s="724" t="s">
        <v>1057</v>
      </c>
      <c r="V740" s="659">
        <f t="shared" si="88"/>
        <v>46</v>
      </c>
      <c r="W740" s="13"/>
      <c r="X740" s="13"/>
      <c r="Y740" s="13"/>
      <c r="Z740" s="14"/>
      <c r="AA740" s="24"/>
      <c r="AB740" s="25"/>
    </row>
    <row r="741" spans="1:28" s="9" customFormat="1" ht="15" customHeight="1">
      <c r="A741" s="1074"/>
      <c r="B741" s="707"/>
      <c r="C741" s="1226" t="s">
        <v>948</v>
      </c>
      <c r="D741" s="1530">
        <v>109</v>
      </c>
      <c r="E741" s="1531" t="s">
        <v>67</v>
      </c>
      <c r="F741" s="1532">
        <v>11.8</v>
      </c>
      <c r="G741" s="1288"/>
      <c r="H741" s="1129"/>
      <c r="I741" s="1289"/>
      <c r="J741" s="999" t="s">
        <v>769</v>
      </c>
      <c r="K741" s="1104"/>
      <c r="L741" s="1105"/>
      <c r="M741" s="1106"/>
      <c r="N741" s="1108"/>
      <c r="O741" s="1108"/>
      <c r="P741" s="1105"/>
      <c r="Q741" s="1137"/>
      <c r="R741" s="1223">
        <v>2</v>
      </c>
      <c r="S741" s="1224" t="s">
        <v>89</v>
      </c>
      <c r="T741" s="1225" t="s">
        <v>83</v>
      </c>
      <c r="U741" s="724" t="s">
        <v>1057</v>
      </c>
      <c r="V741" s="659">
        <f t="shared" si="88"/>
        <v>46</v>
      </c>
      <c r="W741" s="13"/>
      <c r="X741" s="13"/>
      <c r="Y741" s="13"/>
      <c r="Z741" s="14"/>
      <c r="AA741" s="24"/>
      <c r="AB741" s="25"/>
    </row>
    <row r="742" spans="1:28" s="9" customFormat="1" ht="15" customHeight="1">
      <c r="A742" s="1074"/>
      <c r="B742" s="707"/>
      <c r="C742" s="1226" t="s">
        <v>948</v>
      </c>
      <c r="D742" s="1530">
        <v>111</v>
      </c>
      <c r="E742" s="1531" t="s">
        <v>67</v>
      </c>
      <c r="F742" s="1532">
        <v>3.5</v>
      </c>
      <c r="G742" s="1288"/>
      <c r="H742" s="1129"/>
      <c r="I742" s="1289"/>
      <c r="J742" s="999" t="s">
        <v>769</v>
      </c>
      <c r="K742" s="1104"/>
      <c r="L742" s="1105"/>
      <c r="M742" s="1106"/>
      <c r="N742" s="1108"/>
      <c r="O742" s="1108"/>
      <c r="P742" s="1105"/>
      <c r="Q742" s="1137"/>
      <c r="R742" s="1223">
        <v>2</v>
      </c>
      <c r="S742" s="1224" t="s">
        <v>89</v>
      </c>
      <c r="T742" s="1225" t="s">
        <v>83</v>
      </c>
      <c r="U742" s="724" t="s">
        <v>1057</v>
      </c>
      <c r="V742" s="659">
        <f t="shared" si="88"/>
        <v>46</v>
      </c>
      <c r="W742" s="13"/>
      <c r="X742" s="13"/>
      <c r="Y742" s="13"/>
      <c r="Z742" s="14"/>
      <c r="AA742" s="24"/>
      <c r="AB742" s="25"/>
    </row>
    <row r="743" spans="1:28" s="9" customFormat="1" ht="15" customHeight="1">
      <c r="A743" s="1074"/>
      <c r="B743" s="707"/>
      <c r="C743" s="1226" t="s">
        <v>948</v>
      </c>
      <c r="D743" s="1530">
        <v>113</v>
      </c>
      <c r="E743" s="1531" t="s">
        <v>67</v>
      </c>
      <c r="F743" s="1532">
        <v>13.4</v>
      </c>
      <c r="G743" s="1288"/>
      <c r="H743" s="1129"/>
      <c r="I743" s="1289"/>
      <c r="J743" s="999" t="s">
        <v>769</v>
      </c>
      <c r="K743" s="1104"/>
      <c r="L743" s="1105"/>
      <c r="M743" s="1106"/>
      <c r="N743" s="1108"/>
      <c r="O743" s="1108"/>
      <c r="P743" s="1105"/>
      <c r="Q743" s="1137"/>
      <c r="R743" s="1223">
        <v>2</v>
      </c>
      <c r="S743" s="1224" t="s">
        <v>89</v>
      </c>
      <c r="T743" s="1225" t="s">
        <v>83</v>
      </c>
      <c r="U743" s="724" t="s">
        <v>1057</v>
      </c>
      <c r="V743" s="659">
        <f t="shared" si="88"/>
        <v>46</v>
      </c>
      <c r="W743" s="13"/>
      <c r="X743" s="13"/>
      <c r="Y743" s="13"/>
      <c r="Z743" s="14"/>
      <c r="AA743" s="24"/>
      <c r="AB743" s="25"/>
    </row>
    <row r="744" spans="1:28" s="9" customFormat="1" ht="15" customHeight="1">
      <c r="A744" s="1074"/>
      <c r="B744" s="707"/>
      <c r="C744" s="1226" t="s">
        <v>948</v>
      </c>
      <c r="D744" s="1530">
        <v>115</v>
      </c>
      <c r="E744" s="1531" t="s">
        <v>67</v>
      </c>
      <c r="F744" s="1532">
        <v>5.2</v>
      </c>
      <c r="G744" s="1288"/>
      <c r="H744" s="1129"/>
      <c r="I744" s="1289"/>
      <c r="J744" s="999" t="s">
        <v>769</v>
      </c>
      <c r="K744" s="1104"/>
      <c r="L744" s="1105"/>
      <c r="M744" s="1106"/>
      <c r="N744" s="1108"/>
      <c r="O744" s="1108"/>
      <c r="P744" s="1105"/>
      <c r="Q744" s="1137"/>
      <c r="R744" s="1223">
        <v>2</v>
      </c>
      <c r="S744" s="1224" t="s">
        <v>89</v>
      </c>
      <c r="T744" s="1225" t="s">
        <v>83</v>
      </c>
      <c r="U744" s="724" t="s">
        <v>1057</v>
      </c>
      <c r="V744" s="659">
        <f t="shared" si="88"/>
        <v>46</v>
      </c>
      <c r="W744" s="13"/>
      <c r="X744" s="13"/>
      <c r="Y744" s="13"/>
      <c r="Z744" s="14"/>
      <c r="AA744" s="24"/>
      <c r="AB744" s="25"/>
    </row>
    <row r="745" spans="1:28" s="9" customFormat="1" ht="15" customHeight="1">
      <c r="A745" s="1074"/>
      <c r="B745" s="707"/>
      <c r="C745" s="1226" t="s">
        <v>948</v>
      </c>
      <c r="D745" s="1530">
        <v>117</v>
      </c>
      <c r="E745" s="1531" t="s">
        <v>67</v>
      </c>
      <c r="F745" s="1532">
        <v>6</v>
      </c>
      <c r="G745" s="1288"/>
      <c r="H745" s="1129"/>
      <c r="I745" s="1289"/>
      <c r="J745" s="999" t="s">
        <v>769</v>
      </c>
      <c r="K745" s="1104"/>
      <c r="L745" s="1105"/>
      <c r="M745" s="1106"/>
      <c r="N745" s="1108"/>
      <c r="O745" s="1108"/>
      <c r="P745" s="1105"/>
      <c r="Q745" s="1137"/>
      <c r="R745" s="1223">
        <v>2</v>
      </c>
      <c r="S745" s="1224" t="s">
        <v>89</v>
      </c>
      <c r="T745" s="1225" t="s">
        <v>83</v>
      </c>
      <c r="U745" s="724" t="s">
        <v>1057</v>
      </c>
      <c r="V745" s="659">
        <f t="shared" si="88"/>
        <v>46</v>
      </c>
      <c r="W745" s="13"/>
      <c r="X745" s="13"/>
      <c r="Y745" s="13"/>
      <c r="Z745" s="14"/>
      <c r="AA745" s="24"/>
      <c r="AB745" s="25"/>
    </row>
    <row r="746" spans="1:28" s="9" customFormat="1" ht="15" customHeight="1">
      <c r="A746" s="1074"/>
      <c r="B746" s="707"/>
      <c r="C746" s="1226" t="s">
        <v>948</v>
      </c>
      <c r="D746" s="1530">
        <v>119</v>
      </c>
      <c r="E746" s="1531" t="s">
        <v>67</v>
      </c>
      <c r="F746" s="1532">
        <v>5</v>
      </c>
      <c r="G746" s="1288"/>
      <c r="H746" s="1129"/>
      <c r="I746" s="1289"/>
      <c r="J746" s="999" t="s">
        <v>769</v>
      </c>
      <c r="K746" s="1104"/>
      <c r="L746" s="1105"/>
      <c r="M746" s="1106"/>
      <c r="N746" s="1108"/>
      <c r="O746" s="1108"/>
      <c r="P746" s="1105"/>
      <c r="Q746" s="1137"/>
      <c r="R746" s="1223">
        <v>2</v>
      </c>
      <c r="S746" s="1224" t="s">
        <v>89</v>
      </c>
      <c r="T746" s="1225" t="s">
        <v>83</v>
      </c>
      <c r="U746" s="724" t="s">
        <v>1057</v>
      </c>
      <c r="V746" s="659">
        <f t="shared" si="88"/>
        <v>46</v>
      </c>
      <c r="W746" s="13"/>
      <c r="X746" s="13"/>
      <c r="Y746" s="13"/>
      <c r="Z746" s="14"/>
      <c r="AA746" s="24"/>
      <c r="AB746" s="25"/>
    </row>
    <row r="747" spans="1:28" s="9" customFormat="1" ht="15" customHeight="1">
      <c r="A747" s="1074"/>
      <c r="B747" s="707"/>
      <c r="C747" s="1226" t="s">
        <v>948</v>
      </c>
      <c r="D747" s="1530">
        <v>121</v>
      </c>
      <c r="E747" s="1531" t="s">
        <v>67</v>
      </c>
      <c r="F747" s="1532">
        <v>3</v>
      </c>
      <c r="G747" s="1288"/>
      <c r="H747" s="1129"/>
      <c r="I747" s="1289"/>
      <c r="J747" s="999" t="s">
        <v>769</v>
      </c>
      <c r="K747" s="1104"/>
      <c r="L747" s="1105"/>
      <c r="M747" s="1106"/>
      <c r="N747" s="1108"/>
      <c r="O747" s="1108"/>
      <c r="P747" s="1105"/>
      <c r="Q747" s="1137"/>
      <c r="R747" s="1223">
        <v>2</v>
      </c>
      <c r="S747" s="1224" t="s">
        <v>89</v>
      </c>
      <c r="T747" s="1225" t="s">
        <v>83</v>
      </c>
      <c r="U747" s="724" t="s">
        <v>1057</v>
      </c>
      <c r="V747" s="659">
        <f t="shared" si="88"/>
        <v>46</v>
      </c>
      <c r="W747" s="13"/>
      <c r="X747" s="13"/>
      <c r="Y747" s="13"/>
      <c r="Z747" s="14"/>
      <c r="AA747" s="24"/>
      <c r="AB747" s="25"/>
    </row>
    <row r="748" spans="1:28" s="9" customFormat="1" ht="15">
      <c r="A748" s="1074"/>
      <c r="B748" s="707"/>
      <c r="C748" s="1226" t="s">
        <v>948</v>
      </c>
      <c r="D748" s="1530">
        <v>123</v>
      </c>
      <c r="E748" s="1531" t="s">
        <v>67</v>
      </c>
      <c r="F748" s="1532">
        <v>2.7</v>
      </c>
      <c r="G748" s="1288"/>
      <c r="H748" s="1129"/>
      <c r="I748" s="1289"/>
      <c r="J748" s="999" t="s">
        <v>769</v>
      </c>
      <c r="K748" s="1104"/>
      <c r="L748" s="1105"/>
      <c r="M748" s="1106"/>
      <c r="N748" s="1108"/>
      <c r="O748" s="1108"/>
      <c r="P748" s="1105"/>
      <c r="Q748" s="1137"/>
      <c r="R748" s="1223">
        <v>2</v>
      </c>
      <c r="S748" s="1224" t="s">
        <v>89</v>
      </c>
      <c r="T748" s="1225" t="s">
        <v>83</v>
      </c>
      <c r="U748" s="724" t="s">
        <v>1057</v>
      </c>
      <c r="V748" s="659">
        <f t="shared" si="88"/>
        <v>46</v>
      </c>
      <c r="W748" s="13"/>
      <c r="X748" s="13"/>
      <c r="Y748" s="13"/>
      <c r="Z748" s="14"/>
      <c r="AA748" s="24"/>
      <c r="AB748" s="25"/>
    </row>
    <row r="749" spans="1:28" s="8" customFormat="1" ht="15">
      <c r="A749" s="332"/>
      <c r="B749" s="710"/>
      <c r="C749" s="1695" t="s">
        <v>948</v>
      </c>
      <c r="D749" s="1696">
        <v>123</v>
      </c>
      <c r="E749" s="1697" t="s">
        <v>67</v>
      </c>
      <c r="F749" s="1698">
        <v>11</v>
      </c>
      <c r="G749" s="1699"/>
      <c r="H749" s="1700"/>
      <c r="I749" s="1701"/>
      <c r="J749" s="1660" t="s">
        <v>769</v>
      </c>
      <c r="K749" s="1702"/>
      <c r="L749" s="1703"/>
      <c r="M749" s="1704"/>
      <c r="N749" s="1705"/>
      <c r="O749" s="1705"/>
      <c r="P749" s="1703"/>
      <c r="Q749" s="1706"/>
      <c r="R749" s="1661">
        <v>2</v>
      </c>
      <c r="S749" s="1666" t="s">
        <v>89</v>
      </c>
      <c r="T749" s="1667" t="s">
        <v>83</v>
      </c>
      <c r="U749" s="801" t="s">
        <v>1057</v>
      </c>
      <c r="V749" s="659">
        <f t="shared" si="88"/>
        <v>46</v>
      </c>
      <c r="W749" s="718"/>
      <c r="X749" s="718"/>
      <c r="Y749" s="718"/>
      <c r="Z749" s="719"/>
    </row>
    <row r="750" spans="1:28" s="8" customFormat="1" ht="15.75" customHeight="1">
      <c r="A750" s="332"/>
      <c r="B750" s="666"/>
      <c r="C750" s="62"/>
      <c r="D750" s="2506" t="s">
        <v>17</v>
      </c>
      <c r="E750" s="2507"/>
      <c r="F750" s="2507"/>
      <c r="G750" s="2507"/>
      <c r="H750" s="2507"/>
      <c r="I750" s="2508"/>
      <c r="J750" s="2567">
        <f>VLOOKUP(A752,'12 - FINANCEIRA'!_xlnm.Print_Area,6,FALSE)</f>
        <v>46</v>
      </c>
      <c r="K750" s="2568"/>
      <c r="L750" s="696" t="str">
        <f>VLOOKUP(A752,'12 - FINANCEIRA'!_xlnm.Print_Area,4,FALSE)</f>
        <v>un</v>
      </c>
      <c r="M750" s="2562" t="s">
        <v>18</v>
      </c>
      <c r="N750" s="2563"/>
      <c r="O750" s="2563"/>
      <c r="P750" s="2563"/>
      <c r="Q750" s="2564"/>
      <c r="R750" s="691">
        <f>SUM(R727:R749)</f>
        <v>46</v>
      </c>
      <c r="S750" s="692" t="str">
        <f>L750</f>
        <v>un</v>
      </c>
      <c r="T750" s="486"/>
      <c r="U750" s="469"/>
      <c r="V750" s="659">
        <f t="shared" si="88"/>
        <v>46</v>
      </c>
      <c r="AB750" s="12"/>
    </row>
    <row r="751" spans="1:28" s="8" customFormat="1" ht="15.75" customHeight="1">
      <c r="A751" s="332"/>
      <c r="B751" s="666"/>
      <c r="C751" s="487"/>
      <c r="D751" s="2503" t="s">
        <v>19</v>
      </c>
      <c r="E751" s="2504"/>
      <c r="F751" s="2504"/>
      <c r="G751" s="2504"/>
      <c r="H751" s="2504"/>
      <c r="I751" s="2505"/>
      <c r="J751" s="2509">
        <f>R750/J750</f>
        <v>1</v>
      </c>
      <c r="K751" s="2510"/>
      <c r="L751" s="2513"/>
      <c r="M751" s="2500" t="s">
        <v>20</v>
      </c>
      <c r="N751" s="2501"/>
      <c r="O751" s="2501"/>
      <c r="P751" s="2501"/>
      <c r="Q751" s="2502"/>
      <c r="R751" s="667">
        <f>VLOOKUP(A752,'12 - FINANCEIRA'!_xlnm.Print_Area,8,FALSE)</f>
        <v>0</v>
      </c>
      <c r="S751" s="668" t="str">
        <f>L750</f>
        <v>un</v>
      </c>
      <c r="T751" s="486"/>
      <c r="U751" s="469"/>
      <c r="V751" s="659">
        <f t="shared" si="88"/>
        <v>46</v>
      </c>
      <c r="AB751" s="12"/>
    </row>
    <row r="752" spans="1:28" s="8" customFormat="1" ht="15.75" customHeight="1">
      <c r="A752" s="332" t="s">
        <v>898</v>
      </c>
      <c r="B752" s="666"/>
      <c r="C752" s="62"/>
      <c r="D752" s="2506"/>
      <c r="E752" s="2507"/>
      <c r="F752" s="2507"/>
      <c r="G752" s="2507"/>
      <c r="H752" s="2507"/>
      <c r="I752" s="2508"/>
      <c r="J752" s="2511"/>
      <c r="K752" s="2512"/>
      <c r="L752" s="2514"/>
      <c r="M752" s="2500" t="s">
        <v>21</v>
      </c>
      <c r="N752" s="2501"/>
      <c r="O752" s="2501"/>
      <c r="P752" s="2501"/>
      <c r="Q752" s="2502"/>
      <c r="R752" s="342">
        <f>R750-R751</f>
        <v>46</v>
      </c>
      <c r="S752" s="343" t="str">
        <f>L750</f>
        <v>un</v>
      </c>
      <c r="T752" s="486"/>
      <c r="U752" s="469"/>
      <c r="V752" s="659">
        <f>R752</f>
        <v>46</v>
      </c>
      <c r="AB752" s="12"/>
    </row>
    <row r="753" spans="1:36" s="8" customFormat="1" ht="15.75">
      <c r="A753" s="332"/>
      <c r="B753" s="344"/>
      <c r="C753" s="345"/>
      <c r="D753" s="347"/>
      <c r="E753" s="347"/>
      <c r="F753" s="347"/>
      <c r="G753" s="346"/>
      <c r="H753" s="346"/>
      <c r="I753" s="346"/>
      <c r="J753" s="348"/>
      <c r="K753" s="349"/>
      <c r="L753" s="350"/>
      <c r="M753" s="351"/>
      <c r="N753" s="351"/>
      <c r="O753" s="351"/>
      <c r="P753" s="351"/>
      <c r="Q753" s="351"/>
      <c r="R753" s="352"/>
      <c r="S753" s="353"/>
      <c r="T753" s="354"/>
      <c r="U753" s="355"/>
      <c r="V753" s="660">
        <f>SUM(V725:V752)</f>
        <v>1288</v>
      </c>
      <c r="AB753" s="12"/>
    </row>
    <row r="754" spans="1:36" s="319" customFormat="1" ht="15.75" customHeight="1">
      <c r="A754" s="1051"/>
      <c r="B754" s="2528" t="str">
        <f>VLOOKUP(A808,'12 - FINANCEIRA'!_xlnm.Print_Area,1,FALSE)</f>
        <v>3.1.5</v>
      </c>
      <c r="C754" s="2526" t="str">
        <f>VLOOKUP(A808,'12 - FINANCEIRA'!_xlnm.Print_Area,3,FALSE)</f>
        <v xml:space="preserve">Lig Pred Esg Curta C/Mat S/Pav H0,6A1,0M </v>
      </c>
      <c r="D754" s="2552" t="s">
        <v>86</v>
      </c>
      <c r="E754" s="2553"/>
      <c r="F754" s="2553"/>
      <c r="G754" s="2553"/>
      <c r="H754" s="2553"/>
      <c r="I754" s="2554"/>
      <c r="J754" s="2498" t="s">
        <v>87</v>
      </c>
      <c r="K754" s="2498" t="s">
        <v>90</v>
      </c>
      <c r="L754" s="2498" t="s">
        <v>91</v>
      </c>
      <c r="M754" s="2498" t="s">
        <v>99</v>
      </c>
      <c r="N754" s="2498" t="s">
        <v>100</v>
      </c>
      <c r="O754" s="2498" t="s">
        <v>94</v>
      </c>
      <c r="P754" s="2498" t="s">
        <v>482</v>
      </c>
      <c r="Q754" s="2498" t="s">
        <v>15</v>
      </c>
      <c r="R754" s="2533" t="s">
        <v>2</v>
      </c>
      <c r="S754" s="2498" t="s">
        <v>88</v>
      </c>
      <c r="T754" s="2498" t="s">
        <v>16</v>
      </c>
      <c r="U754" s="2535" t="s">
        <v>205</v>
      </c>
      <c r="V754" s="659">
        <f t="shared" ref="V754:V807" si="89">V755</f>
        <v>50</v>
      </c>
      <c r="W754" s="13"/>
      <c r="X754" s="13"/>
      <c r="Y754" s="13"/>
      <c r="Z754" s="14"/>
      <c r="AA754" s="9"/>
      <c r="AB754" s="9"/>
      <c r="AC754" s="9"/>
      <c r="AD754" s="9"/>
      <c r="AE754" s="9"/>
      <c r="AF754" s="9"/>
      <c r="AG754" s="9"/>
      <c r="AH754" s="9"/>
      <c r="AI754" s="9"/>
      <c r="AJ754" s="9"/>
    </row>
    <row r="755" spans="1:36" s="319" customFormat="1" ht="15.75">
      <c r="A755" s="1051"/>
      <c r="B755" s="2529" t="e">
        <f>LEFT(#REF!,5)</f>
        <v>#REF!</v>
      </c>
      <c r="C755" s="2527" t="e">
        <f>VLOOKUP(LEFT(#REF!,5),'12 - FINANCEIRA'!_xlnm.Print_Area,2,FALSE)</f>
        <v>#REF!</v>
      </c>
      <c r="D755" s="2537" t="s">
        <v>13</v>
      </c>
      <c r="E755" s="2538"/>
      <c r="F755" s="2539"/>
      <c r="G755" s="2540" t="s">
        <v>14</v>
      </c>
      <c r="H755" s="2541"/>
      <c r="I755" s="2542"/>
      <c r="J755" s="2555"/>
      <c r="K755" s="2555"/>
      <c r="L755" s="2555"/>
      <c r="M755" s="2555"/>
      <c r="N755" s="2555"/>
      <c r="O755" s="2555"/>
      <c r="P755" s="2555"/>
      <c r="Q755" s="2555"/>
      <c r="R755" s="2557"/>
      <c r="S755" s="2555"/>
      <c r="T755" s="2555"/>
      <c r="U755" s="2556"/>
      <c r="V755" s="659">
        <f t="shared" si="89"/>
        <v>50</v>
      </c>
      <c r="W755" s="13"/>
      <c r="X755" s="13"/>
      <c r="Y755" s="13"/>
      <c r="Z755" s="14"/>
      <c r="AA755" s="9"/>
      <c r="AB755" s="9"/>
      <c r="AC755" s="9"/>
      <c r="AD755" s="9"/>
      <c r="AE755" s="9"/>
      <c r="AF755" s="9"/>
      <c r="AG755" s="9"/>
      <c r="AH755" s="9"/>
      <c r="AI755" s="9"/>
      <c r="AJ755" s="9"/>
    </row>
    <row r="756" spans="1:36" s="9" customFormat="1" ht="15">
      <c r="A756" s="321"/>
      <c r="B756" s="706"/>
      <c r="C756" s="1226" t="s">
        <v>994</v>
      </c>
      <c r="D756" s="1671">
        <v>101</v>
      </c>
      <c r="E756" s="1672" t="s">
        <v>67</v>
      </c>
      <c r="F756" s="1673">
        <v>11</v>
      </c>
      <c r="G756" s="1682"/>
      <c r="H756" s="1683"/>
      <c r="I756" s="1684"/>
      <c r="J756" s="1680" t="s">
        <v>93</v>
      </c>
      <c r="K756" s="1685"/>
      <c r="L756" s="1596"/>
      <c r="M756" s="1597"/>
      <c r="N756" s="1686"/>
      <c r="O756" s="1595"/>
      <c r="P756" s="1687"/>
      <c r="Q756" s="1688"/>
      <c r="R756" s="1615">
        <v>1</v>
      </c>
      <c r="S756" s="1677" t="s">
        <v>89</v>
      </c>
      <c r="T756" s="1678" t="s">
        <v>83</v>
      </c>
      <c r="U756" s="23"/>
      <c r="V756" s="659">
        <f t="shared" si="89"/>
        <v>50</v>
      </c>
      <c r="W756" s="13"/>
      <c r="X756" s="13"/>
      <c r="Y756" s="13"/>
      <c r="Z756" s="14"/>
      <c r="AA756" s="24"/>
      <c r="AB756" s="25"/>
    </row>
    <row r="757" spans="1:36" s="9" customFormat="1" ht="15">
      <c r="A757" s="1074"/>
      <c r="B757" s="707"/>
      <c r="C757" s="1226" t="s">
        <v>994</v>
      </c>
      <c r="D757" s="1530">
        <v>101</v>
      </c>
      <c r="E757" s="1531" t="s">
        <v>67</v>
      </c>
      <c r="F757" s="1532">
        <v>17.2</v>
      </c>
      <c r="G757" s="1689"/>
      <c r="H757" s="1690"/>
      <c r="I757" s="1691"/>
      <c r="J757" s="999" t="s">
        <v>93</v>
      </c>
      <c r="K757" s="1105"/>
      <c r="L757" s="1105"/>
      <c r="M757" s="1106"/>
      <c r="N757" s="1107"/>
      <c r="O757" s="1103"/>
      <c r="P757" s="1105"/>
      <c r="Q757" s="1109"/>
      <c r="R757" s="1223">
        <v>1</v>
      </c>
      <c r="S757" s="1224" t="s">
        <v>89</v>
      </c>
      <c r="T757" s="1225" t="s">
        <v>83</v>
      </c>
      <c r="U757" s="23"/>
      <c r="V757" s="659">
        <f t="shared" si="89"/>
        <v>50</v>
      </c>
      <c r="W757" s="13"/>
      <c r="X757" s="13"/>
      <c r="Y757" s="13"/>
      <c r="Z757" s="14"/>
      <c r="AA757" s="24"/>
      <c r="AB757" s="25"/>
    </row>
    <row r="758" spans="1:36" s="9" customFormat="1" ht="15">
      <c r="A758" s="1074"/>
      <c r="B758" s="707"/>
      <c r="C758" s="1226" t="s">
        <v>994</v>
      </c>
      <c r="D758" s="1530">
        <v>101</v>
      </c>
      <c r="E758" s="1531" t="s">
        <v>67</v>
      </c>
      <c r="F758" s="1532">
        <v>18.3</v>
      </c>
      <c r="G758" s="1689"/>
      <c r="H758" s="1693"/>
      <c r="I758" s="1694"/>
      <c r="J758" s="999" t="s">
        <v>93</v>
      </c>
      <c r="K758" s="1105"/>
      <c r="L758" s="1105"/>
      <c r="M758" s="1106"/>
      <c r="N758" s="1107"/>
      <c r="O758" s="1103"/>
      <c r="P758" s="1105"/>
      <c r="Q758" s="1138"/>
      <c r="R758" s="1223">
        <v>1</v>
      </c>
      <c r="S758" s="1224" t="s">
        <v>89</v>
      </c>
      <c r="T758" s="1225" t="s">
        <v>83</v>
      </c>
      <c r="U758" s="23"/>
      <c r="V758" s="659">
        <f t="shared" si="89"/>
        <v>50</v>
      </c>
      <c r="W758" s="13"/>
      <c r="X758" s="13"/>
      <c r="Y758" s="13"/>
      <c r="Z758" s="14"/>
      <c r="AA758" s="24"/>
      <c r="AB758" s="25"/>
    </row>
    <row r="759" spans="1:36" s="9" customFormat="1" ht="15">
      <c r="A759" s="1074"/>
      <c r="B759" s="707"/>
      <c r="C759" s="1226" t="s">
        <v>994</v>
      </c>
      <c r="D759" s="1530">
        <v>102</v>
      </c>
      <c r="E759" s="1531" t="s">
        <v>67</v>
      </c>
      <c r="F759" s="1532">
        <v>3.3</v>
      </c>
      <c r="G759" s="1288"/>
      <c r="H759" s="1129"/>
      <c r="I759" s="1289"/>
      <c r="J759" s="999" t="s">
        <v>93</v>
      </c>
      <c r="K759" s="1104"/>
      <c r="L759" s="1105"/>
      <c r="M759" s="1106"/>
      <c r="N759" s="1108"/>
      <c r="O759" s="1108"/>
      <c r="P759" s="1105"/>
      <c r="Q759" s="1137"/>
      <c r="R759" s="1223">
        <v>1</v>
      </c>
      <c r="S759" s="1224" t="s">
        <v>89</v>
      </c>
      <c r="T759" s="1225" t="s">
        <v>83</v>
      </c>
      <c r="U759" s="23"/>
      <c r="V759" s="659">
        <f t="shared" si="89"/>
        <v>50</v>
      </c>
      <c r="W759" s="13"/>
      <c r="X759" s="13"/>
      <c r="Y759" s="13"/>
      <c r="Z759" s="14"/>
      <c r="AA759" s="24"/>
      <c r="AB759" s="25"/>
    </row>
    <row r="760" spans="1:36" s="9" customFormat="1" ht="15">
      <c r="A760" s="1074"/>
      <c r="B760" s="707"/>
      <c r="C760" s="1226" t="s">
        <v>994</v>
      </c>
      <c r="D760" s="1530">
        <v>102</v>
      </c>
      <c r="E760" s="1531" t="s">
        <v>67</v>
      </c>
      <c r="F760" s="1532">
        <v>6.75</v>
      </c>
      <c r="G760" s="1288"/>
      <c r="H760" s="1129"/>
      <c r="I760" s="1289"/>
      <c r="J760" s="999" t="s">
        <v>93</v>
      </c>
      <c r="K760" s="1104"/>
      <c r="L760" s="1105"/>
      <c r="M760" s="1106"/>
      <c r="N760" s="1108"/>
      <c r="O760" s="1108"/>
      <c r="P760" s="1105"/>
      <c r="Q760" s="1137"/>
      <c r="R760" s="1223">
        <v>1</v>
      </c>
      <c r="S760" s="1224" t="s">
        <v>89</v>
      </c>
      <c r="T760" s="1225" t="s">
        <v>83</v>
      </c>
      <c r="U760" s="23"/>
      <c r="V760" s="659">
        <f t="shared" si="89"/>
        <v>50</v>
      </c>
      <c r="W760" s="13"/>
      <c r="X760" s="13"/>
      <c r="Y760" s="13"/>
      <c r="Z760" s="14"/>
      <c r="AA760" s="24"/>
      <c r="AB760" s="25"/>
    </row>
    <row r="761" spans="1:36" s="9" customFormat="1" ht="15">
      <c r="A761" s="1074"/>
      <c r="B761" s="707"/>
      <c r="C761" s="1226" t="s">
        <v>994</v>
      </c>
      <c r="D761" s="1530">
        <v>102</v>
      </c>
      <c r="E761" s="1531" t="s">
        <v>67</v>
      </c>
      <c r="F761" s="1532">
        <v>11.45</v>
      </c>
      <c r="G761" s="1288"/>
      <c r="H761" s="1129"/>
      <c r="I761" s="1289"/>
      <c r="J761" s="999" t="s">
        <v>93</v>
      </c>
      <c r="K761" s="1104"/>
      <c r="L761" s="1105"/>
      <c r="M761" s="1106"/>
      <c r="N761" s="1108"/>
      <c r="O761" s="1108"/>
      <c r="P761" s="1105"/>
      <c r="Q761" s="1137"/>
      <c r="R761" s="1223">
        <v>1</v>
      </c>
      <c r="S761" s="1224" t="s">
        <v>89</v>
      </c>
      <c r="T761" s="1225" t="s">
        <v>83</v>
      </c>
      <c r="U761" s="23"/>
      <c r="V761" s="659">
        <f t="shared" si="89"/>
        <v>50</v>
      </c>
      <c r="W761" s="13"/>
      <c r="X761" s="13"/>
      <c r="Y761" s="13"/>
      <c r="Z761" s="14"/>
      <c r="AA761" s="24"/>
      <c r="AB761" s="25"/>
    </row>
    <row r="762" spans="1:36" s="9" customFormat="1" ht="15">
      <c r="A762" s="1074"/>
      <c r="B762" s="707"/>
      <c r="C762" s="1226" t="s">
        <v>994</v>
      </c>
      <c r="D762" s="1530">
        <v>102</v>
      </c>
      <c r="E762" s="1531" t="s">
        <v>67</v>
      </c>
      <c r="F762" s="1532">
        <v>15.2</v>
      </c>
      <c r="G762" s="1288"/>
      <c r="H762" s="1129"/>
      <c r="I762" s="1289"/>
      <c r="J762" s="999" t="s">
        <v>93</v>
      </c>
      <c r="K762" s="1104"/>
      <c r="L762" s="1105"/>
      <c r="M762" s="1106"/>
      <c r="N762" s="1108"/>
      <c r="O762" s="1108"/>
      <c r="P762" s="1105"/>
      <c r="Q762" s="1137"/>
      <c r="R762" s="1223">
        <v>1</v>
      </c>
      <c r="S762" s="1224" t="s">
        <v>89</v>
      </c>
      <c r="T762" s="1225" t="s">
        <v>83</v>
      </c>
      <c r="U762" s="23"/>
      <c r="V762" s="659">
        <f t="shared" si="89"/>
        <v>50</v>
      </c>
      <c r="W762" s="13"/>
      <c r="X762" s="13"/>
      <c r="Y762" s="13"/>
      <c r="Z762" s="14"/>
      <c r="AA762" s="24"/>
      <c r="AB762" s="25"/>
    </row>
    <row r="763" spans="1:36" s="9" customFormat="1" ht="15">
      <c r="A763" s="1074"/>
      <c r="B763" s="707"/>
      <c r="C763" s="1226" t="s">
        <v>994</v>
      </c>
      <c r="D763" s="1530">
        <v>102</v>
      </c>
      <c r="E763" s="1531" t="s">
        <v>67</v>
      </c>
      <c r="F763" s="1532">
        <v>17</v>
      </c>
      <c r="G763" s="1288"/>
      <c r="H763" s="1129"/>
      <c r="I763" s="1289"/>
      <c r="J763" s="999" t="s">
        <v>93</v>
      </c>
      <c r="K763" s="1104"/>
      <c r="L763" s="1105"/>
      <c r="M763" s="1106"/>
      <c r="N763" s="1108"/>
      <c r="O763" s="1108"/>
      <c r="P763" s="1105"/>
      <c r="Q763" s="1137"/>
      <c r="R763" s="1223">
        <v>1</v>
      </c>
      <c r="S763" s="1224" t="s">
        <v>89</v>
      </c>
      <c r="T763" s="1225" t="s">
        <v>83</v>
      </c>
      <c r="U763" s="23"/>
      <c r="V763" s="659">
        <f t="shared" si="89"/>
        <v>50</v>
      </c>
      <c r="W763" s="13"/>
      <c r="X763" s="13"/>
      <c r="Y763" s="13"/>
      <c r="Z763" s="14"/>
      <c r="AA763" s="24"/>
      <c r="AB763" s="25"/>
    </row>
    <row r="764" spans="1:36" s="9" customFormat="1" ht="15">
      <c r="A764" s="1074"/>
      <c r="B764" s="707"/>
      <c r="C764" s="1226" t="s">
        <v>994</v>
      </c>
      <c r="D764" s="1530">
        <v>103</v>
      </c>
      <c r="E764" s="1531" t="s">
        <v>67</v>
      </c>
      <c r="F764" s="1532">
        <v>0</v>
      </c>
      <c r="G764" s="1288"/>
      <c r="H764" s="1129"/>
      <c r="I764" s="1289"/>
      <c r="J764" s="999" t="s">
        <v>93</v>
      </c>
      <c r="K764" s="1104"/>
      <c r="L764" s="1105"/>
      <c r="M764" s="1106"/>
      <c r="N764" s="1108"/>
      <c r="O764" s="1108"/>
      <c r="P764" s="1105"/>
      <c r="Q764" s="1137"/>
      <c r="R764" s="1223">
        <v>1</v>
      </c>
      <c r="S764" s="1224" t="s">
        <v>89</v>
      </c>
      <c r="T764" s="1225" t="s">
        <v>83</v>
      </c>
      <c r="U764" s="23"/>
      <c r="V764" s="659">
        <f t="shared" si="89"/>
        <v>50</v>
      </c>
      <c r="W764" s="13"/>
      <c r="X764" s="13"/>
      <c r="Y764" s="13"/>
      <c r="Z764" s="14"/>
      <c r="AA764" s="24"/>
      <c r="AB764" s="25"/>
    </row>
    <row r="765" spans="1:36" s="9" customFormat="1" ht="15">
      <c r="A765" s="1074"/>
      <c r="B765" s="707"/>
      <c r="C765" s="1226" t="s">
        <v>994</v>
      </c>
      <c r="D765" s="1530">
        <v>103</v>
      </c>
      <c r="E765" s="1531" t="s">
        <v>67</v>
      </c>
      <c r="F765" s="1532">
        <v>1.8</v>
      </c>
      <c r="G765" s="1288"/>
      <c r="H765" s="1129"/>
      <c r="I765" s="1289"/>
      <c r="J765" s="999" t="s">
        <v>93</v>
      </c>
      <c r="K765" s="1104"/>
      <c r="L765" s="1105"/>
      <c r="M765" s="1106"/>
      <c r="N765" s="1108"/>
      <c r="O765" s="1108"/>
      <c r="P765" s="1105"/>
      <c r="Q765" s="1137"/>
      <c r="R765" s="1223">
        <v>1</v>
      </c>
      <c r="S765" s="1224" t="s">
        <v>89</v>
      </c>
      <c r="T765" s="1225" t="s">
        <v>83</v>
      </c>
      <c r="U765" s="23"/>
      <c r="V765" s="659">
        <f t="shared" si="89"/>
        <v>50</v>
      </c>
      <c r="W765" s="13"/>
      <c r="X765" s="13"/>
      <c r="Y765" s="13"/>
      <c r="Z765" s="14"/>
      <c r="AA765" s="24"/>
      <c r="AB765" s="25"/>
    </row>
    <row r="766" spans="1:36" s="9" customFormat="1" ht="15">
      <c r="A766" s="1074"/>
      <c r="B766" s="707"/>
      <c r="C766" s="1226" t="s">
        <v>994</v>
      </c>
      <c r="D766" s="1530">
        <v>103</v>
      </c>
      <c r="E766" s="1531" t="s">
        <v>67</v>
      </c>
      <c r="F766" s="1532">
        <v>2.5</v>
      </c>
      <c r="G766" s="1288"/>
      <c r="H766" s="1129"/>
      <c r="I766" s="1289"/>
      <c r="J766" s="999" t="s">
        <v>93</v>
      </c>
      <c r="K766" s="1104"/>
      <c r="L766" s="1105"/>
      <c r="M766" s="1106"/>
      <c r="N766" s="1108"/>
      <c r="O766" s="1108"/>
      <c r="P766" s="1105"/>
      <c r="Q766" s="1137"/>
      <c r="R766" s="1223">
        <v>1</v>
      </c>
      <c r="S766" s="1224" t="s">
        <v>89</v>
      </c>
      <c r="T766" s="1225" t="s">
        <v>83</v>
      </c>
      <c r="U766" s="23"/>
      <c r="V766" s="659">
        <f t="shared" si="89"/>
        <v>50</v>
      </c>
      <c r="W766" s="13"/>
      <c r="X766" s="13"/>
      <c r="Y766" s="13"/>
      <c r="Z766" s="14"/>
      <c r="AA766" s="24"/>
      <c r="AB766" s="25"/>
    </row>
    <row r="767" spans="1:36" s="9" customFormat="1" ht="15">
      <c r="A767" s="1074"/>
      <c r="B767" s="707"/>
      <c r="C767" s="1226" t="s">
        <v>994</v>
      </c>
      <c r="D767" s="1530">
        <v>104</v>
      </c>
      <c r="E767" s="1531" t="s">
        <v>67</v>
      </c>
      <c r="F767" s="1532">
        <v>0</v>
      </c>
      <c r="G767" s="1288"/>
      <c r="H767" s="1129"/>
      <c r="I767" s="1289"/>
      <c r="J767" s="999" t="s">
        <v>93</v>
      </c>
      <c r="K767" s="1104"/>
      <c r="L767" s="1105"/>
      <c r="M767" s="1106"/>
      <c r="N767" s="1108"/>
      <c r="O767" s="1108"/>
      <c r="P767" s="1105"/>
      <c r="Q767" s="1137"/>
      <c r="R767" s="1223">
        <v>1</v>
      </c>
      <c r="S767" s="1224" t="s">
        <v>89</v>
      </c>
      <c r="T767" s="1225" t="s">
        <v>83</v>
      </c>
      <c r="U767" s="23"/>
      <c r="V767" s="659">
        <f t="shared" si="89"/>
        <v>50</v>
      </c>
      <c r="W767" s="13"/>
      <c r="X767" s="13"/>
      <c r="Y767" s="13"/>
      <c r="Z767" s="14"/>
      <c r="AA767" s="24"/>
      <c r="AB767" s="25"/>
    </row>
    <row r="768" spans="1:36" s="9" customFormat="1" ht="15">
      <c r="A768" s="1074"/>
      <c r="B768" s="707"/>
      <c r="C768" s="1226" t="s">
        <v>994</v>
      </c>
      <c r="D768" s="1530">
        <v>104</v>
      </c>
      <c r="E768" s="1531" t="s">
        <v>67</v>
      </c>
      <c r="F768" s="1532">
        <v>8.3000000000000007</v>
      </c>
      <c r="G768" s="1288"/>
      <c r="H768" s="1129"/>
      <c r="I768" s="1289"/>
      <c r="J768" s="999" t="s">
        <v>93</v>
      </c>
      <c r="K768" s="1104"/>
      <c r="L768" s="1105"/>
      <c r="M768" s="1106"/>
      <c r="N768" s="1108"/>
      <c r="O768" s="1108"/>
      <c r="P768" s="1105"/>
      <c r="Q768" s="1137"/>
      <c r="R768" s="1223">
        <v>1</v>
      </c>
      <c r="S768" s="1224" t="s">
        <v>89</v>
      </c>
      <c r="T768" s="1225" t="s">
        <v>83</v>
      </c>
      <c r="U768" s="23"/>
      <c r="V768" s="659">
        <f t="shared" si="89"/>
        <v>50</v>
      </c>
      <c r="W768" s="13"/>
      <c r="X768" s="13"/>
      <c r="Y768" s="13"/>
      <c r="Z768" s="14"/>
      <c r="AA768" s="24"/>
      <c r="AB768" s="25"/>
    </row>
    <row r="769" spans="1:28" s="9" customFormat="1" ht="15">
      <c r="A769" s="1074"/>
      <c r="B769" s="707"/>
      <c r="C769" s="1226" t="s">
        <v>994</v>
      </c>
      <c r="D769" s="1530">
        <v>104</v>
      </c>
      <c r="E769" s="1531" t="s">
        <v>67</v>
      </c>
      <c r="F769" s="1532">
        <v>16.2</v>
      </c>
      <c r="G769" s="1288"/>
      <c r="H769" s="1129"/>
      <c r="I769" s="1289"/>
      <c r="J769" s="999" t="s">
        <v>93</v>
      </c>
      <c r="K769" s="1104"/>
      <c r="L769" s="1105"/>
      <c r="M769" s="1106"/>
      <c r="N769" s="1108"/>
      <c r="O769" s="1108"/>
      <c r="P769" s="1105"/>
      <c r="Q769" s="1137"/>
      <c r="R769" s="1223">
        <v>1</v>
      </c>
      <c r="S769" s="1224" t="s">
        <v>89</v>
      </c>
      <c r="T769" s="1225" t="s">
        <v>83</v>
      </c>
      <c r="U769" s="23"/>
      <c r="V769" s="659">
        <f t="shared" si="89"/>
        <v>50</v>
      </c>
      <c r="W769" s="13"/>
      <c r="X769" s="13"/>
      <c r="Y769" s="13"/>
      <c r="Z769" s="14"/>
      <c r="AA769" s="24"/>
      <c r="AB769" s="25"/>
    </row>
    <row r="770" spans="1:28" s="9" customFormat="1" ht="15">
      <c r="A770" s="1074"/>
      <c r="B770" s="707"/>
      <c r="C770" s="1226" t="s">
        <v>994</v>
      </c>
      <c r="D770" s="1530">
        <v>105</v>
      </c>
      <c r="E770" s="1531" t="s">
        <v>67</v>
      </c>
      <c r="F770" s="1532">
        <v>1.4</v>
      </c>
      <c r="G770" s="1288"/>
      <c r="H770" s="1129"/>
      <c r="I770" s="1289"/>
      <c r="J770" s="999" t="s">
        <v>93</v>
      </c>
      <c r="K770" s="1104"/>
      <c r="L770" s="1105"/>
      <c r="M770" s="1106"/>
      <c r="N770" s="1108"/>
      <c r="O770" s="1108"/>
      <c r="P770" s="1105"/>
      <c r="Q770" s="1137"/>
      <c r="R770" s="1223">
        <v>1</v>
      </c>
      <c r="S770" s="1224" t="s">
        <v>89</v>
      </c>
      <c r="T770" s="1225" t="s">
        <v>83</v>
      </c>
      <c r="U770" s="23"/>
      <c r="V770" s="659">
        <f t="shared" si="89"/>
        <v>50</v>
      </c>
      <c r="W770" s="13"/>
      <c r="X770" s="13"/>
      <c r="Y770" s="13"/>
      <c r="Z770" s="14"/>
      <c r="AA770" s="24"/>
      <c r="AB770" s="25"/>
    </row>
    <row r="771" spans="1:28" s="9" customFormat="1" ht="15">
      <c r="A771" s="1074"/>
      <c r="B771" s="707"/>
      <c r="C771" s="1226" t="s">
        <v>994</v>
      </c>
      <c r="D771" s="1530">
        <v>105</v>
      </c>
      <c r="E771" s="1531" t="s">
        <v>67</v>
      </c>
      <c r="F771" s="1532">
        <v>4</v>
      </c>
      <c r="G771" s="1288"/>
      <c r="H771" s="1129"/>
      <c r="I771" s="1289"/>
      <c r="J771" s="999" t="s">
        <v>93</v>
      </c>
      <c r="K771" s="1104"/>
      <c r="L771" s="1105"/>
      <c r="M771" s="1106"/>
      <c r="N771" s="1108"/>
      <c r="O771" s="1108"/>
      <c r="P771" s="1105"/>
      <c r="Q771" s="1137"/>
      <c r="R771" s="1223">
        <v>1</v>
      </c>
      <c r="S771" s="1224" t="s">
        <v>89</v>
      </c>
      <c r="T771" s="1225" t="s">
        <v>83</v>
      </c>
      <c r="U771" s="23"/>
      <c r="V771" s="659">
        <f t="shared" si="89"/>
        <v>50</v>
      </c>
      <c r="W771" s="13"/>
      <c r="X771" s="13"/>
      <c r="Y771" s="13"/>
      <c r="Z771" s="14"/>
      <c r="AA771" s="24"/>
      <c r="AB771" s="25"/>
    </row>
    <row r="772" spans="1:28" s="9" customFormat="1" ht="15">
      <c r="A772" s="1074"/>
      <c r="B772" s="707"/>
      <c r="C772" s="1226" t="s">
        <v>994</v>
      </c>
      <c r="D772" s="1530">
        <v>105</v>
      </c>
      <c r="E772" s="1531" t="s">
        <v>67</v>
      </c>
      <c r="F772" s="1532">
        <v>11.6</v>
      </c>
      <c r="G772" s="1288"/>
      <c r="H772" s="1129"/>
      <c r="I772" s="1289"/>
      <c r="J772" s="999" t="s">
        <v>93</v>
      </c>
      <c r="K772" s="1104"/>
      <c r="L772" s="1105"/>
      <c r="M772" s="1106"/>
      <c r="N772" s="1108"/>
      <c r="O772" s="1108"/>
      <c r="P772" s="1105"/>
      <c r="Q772" s="1137"/>
      <c r="R772" s="1223">
        <v>1</v>
      </c>
      <c r="S772" s="1224" t="s">
        <v>89</v>
      </c>
      <c r="T772" s="1225" t="s">
        <v>83</v>
      </c>
      <c r="U772" s="23"/>
      <c r="V772" s="659">
        <f t="shared" si="89"/>
        <v>50</v>
      </c>
      <c r="W772" s="13"/>
      <c r="X772" s="13"/>
      <c r="Y772" s="13"/>
      <c r="Z772" s="14"/>
      <c r="AA772" s="24"/>
      <c r="AB772" s="25"/>
    </row>
    <row r="773" spans="1:28" s="9" customFormat="1" ht="15">
      <c r="A773" s="1074"/>
      <c r="B773" s="707"/>
      <c r="C773" s="1226" t="s">
        <v>994</v>
      </c>
      <c r="D773" s="1530">
        <v>106</v>
      </c>
      <c r="E773" s="1531" t="s">
        <v>67</v>
      </c>
      <c r="F773" s="1532">
        <v>2</v>
      </c>
      <c r="G773" s="1288"/>
      <c r="H773" s="1129"/>
      <c r="I773" s="1289"/>
      <c r="J773" s="999" t="s">
        <v>93</v>
      </c>
      <c r="K773" s="1104"/>
      <c r="L773" s="1105"/>
      <c r="M773" s="1106"/>
      <c r="N773" s="1108"/>
      <c r="O773" s="1108"/>
      <c r="P773" s="1105"/>
      <c r="Q773" s="1137"/>
      <c r="R773" s="1223">
        <v>1</v>
      </c>
      <c r="S773" s="1224" t="s">
        <v>89</v>
      </c>
      <c r="T773" s="1225" t="s">
        <v>83</v>
      </c>
      <c r="U773" s="23"/>
      <c r="V773" s="659">
        <f t="shared" si="89"/>
        <v>50</v>
      </c>
      <c r="W773" s="13"/>
      <c r="X773" s="13"/>
      <c r="Y773" s="13"/>
      <c r="Z773" s="14"/>
      <c r="AA773" s="24"/>
      <c r="AB773" s="25"/>
    </row>
    <row r="774" spans="1:28" s="9" customFormat="1" ht="15">
      <c r="A774" s="1074"/>
      <c r="B774" s="707"/>
      <c r="C774" s="1226" t="s">
        <v>994</v>
      </c>
      <c r="D774" s="1530">
        <v>106</v>
      </c>
      <c r="E774" s="1531" t="s">
        <v>67</v>
      </c>
      <c r="F774" s="1532">
        <v>4.4000000000000004</v>
      </c>
      <c r="G774" s="1288"/>
      <c r="H774" s="1129"/>
      <c r="I774" s="1289"/>
      <c r="J774" s="999" t="s">
        <v>93</v>
      </c>
      <c r="K774" s="1104"/>
      <c r="L774" s="1105"/>
      <c r="M774" s="1106"/>
      <c r="N774" s="1108"/>
      <c r="O774" s="1108"/>
      <c r="P774" s="1105"/>
      <c r="Q774" s="1137"/>
      <c r="R774" s="1223">
        <v>1</v>
      </c>
      <c r="S774" s="1224" t="s">
        <v>89</v>
      </c>
      <c r="T774" s="1225" t="s">
        <v>83</v>
      </c>
      <c r="U774" s="23"/>
      <c r="V774" s="659">
        <f t="shared" si="89"/>
        <v>50</v>
      </c>
      <c r="W774" s="13"/>
      <c r="X774" s="13"/>
      <c r="Y774" s="13"/>
      <c r="Z774" s="14"/>
      <c r="AA774" s="24"/>
      <c r="AB774" s="25"/>
    </row>
    <row r="775" spans="1:28" s="9" customFormat="1" ht="15">
      <c r="A775" s="1074"/>
      <c r="B775" s="707"/>
      <c r="C775" s="1226" t="s">
        <v>994</v>
      </c>
      <c r="D775" s="1530">
        <v>106</v>
      </c>
      <c r="E775" s="1531" t="s">
        <v>67</v>
      </c>
      <c r="F775" s="1532">
        <v>12.6</v>
      </c>
      <c r="G775" s="1288"/>
      <c r="H775" s="1129"/>
      <c r="I775" s="1289"/>
      <c r="J775" s="999" t="s">
        <v>93</v>
      </c>
      <c r="K775" s="1104"/>
      <c r="L775" s="1105"/>
      <c r="M775" s="1106"/>
      <c r="N775" s="1108"/>
      <c r="O775" s="1108"/>
      <c r="P775" s="1105"/>
      <c r="Q775" s="1137"/>
      <c r="R775" s="1223">
        <v>1</v>
      </c>
      <c r="S775" s="1224" t="s">
        <v>89</v>
      </c>
      <c r="T775" s="1225" t="s">
        <v>83</v>
      </c>
      <c r="U775" s="23"/>
      <c r="V775" s="659">
        <f t="shared" si="89"/>
        <v>50</v>
      </c>
      <c r="W775" s="13"/>
      <c r="X775" s="13"/>
      <c r="Y775" s="13"/>
      <c r="Z775" s="14"/>
      <c r="AA775" s="24"/>
      <c r="AB775" s="25"/>
    </row>
    <row r="776" spans="1:28" s="9" customFormat="1" ht="15">
      <c r="A776" s="1074"/>
      <c r="B776" s="707"/>
      <c r="C776" s="1226" t="s">
        <v>994</v>
      </c>
      <c r="D776" s="1530">
        <v>106</v>
      </c>
      <c r="E776" s="1531" t="s">
        <v>67</v>
      </c>
      <c r="F776" s="1532">
        <v>18.2</v>
      </c>
      <c r="G776" s="1288"/>
      <c r="H776" s="1129"/>
      <c r="I776" s="1289"/>
      <c r="J776" s="999" t="s">
        <v>93</v>
      </c>
      <c r="K776" s="1104"/>
      <c r="L776" s="1105"/>
      <c r="M776" s="1106"/>
      <c r="N776" s="1108"/>
      <c r="O776" s="1108"/>
      <c r="P776" s="1105"/>
      <c r="Q776" s="1137"/>
      <c r="R776" s="1223">
        <v>1</v>
      </c>
      <c r="S776" s="1224" t="s">
        <v>89</v>
      </c>
      <c r="T776" s="1225" t="s">
        <v>83</v>
      </c>
      <c r="U776" s="23"/>
      <c r="V776" s="659">
        <f t="shared" si="89"/>
        <v>50</v>
      </c>
      <c r="W776" s="13"/>
      <c r="X776" s="13"/>
      <c r="Y776" s="13"/>
      <c r="Z776" s="14"/>
      <c r="AA776" s="24"/>
      <c r="AB776" s="25"/>
    </row>
    <row r="777" spans="1:28" s="9" customFormat="1" ht="15">
      <c r="A777" s="1074"/>
      <c r="B777" s="707"/>
      <c r="C777" s="1226" t="s">
        <v>994</v>
      </c>
      <c r="D777" s="1530">
        <v>107</v>
      </c>
      <c r="E777" s="1531" t="s">
        <v>67</v>
      </c>
      <c r="F777" s="1532">
        <v>9.5</v>
      </c>
      <c r="G777" s="1288"/>
      <c r="H777" s="1129"/>
      <c r="I777" s="1289"/>
      <c r="J777" s="999" t="s">
        <v>93</v>
      </c>
      <c r="K777" s="1104"/>
      <c r="L777" s="1105"/>
      <c r="M777" s="1106"/>
      <c r="N777" s="1108"/>
      <c r="O777" s="1108"/>
      <c r="P777" s="1105"/>
      <c r="Q777" s="1137"/>
      <c r="R777" s="1223">
        <v>1</v>
      </c>
      <c r="S777" s="1224" t="s">
        <v>89</v>
      </c>
      <c r="T777" s="1225" t="s">
        <v>83</v>
      </c>
      <c r="U777" s="23"/>
      <c r="V777" s="659">
        <f t="shared" si="89"/>
        <v>50</v>
      </c>
      <c r="W777" s="13"/>
      <c r="X777" s="13"/>
      <c r="Y777" s="13"/>
      <c r="Z777" s="14"/>
      <c r="AA777" s="24"/>
      <c r="AB777" s="25"/>
    </row>
    <row r="778" spans="1:28" s="9" customFormat="1" ht="15">
      <c r="A778" s="1074"/>
      <c r="B778" s="707"/>
      <c r="C778" s="1226" t="s">
        <v>994</v>
      </c>
      <c r="D778" s="1530">
        <v>109</v>
      </c>
      <c r="E778" s="1531" t="s">
        <v>67</v>
      </c>
      <c r="F778" s="1532">
        <v>13</v>
      </c>
      <c r="G778" s="1288"/>
      <c r="H778" s="1129"/>
      <c r="I778" s="1289"/>
      <c r="J778" s="999" t="s">
        <v>93</v>
      </c>
      <c r="K778" s="1104"/>
      <c r="L778" s="1105"/>
      <c r="M778" s="1106"/>
      <c r="N778" s="1108"/>
      <c r="O778" s="1108"/>
      <c r="P778" s="1105"/>
      <c r="Q778" s="1137"/>
      <c r="R778" s="1223">
        <v>1</v>
      </c>
      <c r="S778" s="1224" t="s">
        <v>89</v>
      </c>
      <c r="T778" s="1225" t="s">
        <v>83</v>
      </c>
      <c r="U778" s="23"/>
      <c r="V778" s="659">
        <f t="shared" si="89"/>
        <v>50</v>
      </c>
      <c r="W778" s="13"/>
      <c r="X778" s="13"/>
      <c r="Y778" s="13"/>
      <c r="Z778" s="14"/>
      <c r="AA778" s="24"/>
      <c r="AB778" s="25"/>
    </row>
    <row r="779" spans="1:28" s="9" customFormat="1" ht="15">
      <c r="A779" s="1074"/>
      <c r="B779" s="707"/>
      <c r="C779" s="1226" t="s">
        <v>994</v>
      </c>
      <c r="D779" s="1530">
        <v>109</v>
      </c>
      <c r="E779" s="1531" t="s">
        <v>67</v>
      </c>
      <c r="F779" s="1532">
        <v>17</v>
      </c>
      <c r="G779" s="1288"/>
      <c r="H779" s="1129"/>
      <c r="I779" s="1289"/>
      <c r="J779" s="999" t="s">
        <v>93</v>
      </c>
      <c r="K779" s="1104"/>
      <c r="L779" s="1105"/>
      <c r="M779" s="1106"/>
      <c r="N779" s="1108"/>
      <c r="O779" s="1108"/>
      <c r="P779" s="1105"/>
      <c r="Q779" s="1137"/>
      <c r="R779" s="1223">
        <v>1</v>
      </c>
      <c r="S779" s="1224" t="s">
        <v>89</v>
      </c>
      <c r="T779" s="1225" t="s">
        <v>83</v>
      </c>
      <c r="U779" s="23"/>
      <c r="V779" s="659">
        <f t="shared" si="89"/>
        <v>50</v>
      </c>
      <c r="W779" s="13"/>
      <c r="X779" s="13"/>
      <c r="Y779" s="13"/>
      <c r="Z779" s="14"/>
      <c r="AA779" s="24"/>
      <c r="AB779" s="25"/>
    </row>
    <row r="780" spans="1:28" s="9" customFormat="1" ht="15">
      <c r="A780" s="1074"/>
      <c r="B780" s="707"/>
      <c r="C780" s="1226" t="s">
        <v>994</v>
      </c>
      <c r="D780" s="1530">
        <v>110</v>
      </c>
      <c r="E780" s="1531" t="s">
        <v>67</v>
      </c>
      <c r="F780" s="1532">
        <v>4.7</v>
      </c>
      <c r="G780" s="1288"/>
      <c r="H780" s="1129"/>
      <c r="I780" s="1289"/>
      <c r="J780" s="999" t="s">
        <v>93</v>
      </c>
      <c r="K780" s="1104"/>
      <c r="L780" s="1105"/>
      <c r="M780" s="1106"/>
      <c r="N780" s="1108"/>
      <c r="O780" s="1108"/>
      <c r="P780" s="1105"/>
      <c r="Q780" s="1137"/>
      <c r="R780" s="1593">
        <v>1</v>
      </c>
      <c r="S780" s="1224" t="s">
        <v>89</v>
      </c>
      <c r="T780" s="1225" t="s">
        <v>83</v>
      </c>
      <c r="U780" s="23"/>
      <c r="V780" s="659">
        <f t="shared" si="89"/>
        <v>50</v>
      </c>
      <c r="W780" s="13"/>
      <c r="X780" s="13"/>
      <c r="Y780" s="13"/>
      <c r="Z780" s="14"/>
      <c r="AA780" s="24"/>
      <c r="AB780" s="25"/>
    </row>
    <row r="781" spans="1:28" s="9" customFormat="1" ht="15">
      <c r="A781" s="1074"/>
      <c r="B781" s="707"/>
      <c r="C781" s="1226" t="s">
        <v>994</v>
      </c>
      <c r="D781" s="1530">
        <v>111</v>
      </c>
      <c r="E781" s="1531" t="s">
        <v>67</v>
      </c>
      <c r="F781" s="1532">
        <v>0</v>
      </c>
      <c r="G781" s="1288"/>
      <c r="H781" s="1129"/>
      <c r="I781" s="1289"/>
      <c r="J781" s="999" t="s">
        <v>93</v>
      </c>
      <c r="K781" s="1104"/>
      <c r="L781" s="1105"/>
      <c r="M781" s="1106"/>
      <c r="N781" s="1108"/>
      <c r="O781" s="1108"/>
      <c r="P781" s="1105"/>
      <c r="Q781" s="1137"/>
      <c r="R781" s="1593">
        <v>1</v>
      </c>
      <c r="S781" s="1224" t="s">
        <v>89</v>
      </c>
      <c r="T781" s="1225" t="s">
        <v>83</v>
      </c>
      <c r="U781" s="23"/>
      <c r="V781" s="659">
        <f t="shared" si="89"/>
        <v>50</v>
      </c>
      <c r="W781" s="13"/>
      <c r="X781" s="13"/>
      <c r="Y781" s="13"/>
      <c r="Z781" s="14"/>
      <c r="AA781" s="24"/>
      <c r="AB781" s="25"/>
    </row>
    <row r="782" spans="1:28" s="9" customFormat="1" ht="15">
      <c r="A782" s="1074"/>
      <c r="B782" s="707"/>
      <c r="C782" s="1226" t="s">
        <v>994</v>
      </c>
      <c r="D782" s="1530">
        <v>111</v>
      </c>
      <c r="E782" s="1531" t="s">
        <v>67</v>
      </c>
      <c r="F782" s="1532">
        <v>7.2</v>
      </c>
      <c r="G782" s="1288"/>
      <c r="H782" s="1129"/>
      <c r="I782" s="1289"/>
      <c r="J782" s="999" t="s">
        <v>93</v>
      </c>
      <c r="K782" s="1104"/>
      <c r="L782" s="1105"/>
      <c r="M782" s="1106"/>
      <c r="N782" s="1108"/>
      <c r="O782" s="1108"/>
      <c r="P782" s="1105"/>
      <c r="Q782" s="1137"/>
      <c r="R782" s="1593">
        <v>1</v>
      </c>
      <c r="S782" s="1224" t="s">
        <v>89</v>
      </c>
      <c r="T782" s="1225" t="s">
        <v>83</v>
      </c>
      <c r="U782" s="23"/>
      <c r="V782" s="659">
        <f t="shared" si="89"/>
        <v>50</v>
      </c>
      <c r="W782" s="13"/>
      <c r="X782" s="13"/>
      <c r="Y782" s="13"/>
      <c r="Z782" s="14"/>
      <c r="AA782" s="24"/>
      <c r="AB782" s="25"/>
    </row>
    <row r="783" spans="1:28" s="9" customFormat="1" ht="15">
      <c r="A783" s="1074"/>
      <c r="B783" s="707"/>
      <c r="C783" s="1226" t="s">
        <v>994</v>
      </c>
      <c r="D783" s="1530">
        <v>111</v>
      </c>
      <c r="E783" s="1531" t="s">
        <v>67</v>
      </c>
      <c r="F783" s="1532">
        <v>15.5</v>
      </c>
      <c r="G783" s="1288"/>
      <c r="H783" s="1129"/>
      <c r="I783" s="1289"/>
      <c r="J783" s="999" t="s">
        <v>93</v>
      </c>
      <c r="K783" s="1104"/>
      <c r="L783" s="1105"/>
      <c r="M783" s="1106"/>
      <c r="N783" s="1108"/>
      <c r="O783" s="1108"/>
      <c r="P783" s="1105"/>
      <c r="Q783" s="1137"/>
      <c r="R783" s="1593">
        <v>1</v>
      </c>
      <c r="S783" s="1224" t="s">
        <v>89</v>
      </c>
      <c r="T783" s="1225" t="s">
        <v>83</v>
      </c>
      <c r="U783" s="23"/>
      <c r="V783" s="659">
        <f t="shared" si="89"/>
        <v>50</v>
      </c>
      <c r="W783" s="13"/>
      <c r="X783" s="13"/>
      <c r="Y783" s="13"/>
      <c r="Z783" s="14"/>
      <c r="AA783" s="24"/>
      <c r="AB783" s="25"/>
    </row>
    <row r="784" spans="1:28" s="9" customFormat="1" ht="15">
      <c r="A784" s="1074"/>
      <c r="B784" s="707"/>
      <c r="C784" s="1226" t="s">
        <v>994</v>
      </c>
      <c r="D784" s="1530">
        <v>111</v>
      </c>
      <c r="E784" s="1531" t="s">
        <v>67</v>
      </c>
      <c r="F784" s="1532">
        <v>19</v>
      </c>
      <c r="G784" s="1288"/>
      <c r="H784" s="1129"/>
      <c r="I784" s="1289"/>
      <c r="J784" s="999" t="s">
        <v>93</v>
      </c>
      <c r="K784" s="1104"/>
      <c r="L784" s="1105"/>
      <c r="M784" s="1106"/>
      <c r="N784" s="1108"/>
      <c r="O784" s="1108"/>
      <c r="P784" s="1105"/>
      <c r="Q784" s="1137"/>
      <c r="R784" s="1593">
        <v>1</v>
      </c>
      <c r="S784" s="1224" t="s">
        <v>89</v>
      </c>
      <c r="T784" s="1225" t="s">
        <v>83</v>
      </c>
      <c r="U784" s="23"/>
      <c r="V784" s="659">
        <f t="shared" si="89"/>
        <v>50</v>
      </c>
      <c r="W784" s="13"/>
      <c r="X784" s="13"/>
      <c r="Y784" s="13"/>
      <c r="Z784" s="14"/>
      <c r="AA784" s="24"/>
      <c r="AB784" s="25"/>
    </row>
    <row r="785" spans="1:28" s="9" customFormat="1" ht="15">
      <c r="A785" s="1074"/>
      <c r="B785" s="707"/>
      <c r="C785" s="1226" t="s">
        <v>994</v>
      </c>
      <c r="D785" s="1530">
        <v>113</v>
      </c>
      <c r="E785" s="1531" t="s">
        <v>67</v>
      </c>
      <c r="F785" s="1532">
        <v>3</v>
      </c>
      <c r="G785" s="1288"/>
      <c r="H785" s="1129"/>
      <c r="I785" s="1289"/>
      <c r="J785" s="999" t="s">
        <v>93</v>
      </c>
      <c r="K785" s="1104"/>
      <c r="L785" s="1105"/>
      <c r="M785" s="1106"/>
      <c r="N785" s="1108"/>
      <c r="O785" s="1108"/>
      <c r="P785" s="1105"/>
      <c r="Q785" s="1137"/>
      <c r="R785" s="1593">
        <v>1</v>
      </c>
      <c r="S785" s="1224" t="s">
        <v>89</v>
      </c>
      <c r="T785" s="1225" t="s">
        <v>83</v>
      </c>
      <c r="U785" s="23"/>
      <c r="V785" s="659">
        <f t="shared" si="89"/>
        <v>50</v>
      </c>
      <c r="W785" s="13"/>
      <c r="X785" s="13"/>
      <c r="Y785" s="13"/>
      <c r="Z785" s="14"/>
      <c r="AA785" s="24"/>
      <c r="AB785" s="25"/>
    </row>
    <row r="786" spans="1:28" s="9" customFormat="1" ht="15">
      <c r="A786" s="1074"/>
      <c r="B786" s="707"/>
      <c r="C786" s="1226" t="s">
        <v>994</v>
      </c>
      <c r="D786" s="1530">
        <v>113</v>
      </c>
      <c r="E786" s="1531" t="s">
        <v>67</v>
      </c>
      <c r="F786" s="1532">
        <v>15.5</v>
      </c>
      <c r="G786" s="1288"/>
      <c r="H786" s="1129"/>
      <c r="I786" s="1289"/>
      <c r="J786" s="999" t="s">
        <v>93</v>
      </c>
      <c r="K786" s="1104"/>
      <c r="L786" s="1105"/>
      <c r="M786" s="1106"/>
      <c r="N786" s="1108"/>
      <c r="O786" s="1108"/>
      <c r="P786" s="1105"/>
      <c r="Q786" s="1137"/>
      <c r="R786" s="1593">
        <v>1</v>
      </c>
      <c r="S786" s="1224" t="s">
        <v>89</v>
      </c>
      <c r="T786" s="1225" t="s">
        <v>83</v>
      </c>
      <c r="U786" s="23"/>
      <c r="V786" s="659">
        <f t="shared" si="89"/>
        <v>50</v>
      </c>
      <c r="W786" s="13"/>
      <c r="X786" s="13"/>
      <c r="Y786" s="13"/>
      <c r="Z786" s="14"/>
      <c r="AA786" s="24"/>
      <c r="AB786" s="25"/>
    </row>
    <row r="787" spans="1:28" s="9" customFormat="1" ht="15">
      <c r="A787" s="1074"/>
      <c r="B787" s="707"/>
      <c r="C787" s="1226" t="s">
        <v>994</v>
      </c>
      <c r="D787" s="1530">
        <v>114</v>
      </c>
      <c r="E787" s="1531" t="s">
        <v>67</v>
      </c>
      <c r="F787" s="1532">
        <v>4.2</v>
      </c>
      <c r="G787" s="1288"/>
      <c r="H787" s="1129"/>
      <c r="I787" s="1289"/>
      <c r="J787" s="999" t="s">
        <v>93</v>
      </c>
      <c r="K787" s="1104"/>
      <c r="L787" s="1105"/>
      <c r="M787" s="1106"/>
      <c r="N787" s="1108"/>
      <c r="O787" s="1108"/>
      <c r="P787" s="1105"/>
      <c r="Q787" s="1137"/>
      <c r="R787" s="1593">
        <v>1</v>
      </c>
      <c r="S787" s="1224" t="s">
        <v>89</v>
      </c>
      <c r="T787" s="1225" t="s">
        <v>83</v>
      </c>
      <c r="U787" s="23"/>
      <c r="V787" s="659">
        <f t="shared" si="89"/>
        <v>50</v>
      </c>
      <c r="W787" s="13"/>
      <c r="X787" s="13"/>
      <c r="Y787" s="13"/>
      <c r="Z787" s="14"/>
      <c r="AA787" s="24"/>
      <c r="AB787" s="25"/>
    </row>
    <row r="788" spans="1:28" s="9" customFormat="1" ht="15">
      <c r="A788" s="1074"/>
      <c r="B788" s="707"/>
      <c r="C788" s="1226" t="s">
        <v>994</v>
      </c>
      <c r="D788" s="1530">
        <v>114</v>
      </c>
      <c r="E788" s="1531" t="s">
        <v>67</v>
      </c>
      <c r="F788" s="1532">
        <v>15.2</v>
      </c>
      <c r="G788" s="1288"/>
      <c r="H788" s="1129"/>
      <c r="I788" s="1289"/>
      <c r="J788" s="999" t="s">
        <v>93</v>
      </c>
      <c r="K788" s="1104"/>
      <c r="L788" s="1105"/>
      <c r="M788" s="1106"/>
      <c r="N788" s="1108"/>
      <c r="O788" s="1108"/>
      <c r="P788" s="1105"/>
      <c r="Q788" s="1137"/>
      <c r="R788" s="1593">
        <v>1</v>
      </c>
      <c r="S788" s="1224" t="s">
        <v>89</v>
      </c>
      <c r="T788" s="1225" t="s">
        <v>83</v>
      </c>
      <c r="U788" s="23"/>
      <c r="V788" s="659">
        <f t="shared" si="89"/>
        <v>50</v>
      </c>
      <c r="W788" s="13"/>
      <c r="X788" s="13"/>
      <c r="Y788" s="13"/>
      <c r="Z788" s="14"/>
      <c r="AA788" s="24"/>
      <c r="AB788" s="25"/>
    </row>
    <row r="789" spans="1:28" s="9" customFormat="1" ht="15">
      <c r="A789" s="1074"/>
      <c r="B789" s="707"/>
      <c r="C789" s="1226" t="s">
        <v>994</v>
      </c>
      <c r="D789" s="1530">
        <v>114</v>
      </c>
      <c r="E789" s="1531" t="s">
        <v>67</v>
      </c>
      <c r="F789" s="1532">
        <v>17.600000000000001</v>
      </c>
      <c r="G789" s="1288"/>
      <c r="H789" s="1129"/>
      <c r="I789" s="1289"/>
      <c r="J789" s="999" t="s">
        <v>93</v>
      </c>
      <c r="K789" s="1104"/>
      <c r="L789" s="1105"/>
      <c r="M789" s="1106"/>
      <c r="N789" s="1108"/>
      <c r="O789" s="1108"/>
      <c r="P789" s="1105"/>
      <c r="Q789" s="1137"/>
      <c r="R789" s="1593">
        <v>1</v>
      </c>
      <c r="S789" s="1224" t="s">
        <v>89</v>
      </c>
      <c r="T789" s="1225" t="s">
        <v>83</v>
      </c>
      <c r="U789" s="23"/>
      <c r="V789" s="659">
        <f t="shared" si="89"/>
        <v>50</v>
      </c>
      <c r="W789" s="13"/>
      <c r="X789" s="13"/>
      <c r="Y789" s="13"/>
      <c r="Z789" s="14"/>
      <c r="AA789" s="24"/>
      <c r="AB789" s="25"/>
    </row>
    <row r="790" spans="1:28" s="9" customFormat="1" ht="15">
      <c r="A790" s="1074"/>
      <c r="B790" s="707"/>
      <c r="C790" s="1226" t="s">
        <v>994</v>
      </c>
      <c r="D790" s="1530">
        <v>115</v>
      </c>
      <c r="E790" s="1531" t="s">
        <v>67</v>
      </c>
      <c r="F790" s="1532">
        <v>0</v>
      </c>
      <c r="G790" s="1288"/>
      <c r="H790" s="1129"/>
      <c r="I790" s="1289"/>
      <c r="J790" s="999" t="s">
        <v>93</v>
      </c>
      <c r="K790" s="1104"/>
      <c r="L790" s="1105"/>
      <c r="M790" s="1106"/>
      <c r="N790" s="1108"/>
      <c r="O790" s="1108"/>
      <c r="P790" s="1105"/>
      <c r="Q790" s="1137"/>
      <c r="R790" s="1593">
        <v>1</v>
      </c>
      <c r="S790" s="1224" t="s">
        <v>89</v>
      </c>
      <c r="T790" s="1225" t="s">
        <v>83</v>
      </c>
      <c r="U790" s="23"/>
      <c r="V790" s="659">
        <f t="shared" si="89"/>
        <v>50</v>
      </c>
      <c r="W790" s="13"/>
      <c r="X790" s="13"/>
      <c r="Y790" s="13"/>
      <c r="Z790" s="14"/>
      <c r="AA790" s="24"/>
      <c r="AB790" s="25"/>
    </row>
    <row r="791" spans="1:28" s="9" customFormat="1" ht="15">
      <c r="A791" s="1074"/>
      <c r="B791" s="707"/>
      <c r="C791" s="1226" t="s">
        <v>994</v>
      </c>
      <c r="D791" s="1530">
        <v>115</v>
      </c>
      <c r="E791" s="1531" t="s">
        <v>67</v>
      </c>
      <c r="F791" s="1532">
        <v>3.7</v>
      </c>
      <c r="G791" s="1288"/>
      <c r="H791" s="1129"/>
      <c r="I791" s="1289"/>
      <c r="J791" s="999" t="s">
        <v>93</v>
      </c>
      <c r="K791" s="1104"/>
      <c r="L791" s="1105"/>
      <c r="M791" s="1106"/>
      <c r="N791" s="1108"/>
      <c r="O791" s="1108"/>
      <c r="P791" s="1105"/>
      <c r="Q791" s="1137"/>
      <c r="R791" s="1223">
        <v>1</v>
      </c>
      <c r="S791" s="1224" t="s">
        <v>89</v>
      </c>
      <c r="T791" s="1225" t="s">
        <v>83</v>
      </c>
      <c r="U791" s="23"/>
      <c r="V791" s="659">
        <f t="shared" si="89"/>
        <v>50</v>
      </c>
      <c r="W791" s="13"/>
      <c r="X791" s="13"/>
      <c r="Y791" s="13"/>
      <c r="Z791" s="14"/>
      <c r="AA791" s="24"/>
      <c r="AB791" s="25"/>
    </row>
    <row r="792" spans="1:28" s="9" customFormat="1" ht="15">
      <c r="A792" s="1074"/>
      <c r="B792" s="707"/>
      <c r="C792" s="1226" t="s">
        <v>994</v>
      </c>
      <c r="D792" s="1530">
        <v>116</v>
      </c>
      <c r="E792" s="1531" t="s">
        <v>67</v>
      </c>
      <c r="F792" s="1532">
        <v>7.9</v>
      </c>
      <c r="G792" s="1288"/>
      <c r="H792" s="1129"/>
      <c r="I792" s="1289"/>
      <c r="J792" s="999" t="s">
        <v>93</v>
      </c>
      <c r="K792" s="1104"/>
      <c r="L792" s="1105"/>
      <c r="M792" s="1106"/>
      <c r="N792" s="1108"/>
      <c r="O792" s="1108"/>
      <c r="P792" s="1105"/>
      <c r="Q792" s="1137"/>
      <c r="R792" s="1223">
        <v>1</v>
      </c>
      <c r="S792" s="1224" t="s">
        <v>89</v>
      </c>
      <c r="T792" s="1225" t="s">
        <v>83</v>
      </c>
      <c r="U792" s="23"/>
      <c r="V792" s="659">
        <f t="shared" si="89"/>
        <v>50</v>
      </c>
      <c r="W792" s="13"/>
      <c r="X792" s="13"/>
      <c r="Y792" s="13"/>
      <c r="Z792" s="14"/>
      <c r="AA792" s="24"/>
      <c r="AB792" s="25"/>
    </row>
    <row r="793" spans="1:28" s="9" customFormat="1" ht="15">
      <c r="A793" s="1074"/>
      <c r="B793" s="707"/>
      <c r="C793" s="1226" t="s">
        <v>994</v>
      </c>
      <c r="D793" s="1530">
        <v>117</v>
      </c>
      <c r="E793" s="1531" t="s">
        <v>67</v>
      </c>
      <c r="F793" s="1532">
        <v>0</v>
      </c>
      <c r="G793" s="1288"/>
      <c r="H793" s="1129"/>
      <c r="I793" s="1289"/>
      <c r="J793" s="999" t="s">
        <v>93</v>
      </c>
      <c r="K793" s="1104"/>
      <c r="L793" s="1105"/>
      <c r="M793" s="1106"/>
      <c r="N793" s="1108"/>
      <c r="O793" s="1108"/>
      <c r="P793" s="1105"/>
      <c r="Q793" s="1137"/>
      <c r="R793" s="1223">
        <v>1</v>
      </c>
      <c r="S793" s="1224" t="s">
        <v>89</v>
      </c>
      <c r="T793" s="1225" t="s">
        <v>83</v>
      </c>
      <c r="U793" s="23"/>
      <c r="V793" s="659">
        <f t="shared" si="89"/>
        <v>50</v>
      </c>
      <c r="W793" s="13"/>
      <c r="X793" s="13"/>
      <c r="Y793" s="13"/>
      <c r="Z793" s="14"/>
      <c r="AA793" s="24"/>
      <c r="AB793" s="25"/>
    </row>
    <row r="794" spans="1:28" s="9" customFormat="1" ht="15">
      <c r="A794" s="1074"/>
      <c r="B794" s="707"/>
      <c r="C794" s="1226" t="s">
        <v>994</v>
      </c>
      <c r="D794" s="1530">
        <v>117</v>
      </c>
      <c r="E794" s="1531" t="s">
        <v>67</v>
      </c>
      <c r="F794" s="1532">
        <v>4.7</v>
      </c>
      <c r="G794" s="1288"/>
      <c r="H794" s="1129"/>
      <c r="I794" s="1289"/>
      <c r="J794" s="999" t="s">
        <v>93</v>
      </c>
      <c r="K794" s="1104"/>
      <c r="L794" s="1105"/>
      <c r="M794" s="1106"/>
      <c r="N794" s="1108"/>
      <c r="O794" s="1108"/>
      <c r="P794" s="1105"/>
      <c r="Q794" s="1137"/>
      <c r="R794" s="1223">
        <v>1</v>
      </c>
      <c r="S794" s="1224" t="s">
        <v>89</v>
      </c>
      <c r="T794" s="1225" t="s">
        <v>83</v>
      </c>
      <c r="U794" s="23"/>
      <c r="V794" s="659">
        <f t="shared" si="89"/>
        <v>50</v>
      </c>
      <c r="W794" s="13"/>
      <c r="X794" s="13"/>
      <c r="Y794" s="13"/>
      <c r="Z794" s="14"/>
      <c r="AA794" s="24"/>
      <c r="AB794" s="25"/>
    </row>
    <row r="795" spans="1:28" s="9" customFormat="1" ht="15">
      <c r="A795" s="1074"/>
      <c r="B795" s="707"/>
      <c r="C795" s="1226" t="s">
        <v>994</v>
      </c>
      <c r="D795" s="1530">
        <v>117</v>
      </c>
      <c r="E795" s="1531" t="s">
        <v>67</v>
      </c>
      <c r="F795" s="1532">
        <v>15.4</v>
      </c>
      <c r="G795" s="1288"/>
      <c r="H795" s="1129"/>
      <c r="I795" s="1289"/>
      <c r="J795" s="999" t="s">
        <v>93</v>
      </c>
      <c r="K795" s="1104"/>
      <c r="L795" s="1105"/>
      <c r="M795" s="1106"/>
      <c r="N795" s="1108"/>
      <c r="O795" s="1108"/>
      <c r="P795" s="1105"/>
      <c r="Q795" s="1137"/>
      <c r="R795" s="1223">
        <v>1</v>
      </c>
      <c r="S795" s="1224" t="s">
        <v>89</v>
      </c>
      <c r="T795" s="1225" t="s">
        <v>83</v>
      </c>
      <c r="U795" s="23"/>
      <c r="V795" s="659">
        <f t="shared" si="89"/>
        <v>50</v>
      </c>
      <c r="W795" s="13"/>
      <c r="X795" s="13"/>
      <c r="Y795" s="13"/>
      <c r="Z795" s="14"/>
      <c r="AA795" s="24"/>
      <c r="AB795" s="25"/>
    </row>
    <row r="796" spans="1:28" s="9" customFormat="1" ht="15">
      <c r="A796" s="1074"/>
      <c r="B796" s="707"/>
      <c r="C796" s="1226" t="s">
        <v>994</v>
      </c>
      <c r="D796" s="1530">
        <v>118</v>
      </c>
      <c r="E796" s="1531" t="s">
        <v>67</v>
      </c>
      <c r="F796" s="1532">
        <v>8</v>
      </c>
      <c r="G796" s="1288"/>
      <c r="H796" s="1129"/>
      <c r="I796" s="1289"/>
      <c r="J796" s="999" t="s">
        <v>93</v>
      </c>
      <c r="K796" s="1104"/>
      <c r="L796" s="1105"/>
      <c r="M796" s="1106"/>
      <c r="N796" s="1108"/>
      <c r="O796" s="1108"/>
      <c r="P796" s="1105"/>
      <c r="Q796" s="1137"/>
      <c r="R796" s="1223">
        <v>1</v>
      </c>
      <c r="S796" s="1224" t="s">
        <v>89</v>
      </c>
      <c r="T796" s="1225" t="s">
        <v>83</v>
      </c>
      <c r="U796" s="23"/>
      <c r="V796" s="659">
        <f t="shared" si="89"/>
        <v>50</v>
      </c>
      <c r="W796" s="13"/>
      <c r="X796" s="13"/>
      <c r="Y796" s="13"/>
      <c r="Z796" s="14"/>
      <c r="AA796" s="24"/>
      <c r="AB796" s="25"/>
    </row>
    <row r="797" spans="1:28" s="9" customFormat="1" ht="15">
      <c r="A797" s="1074"/>
      <c r="B797" s="707"/>
      <c r="C797" s="1226" t="s">
        <v>994</v>
      </c>
      <c r="D797" s="1530">
        <v>118</v>
      </c>
      <c r="E797" s="1531" t="s">
        <v>67</v>
      </c>
      <c r="F797" s="1532">
        <v>18.7</v>
      </c>
      <c r="G797" s="1288"/>
      <c r="H797" s="1129"/>
      <c r="I797" s="1289"/>
      <c r="J797" s="999" t="s">
        <v>93</v>
      </c>
      <c r="K797" s="1104"/>
      <c r="L797" s="1105"/>
      <c r="M797" s="1106"/>
      <c r="N797" s="1108"/>
      <c r="O797" s="1108"/>
      <c r="P797" s="1105"/>
      <c r="Q797" s="1137"/>
      <c r="R797" s="1223">
        <v>1</v>
      </c>
      <c r="S797" s="1224" t="s">
        <v>89</v>
      </c>
      <c r="T797" s="1225" t="s">
        <v>83</v>
      </c>
      <c r="U797" s="23"/>
      <c r="V797" s="659">
        <f t="shared" si="89"/>
        <v>50</v>
      </c>
      <c r="W797" s="13"/>
      <c r="X797" s="13"/>
      <c r="Y797" s="13"/>
      <c r="Z797" s="14"/>
      <c r="AA797" s="24"/>
      <c r="AB797" s="25"/>
    </row>
    <row r="798" spans="1:28" s="9" customFormat="1" ht="15">
      <c r="A798" s="1074"/>
      <c r="B798" s="707"/>
      <c r="C798" s="1226" t="s">
        <v>994</v>
      </c>
      <c r="D798" s="1530">
        <v>119</v>
      </c>
      <c r="E798" s="1531" t="s">
        <v>67</v>
      </c>
      <c r="F798" s="1532">
        <v>7.7</v>
      </c>
      <c r="G798" s="1288"/>
      <c r="H798" s="1129"/>
      <c r="I798" s="1289"/>
      <c r="J798" s="999" t="s">
        <v>93</v>
      </c>
      <c r="K798" s="1104"/>
      <c r="L798" s="1105"/>
      <c r="M798" s="1106"/>
      <c r="N798" s="1108"/>
      <c r="O798" s="1108"/>
      <c r="P798" s="1105"/>
      <c r="Q798" s="1137"/>
      <c r="R798" s="1223">
        <v>1</v>
      </c>
      <c r="S798" s="1224" t="s">
        <v>89</v>
      </c>
      <c r="T798" s="1225" t="s">
        <v>83</v>
      </c>
      <c r="U798" s="23"/>
      <c r="V798" s="659">
        <f t="shared" si="89"/>
        <v>50</v>
      </c>
      <c r="W798" s="13"/>
      <c r="X798" s="13"/>
      <c r="Y798" s="13"/>
      <c r="Z798" s="14"/>
      <c r="AA798" s="24"/>
      <c r="AB798" s="25"/>
    </row>
    <row r="799" spans="1:28" s="9" customFormat="1" ht="15">
      <c r="A799" s="1074"/>
      <c r="B799" s="707"/>
      <c r="C799" s="1226" t="s">
        <v>994</v>
      </c>
      <c r="D799" s="1530">
        <v>120</v>
      </c>
      <c r="E799" s="1531" t="s">
        <v>67</v>
      </c>
      <c r="F799" s="1532">
        <v>5.8</v>
      </c>
      <c r="G799" s="1288"/>
      <c r="H799" s="1129"/>
      <c r="I799" s="1289"/>
      <c r="J799" s="999" t="s">
        <v>93</v>
      </c>
      <c r="K799" s="1104"/>
      <c r="L799" s="1105"/>
      <c r="M799" s="1106"/>
      <c r="N799" s="1108"/>
      <c r="O799" s="1108"/>
      <c r="P799" s="1105"/>
      <c r="Q799" s="1137"/>
      <c r="R799" s="1223">
        <v>1</v>
      </c>
      <c r="S799" s="1224" t="s">
        <v>89</v>
      </c>
      <c r="T799" s="1225" t="s">
        <v>83</v>
      </c>
      <c r="U799" s="23"/>
      <c r="V799" s="659">
        <f t="shared" si="89"/>
        <v>50</v>
      </c>
      <c r="W799" s="13"/>
      <c r="X799" s="13"/>
      <c r="Y799" s="13"/>
      <c r="Z799" s="14"/>
      <c r="AA799" s="24"/>
      <c r="AB799" s="25"/>
    </row>
    <row r="800" spans="1:28" s="9" customFormat="1" ht="15">
      <c r="A800" s="1074"/>
      <c r="B800" s="707"/>
      <c r="C800" s="1226" t="s">
        <v>994</v>
      </c>
      <c r="D800" s="1530">
        <v>121</v>
      </c>
      <c r="E800" s="1531" t="s">
        <v>67</v>
      </c>
      <c r="F800" s="1532">
        <v>0</v>
      </c>
      <c r="G800" s="1288"/>
      <c r="H800" s="1129"/>
      <c r="I800" s="1289"/>
      <c r="J800" s="999" t="s">
        <v>93</v>
      </c>
      <c r="K800" s="1104"/>
      <c r="L800" s="1105"/>
      <c r="M800" s="1106"/>
      <c r="N800" s="1108"/>
      <c r="O800" s="1108"/>
      <c r="P800" s="1105"/>
      <c r="Q800" s="1137"/>
      <c r="R800" s="1223">
        <v>1</v>
      </c>
      <c r="S800" s="1224" t="s">
        <v>89</v>
      </c>
      <c r="T800" s="1225" t="s">
        <v>83</v>
      </c>
      <c r="U800" s="23"/>
      <c r="V800" s="659">
        <f t="shared" si="89"/>
        <v>50</v>
      </c>
      <c r="W800" s="13"/>
      <c r="X800" s="13"/>
      <c r="Y800" s="13"/>
      <c r="Z800" s="14"/>
      <c r="AA800" s="24"/>
      <c r="AB800" s="25"/>
    </row>
    <row r="801" spans="1:36" s="9" customFormat="1" ht="15">
      <c r="A801" s="1074"/>
      <c r="B801" s="707"/>
      <c r="C801" s="1226" t="s">
        <v>994</v>
      </c>
      <c r="D801" s="1530">
        <v>121</v>
      </c>
      <c r="E801" s="1531" t="s">
        <v>67</v>
      </c>
      <c r="F801" s="1532">
        <v>19</v>
      </c>
      <c r="G801" s="1288"/>
      <c r="H801" s="1129"/>
      <c r="I801" s="1289"/>
      <c r="J801" s="999" t="s">
        <v>93</v>
      </c>
      <c r="K801" s="1104"/>
      <c r="L801" s="1105"/>
      <c r="M801" s="1106"/>
      <c r="N801" s="1108"/>
      <c r="O801" s="1108"/>
      <c r="P801" s="1105"/>
      <c r="Q801" s="1137"/>
      <c r="R801" s="1223">
        <v>1</v>
      </c>
      <c r="S801" s="1224" t="s">
        <v>89</v>
      </c>
      <c r="T801" s="1225" t="s">
        <v>83</v>
      </c>
      <c r="U801" s="23"/>
      <c r="V801" s="659">
        <f t="shared" si="89"/>
        <v>50</v>
      </c>
      <c r="W801" s="13"/>
      <c r="X801" s="13"/>
      <c r="Y801" s="13"/>
      <c r="Z801" s="14"/>
      <c r="AA801" s="24"/>
      <c r="AB801" s="25"/>
    </row>
    <row r="802" spans="1:36" s="9" customFormat="1" ht="15">
      <c r="A802" s="1074"/>
      <c r="B802" s="707"/>
      <c r="C802" s="1226" t="s">
        <v>994</v>
      </c>
      <c r="D802" s="1530">
        <v>122</v>
      </c>
      <c r="E802" s="1531" t="s">
        <v>67</v>
      </c>
      <c r="F802" s="1532">
        <v>8</v>
      </c>
      <c r="G802" s="1288"/>
      <c r="H802" s="1129"/>
      <c r="I802" s="1289"/>
      <c r="J802" s="999" t="s">
        <v>93</v>
      </c>
      <c r="K802" s="1104"/>
      <c r="L802" s="1105"/>
      <c r="M802" s="1106"/>
      <c r="N802" s="1108"/>
      <c r="O802" s="1108"/>
      <c r="P802" s="1105"/>
      <c r="Q802" s="1137"/>
      <c r="R802" s="1223">
        <v>1</v>
      </c>
      <c r="S802" s="1224" t="s">
        <v>89</v>
      </c>
      <c r="T802" s="1225" t="s">
        <v>83</v>
      </c>
      <c r="U802" s="23"/>
      <c r="V802" s="659">
        <f t="shared" si="89"/>
        <v>50</v>
      </c>
      <c r="W802" s="13"/>
      <c r="X802" s="13"/>
      <c r="Y802" s="13"/>
      <c r="Z802" s="14"/>
      <c r="AA802" s="24"/>
      <c r="AB802" s="25"/>
    </row>
    <row r="803" spans="1:36" s="9" customFormat="1" ht="15">
      <c r="A803" s="1074"/>
      <c r="B803" s="710"/>
      <c r="C803" s="1695" t="s">
        <v>995</v>
      </c>
      <c r="D803" s="1696">
        <v>1</v>
      </c>
      <c r="E803" s="1697" t="s">
        <v>67</v>
      </c>
      <c r="F803" s="1698">
        <v>10</v>
      </c>
      <c r="G803" s="1699"/>
      <c r="H803" s="1700"/>
      <c r="I803" s="1701"/>
      <c r="J803" s="1660" t="s">
        <v>93</v>
      </c>
      <c r="K803" s="1702"/>
      <c r="L803" s="1703"/>
      <c r="M803" s="1704"/>
      <c r="N803" s="1705"/>
      <c r="O803" s="1705"/>
      <c r="P803" s="1703"/>
      <c r="Q803" s="1706"/>
      <c r="R803" s="1661">
        <v>1</v>
      </c>
      <c r="S803" s="1666" t="s">
        <v>89</v>
      </c>
      <c r="T803" s="1667" t="s">
        <v>83</v>
      </c>
      <c r="U803" s="76"/>
      <c r="V803" s="659">
        <f t="shared" si="89"/>
        <v>50</v>
      </c>
      <c r="W803" s="13"/>
      <c r="X803" s="13"/>
      <c r="Y803" s="13"/>
      <c r="Z803" s="14"/>
      <c r="AA803" s="24"/>
      <c r="AB803" s="25"/>
    </row>
    <row r="804" spans="1:36" s="9" customFormat="1" ht="15">
      <c r="A804" s="1074"/>
      <c r="B804" s="706"/>
      <c r="C804" s="2013" t="s">
        <v>995</v>
      </c>
      <c r="D804" s="1707">
        <v>7</v>
      </c>
      <c r="E804" s="1708" t="s">
        <v>67</v>
      </c>
      <c r="F804" s="1709">
        <v>10</v>
      </c>
      <c r="G804" s="2014"/>
      <c r="H804" s="2015"/>
      <c r="I804" s="2016"/>
      <c r="J804" s="2017" t="s">
        <v>93</v>
      </c>
      <c r="K804" s="1097"/>
      <c r="L804" s="1098"/>
      <c r="M804" s="1099"/>
      <c r="N804" s="1101"/>
      <c r="O804" s="1101"/>
      <c r="P804" s="1098"/>
      <c r="Q804" s="2018"/>
      <c r="R804" s="2019">
        <v>1</v>
      </c>
      <c r="S804" s="2020" t="s">
        <v>89</v>
      </c>
      <c r="T804" s="2021" t="s">
        <v>83</v>
      </c>
      <c r="U804" s="86"/>
      <c r="V804" s="659">
        <f t="shared" si="89"/>
        <v>50</v>
      </c>
      <c r="W804" s="13"/>
      <c r="X804" s="13"/>
      <c r="Y804" s="13"/>
      <c r="Z804" s="14"/>
      <c r="AA804" s="24"/>
      <c r="AB804" s="25"/>
    </row>
    <row r="805" spans="1:36" s="9" customFormat="1" ht="15">
      <c r="A805" s="1074"/>
      <c r="B805" s="710"/>
      <c r="C805" s="1695" t="s">
        <v>995</v>
      </c>
      <c r="D805" s="1696">
        <v>8</v>
      </c>
      <c r="E805" s="1697" t="s">
        <v>67</v>
      </c>
      <c r="F805" s="1698">
        <v>0</v>
      </c>
      <c r="G805" s="1699"/>
      <c r="H805" s="1700"/>
      <c r="I805" s="1701"/>
      <c r="J805" s="1660" t="s">
        <v>93</v>
      </c>
      <c r="K805" s="1702"/>
      <c r="L805" s="1703"/>
      <c r="M805" s="1704"/>
      <c r="N805" s="1705"/>
      <c r="O805" s="1705"/>
      <c r="P805" s="1703"/>
      <c r="Q805" s="1706"/>
      <c r="R805" s="1661">
        <v>1</v>
      </c>
      <c r="S805" s="1666" t="s">
        <v>89</v>
      </c>
      <c r="T805" s="1667" t="s">
        <v>83</v>
      </c>
      <c r="U805" s="76"/>
      <c r="V805" s="659">
        <f t="shared" si="89"/>
        <v>50</v>
      </c>
      <c r="W805" s="13"/>
      <c r="X805" s="13"/>
      <c r="Y805" s="13"/>
      <c r="Z805" s="14"/>
      <c r="AA805" s="24"/>
      <c r="AB805" s="25"/>
    </row>
    <row r="806" spans="1:36" s="8" customFormat="1" ht="15.75" customHeight="1">
      <c r="A806" s="332"/>
      <c r="B806" s="666"/>
      <c r="C806" s="62"/>
      <c r="D806" s="2506" t="s">
        <v>17</v>
      </c>
      <c r="E806" s="2507"/>
      <c r="F806" s="2507"/>
      <c r="G806" s="2507"/>
      <c r="H806" s="2507"/>
      <c r="I806" s="2508"/>
      <c r="J806" s="2567">
        <f>VLOOKUP(A808,'12 - FINANCEIRA'!_xlnm.Print_Area,6,FALSE)</f>
        <v>50</v>
      </c>
      <c r="K806" s="2568"/>
      <c r="L806" s="696" t="str">
        <f>VLOOKUP(A808,'12 - FINANCEIRA'!_xlnm.Print_Area,4,FALSE)</f>
        <v>und</v>
      </c>
      <c r="M806" s="2562" t="s">
        <v>18</v>
      </c>
      <c r="N806" s="2563"/>
      <c r="O806" s="2563"/>
      <c r="P806" s="2563"/>
      <c r="Q806" s="2564"/>
      <c r="R806" s="691">
        <f>SUM(R756:R805)</f>
        <v>50</v>
      </c>
      <c r="S806" s="692" t="str">
        <f>L806</f>
        <v>und</v>
      </c>
      <c r="T806" s="486"/>
      <c r="U806" s="469"/>
      <c r="V806" s="659">
        <f t="shared" si="89"/>
        <v>50</v>
      </c>
      <c r="AB806" s="12"/>
    </row>
    <row r="807" spans="1:36" s="8" customFormat="1" ht="15.75" customHeight="1">
      <c r="A807" s="332"/>
      <c r="B807" s="666"/>
      <c r="C807" s="487"/>
      <c r="D807" s="2503" t="s">
        <v>19</v>
      </c>
      <c r="E807" s="2504"/>
      <c r="F807" s="2504"/>
      <c r="G807" s="2504"/>
      <c r="H807" s="2504"/>
      <c r="I807" s="2505"/>
      <c r="J807" s="2509">
        <f>R806/J806</f>
        <v>1</v>
      </c>
      <c r="K807" s="2510"/>
      <c r="L807" s="2513"/>
      <c r="M807" s="2500" t="s">
        <v>20</v>
      </c>
      <c r="N807" s="2501"/>
      <c r="O807" s="2501"/>
      <c r="P807" s="2501"/>
      <c r="Q807" s="2502"/>
      <c r="R807" s="667">
        <f>VLOOKUP(A808,'12 - FINANCEIRA'!_xlnm.Print_Area,8,FALSE)</f>
        <v>0</v>
      </c>
      <c r="S807" s="668" t="str">
        <f>L806</f>
        <v>und</v>
      </c>
      <c r="T807" s="486"/>
      <c r="U807" s="469"/>
      <c r="V807" s="659">
        <f t="shared" si="89"/>
        <v>50</v>
      </c>
      <c r="AB807" s="12"/>
    </row>
    <row r="808" spans="1:36" s="8" customFormat="1" ht="15.75" customHeight="1">
      <c r="A808" s="332" t="s">
        <v>900</v>
      </c>
      <c r="B808" s="666"/>
      <c r="C808" s="62"/>
      <c r="D808" s="2506"/>
      <c r="E808" s="2507"/>
      <c r="F808" s="2507"/>
      <c r="G808" s="2507"/>
      <c r="H808" s="2507"/>
      <c r="I808" s="2508"/>
      <c r="J808" s="2511"/>
      <c r="K808" s="2512"/>
      <c r="L808" s="2514"/>
      <c r="M808" s="2500" t="s">
        <v>21</v>
      </c>
      <c r="N808" s="2501"/>
      <c r="O808" s="2501"/>
      <c r="P808" s="2501"/>
      <c r="Q808" s="2502"/>
      <c r="R808" s="342">
        <f>R806-R807</f>
        <v>50</v>
      </c>
      <c r="S808" s="343" t="str">
        <f>L806</f>
        <v>und</v>
      </c>
      <c r="T808" s="486"/>
      <c r="U808" s="469"/>
      <c r="V808" s="659">
        <f>R808</f>
        <v>50</v>
      </c>
      <c r="AB808" s="12"/>
    </row>
    <row r="809" spans="1:36" s="8" customFormat="1" ht="15.75">
      <c r="A809" s="332"/>
      <c r="B809" s="344"/>
      <c r="C809" s="345"/>
      <c r="D809" s="347"/>
      <c r="E809" s="347"/>
      <c r="F809" s="347"/>
      <c r="G809" s="346"/>
      <c r="H809" s="346"/>
      <c r="I809" s="346"/>
      <c r="J809" s="348"/>
      <c r="K809" s="349"/>
      <c r="L809" s="350"/>
      <c r="M809" s="351"/>
      <c r="N809" s="351"/>
      <c r="O809" s="351"/>
      <c r="P809" s="351"/>
      <c r="Q809" s="351"/>
      <c r="R809" s="352"/>
      <c r="S809" s="353"/>
      <c r="T809" s="354"/>
      <c r="U809" s="355"/>
      <c r="V809" s="660">
        <f>SUM(V754:V808)</f>
        <v>2750</v>
      </c>
      <c r="AB809" s="12"/>
    </row>
    <row r="810" spans="1:36" s="319" customFormat="1" ht="15.75" customHeight="1">
      <c r="A810" s="1051"/>
      <c r="B810" s="2528" t="str">
        <f>VLOOKUP(A818,'12 - FINANCEIRA'!_xlnm.Print_Area,1,FALSE)</f>
        <v>3.1.6</v>
      </c>
      <c r="C810" s="2526" t="str">
        <f>VLOOKUP(A818,'12 - FINANCEIRA'!_xlnm.Print_Area,3,FALSE)</f>
        <v>Rede Agua PVC PBA 15 Dn 50 S/Pav</v>
      </c>
      <c r="D810" s="2552" t="s">
        <v>86</v>
      </c>
      <c r="E810" s="2553"/>
      <c r="F810" s="2553"/>
      <c r="G810" s="2553"/>
      <c r="H810" s="2553"/>
      <c r="I810" s="2554"/>
      <c r="J810" s="2498" t="s">
        <v>87</v>
      </c>
      <c r="K810" s="2498" t="s">
        <v>90</v>
      </c>
      <c r="L810" s="2498" t="s">
        <v>91</v>
      </c>
      <c r="M810" s="2498" t="s">
        <v>99</v>
      </c>
      <c r="N810" s="2498" t="s">
        <v>100</v>
      </c>
      <c r="O810" s="2498" t="s">
        <v>94</v>
      </c>
      <c r="P810" s="2498" t="s">
        <v>482</v>
      </c>
      <c r="Q810" s="2498" t="s">
        <v>15</v>
      </c>
      <c r="R810" s="2533" t="s">
        <v>2</v>
      </c>
      <c r="S810" s="2498" t="s">
        <v>88</v>
      </c>
      <c r="T810" s="2498" t="s">
        <v>16</v>
      </c>
      <c r="U810" s="2535" t="s">
        <v>205</v>
      </c>
      <c r="V810" s="659">
        <f t="shared" ref="V810:V817" si="90">V811</f>
        <v>478</v>
      </c>
      <c r="W810" s="13"/>
      <c r="X810" s="13"/>
      <c r="Y810" s="13"/>
      <c r="Z810" s="14"/>
      <c r="AA810" s="9"/>
      <c r="AB810" s="9"/>
      <c r="AC810" s="9"/>
      <c r="AD810" s="9"/>
      <c r="AE810" s="9"/>
      <c r="AF810" s="9"/>
      <c r="AG810" s="9"/>
      <c r="AH810" s="9"/>
      <c r="AI810" s="9"/>
      <c r="AJ810" s="9"/>
    </row>
    <row r="811" spans="1:36" s="319" customFormat="1" ht="15.75">
      <c r="A811" s="1051"/>
      <c r="B811" s="2529" t="e">
        <f>LEFT(#REF!,5)</f>
        <v>#REF!</v>
      </c>
      <c r="C811" s="2527" t="e">
        <f>VLOOKUP(LEFT(#REF!,5),'12 - FINANCEIRA'!_xlnm.Print_Area,2,FALSE)</f>
        <v>#REF!</v>
      </c>
      <c r="D811" s="2537" t="s">
        <v>13</v>
      </c>
      <c r="E811" s="2538"/>
      <c r="F811" s="2539"/>
      <c r="G811" s="2540" t="s">
        <v>14</v>
      </c>
      <c r="H811" s="2541"/>
      <c r="I811" s="2542"/>
      <c r="J811" s="2555"/>
      <c r="K811" s="2555"/>
      <c r="L811" s="2555"/>
      <c r="M811" s="2555"/>
      <c r="N811" s="2555"/>
      <c r="O811" s="2555"/>
      <c r="P811" s="2555"/>
      <c r="Q811" s="2555"/>
      <c r="R811" s="2557"/>
      <c r="S811" s="2555"/>
      <c r="T811" s="2555"/>
      <c r="U811" s="2556"/>
      <c r="V811" s="659">
        <f t="shared" si="90"/>
        <v>478</v>
      </c>
      <c r="W811" s="13"/>
      <c r="X811" s="13"/>
      <c r="Y811" s="13"/>
      <c r="Z811" s="14"/>
      <c r="AA811" s="9"/>
      <c r="AB811" s="9"/>
      <c r="AC811" s="9"/>
      <c r="AD811" s="9"/>
      <c r="AE811" s="9"/>
      <c r="AF811" s="9"/>
      <c r="AG811" s="9"/>
      <c r="AH811" s="9"/>
      <c r="AI811" s="9"/>
      <c r="AJ811" s="9"/>
    </row>
    <row r="812" spans="1:36" s="9" customFormat="1" ht="15">
      <c r="A812" s="321"/>
      <c r="B812" s="706"/>
      <c r="C812" s="1679" t="s">
        <v>1008</v>
      </c>
      <c r="D812" s="1707">
        <v>100</v>
      </c>
      <c r="E812" s="1708" t="s">
        <v>67</v>
      </c>
      <c r="F812" s="1709">
        <v>0</v>
      </c>
      <c r="G812" s="1707">
        <v>123</v>
      </c>
      <c r="H812" s="1708" t="s">
        <v>67</v>
      </c>
      <c r="I812" s="1709">
        <v>18</v>
      </c>
      <c r="J812" s="999"/>
      <c r="K812" s="1674">
        <f>20*(G812-D812)+I812-F812</f>
        <v>478</v>
      </c>
      <c r="L812" s="1220"/>
      <c r="M812" s="1221"/>
      <c r="N812" s="1228"/>
      <c r="O812" s="1218"/>
      <c r="P812" s="1675"/>
      <c r="Q812" s="1676"/>
      <c r="R812" s="1615">
        <f>K812</f>
        <v>478</v>
      </c>
      <c r="S812" s="1677" t="s">
        <v>8</v>
      </c>
      <c r="T812" s="1678" t="s">
        <v>83</v>
      </c>
      <c r="U812" s="23"/>
      <c r="V812" s="659">
        <f t="shared" si="90"/>
        <v>478</v>
      </c>
      <c r="W812" s="13"/>
      <c r="X812" s="13"/>
      <c r="Y812" s="13"/>
      <c r="Z812" s="14"/>
      <c r="AA812" s="24"/>
      <c r="AB812" s="25"/>
    </row>
    <row r="813" spans="1:36" s="9" customFormat="1" ht="15" customHeight="1">
      <c r="A813" s="1074"/>
      <c r="B813" s="707"/>
      <c r="C813" s="38"/>
      <c r="D813" s="1480"/>
      <c r="E813" s="1481"/>
      <c r="F813" s="1482"/>
      <c r="G813" s="1480"/>
      <c r="H813" s="1481"/>
      <c r="I813" s="1482"/>
      <c r="J813" s="29"/>
      <c r="K813" s="31"/>
      <c r="L813" s="31"/>
      <c r="M813" s="32"/>
      <c r="N813" s="97"/>
      <c r="O813" s="29"/>
      <c r="P813" s="31"/>
      <c r="Q813" s="96"/>
      <c r="R813" s="1005"/>
      <c r="S813" s="93"/>
      <c r="T813" s="61"/>
      <c r="U813" s="23"/>
      <c r="V813" s="659">
        <f t="shared" si="90"/>
        <v>478</v>
      </c>
      <c r="W813" s="13"/>
      <c r="X813" s="13"/>
      <c r="Y813" s="13"/>
      <c r="Z813" s="14"/>
      <c r="AA813" s="24"/>
      <c r="AB813" s="25"/>
    </row>
    <row r="814" spans="1:36" s="9" customFormat="1" ht="15">
      <c r="A814" s="1074"/>
      <c r="B814" s="707"/>
      <c r="C814" s="38"/>
      <c r="D814" s="1480"/>
      <c r="E814" s="1483"/>
      <c r="F814" s="1484"/>
      <c r="G814" s="1480"/>
      <c r="H814" s="1483"/>
      <c r="I814" s="1484"/>
      <c r="J814" s="29"/>
      <c r="K814" s="31"/>
      <c r="L814" s="31"/>
      <c r="M814" s="32"/>
      <c r="N814" s="97"/>
      <c r="O814" s="29"/>
      <c r="P814" s="31"/>
      <c r="Q814" s="93"/>
      <c r="R814" s="1005"/>
      <c r="S814" s="93"/>
      <c r="T814" s="61"/>
      <c r="U814" s="23"/>
      <c r="V814" s="659">
        <f t="shared" si="90"/>
        <v>478</v>
      </c>
      <c r="W814" s="13"/>
      <c r="X814" s="13"/>
      <c r="Y814" s="13"/>
      <c r="Z814" s="14"/>
      <c r="AA814" s="24"/>
      <c r="AB814" s="25"/>
    </row>
    <row r="815" spans="1:36" s="8" customFormat="1" ht="15">
      <c r="A815" s="332"/>
      <c r="B815" s="710"/>
      <c r="C815" s="40"/>
      <c r="D815" s="78"/>
      <c r="E815" s="41"/>
      <c r="F815" s="77"/>
      <c r="G815" s="683"/>
      <c r="H815" s="41"/>
      <c r="I815" s="684"/>
      <c r="J815" s="42"/>
      <c r="K815" s="43"/>
      <c r="L815" s="44"/>
      <c r="M815" s="45"/>
      <c r="N815" s="46"/>
      <c r="O815" s="46"/>
      <c r="P815" s="44"/>
      <c r="Q815" s="47"/>
      <c r="R815" s="698"/>
      <c r="S815" s="689"/>
      <c r="T815" s="529"/>
      <c r="U815" s="76"/>
      <c r="V815" s="659">
        <f t="shared" si="90"/>
        <v>478</v>
      </c>
      <c r="W815" s="718"/>
      <c r="X815" s="718"/>
      <c r="Y815" s="718"/>
      <c r="Z815" s="719"/>
    </row>
    <row r="816" spans="1:36" s="8" customFormat="1" ht="15.75" customHeight="1">
      <c r="A816" s="332"/>
      <c r="B816" s="666"/>
      <c r="C816" s="62"/>
      <c r="D816" s="2515" t="s">
        <v>17</v>
      </c>
      <c r="E816" s="2516"/>
      <c r="F816" s="2516"/>
      <c r="G816" s="2516"/>
      <c r="H816" s="2516"/>
      <c r="I816" s="2517"/>
      <c r="J816" s="2518">
        <f>VLOOKUP(A818,'12 - FINANCEIRA'!_xlnm.Print_Area,6,FALSE)</f>
        <v>478</v>
      </c>
      <c r="K816" s="2519"/>
      <c r="L816" s="696" t="str">
        <f>VLOOKUP(A818,'12 - FINANCEIRA'!_xlnm.Print_Area,4,FALSE)</f>
        <v>m</v>
      </c>
      <c r="M816" s="2500" t="s">
        <v>18</v>
      </c>
      <c r="N816" s="2501"/>
      <c r="O816" s="2501"/>
      <c r="P816" s="2501"/>
      <c r="Q816" s="2502"/>
      <c r="R816" s="691">
        <f>SUM(R812:R815)</f>
        <v>478</v>
      </c>
      <c r="S816" s="692" t="str">
        <f>L816</f>
        <v>m</v>
      </c>
      <c r="T816" s="486"/>
      <c r="U816" s="469"/>
      <c r="V816" s="659">
        <f t="shared" si="90"/>
        <v>478</v>
      </c>
      <c r="AB816" s="12"/>
    </row>
    <row r="817" spans="1:36" s="8" customFormat="1" ht="15.75" customHeight="1">
      <c r="A817" s="332"/>
      <c r="B817" s="666"/>
      <c r="C817" s="487"/>
      <c r="D817" s="2503" t="s">
        <v>19</v>
      </c>
      <c r="E817" s="2504"/>
      <c r="F817" s="2504"/>
      <c r="G817" s="2504"/>
      <c r="H817" s="2504"/>
      <c r="I817" s="2505"/>
      <c r="J817" s="2509">
        <f>R816/J816</f>
        <v>1</v>
      </c>
      <c r="K817" s="2510"/>
      <c r="L817" s="2513"/>
      <c r="M817" s="2500" t="s">
        <v>20</v>
      </c>
      <c r="N817" s="2501"/>
      <c r="O817" s="2501"/>
      <c r="P817" s="2501"/>
      <c r="Q817" s="2502"/>
      <c r="R817" s="667">
        <f>VLOOKUP(A818,'12 - FINANCEIRA'!_xlnm.Print_Area,8,FALSE)</f>
        <v>0</v>
      </c>
      <c r="S817" s="668" t="str">
        <f>L816</f>
        <v>m</v>
      </c>
      <c r="T817" s="486"/>
      <c r="U817" s="469"/>
      <c r="V817" s="659">
        <f t="shared" si="90"/>
        <v>478</v>
      </c>
      <c r="AB817" s="12"/>
    </row>
    <row r="818" spans="1:36" s="8" customFormat="1" ht="15.75" customHeight="1">
      <c r="A818" s="332" t="s">
        <v>901</v>
      </c>
      <c r="B818" s="666"/>
      <c r="C818" s="62"/>
      <c r="D818" s="2506"/>
      <c r="E818" s="2507"/>
      <c r="F818" s="2507"/>
      <c r="G818" s="2507"/>
      <c r="H818" s="2507"/>
      <c r="I818" s="2508"/>
      <c r="J818" s="2511"/>
      <c r="K818" s="2512"/>
      <c r="L818" s="2514"/>
      <c r="M818" s="2500" t="s">
        <v>21</v>
      </c>
      <c r="N818" s="2501"/>
      <c r="O818" s="2501"/>
      <c r="P818" s="2501"/>
      <c r="Q818" s="2502"/>
      <c r="R818" s="342">
        <f>R816-R817</f>
        <v>478</v>
      </c>
      <c r="S818" s="343" t="str">
        <f>L816</f>
        <v>m</v>
      </c>
      <c r="T818" s="486"/>
      <c r="U818" s="469"/>
      <c r="V818" s="659">
        <f>R818</f>
        <v>478</v>
      </c>
      <c r="AB818" s="12"/>
    </row>
    <row r="819" spans="1:36" s="8" customFormat="1" ht="15.75">
      <c r="A819" s="332"/>
      <c r="B819" s="344"/>
      <c r="C819" s="345"/>
      <c r="D819" s="347"/>
      <c r="E819" s="347"/>
      <c r="F819" s="347"/>
      <c r="G819" s="346"/>
      <c r="H819" s="346"/>
      <c r="I819" s="346"/>
      <c r="J819" s="348"/>
      <c r="K819" s="349"/>
      <c r="L819" s="350"/>
      <c r="M819" s="351"/>
      <c r="N819" s="351"/>
      <c r="O819" s="351"/>
      <c r="P819" s="351"/>
      <c r="Q819" s="351"/>
      <c r="R819" s="352"/>
      <c r="S819" s="353"/>
      <c r="T819" s="354"/>
      <c r="U819" s="355"/>
      <c r="V819" s="660">
        <f>SUM(V810:V818)</f>
        <v>4302</v>
      </c>
      <c r="AB819" s="12"/>
    </row>
    <row r="820" spans="1:36" s="319" customFormat="1" ht="15.75" customHeight="1">
      <c r="A820" s="1051"/>
      <c r="B820" s="2528" t="str">
        <f>VLOOKUP(A874,'12 - FINANCEIRA'!_xlnm.Print_Area,1,FALSE)</f>
        <v>3.1.7</v>
      </c>
      <c r="C820" s="2526" t="str">
        <f>VLOOKUP(A874,'12 - FINANCEIRA'!_xlnm.Print_Area,3,FALSE)</f>
        <v>Lig Pred Água DN 20, C/ Colar, S/Pav</v>
      </c>
      <c r="D820" s="2552" t="s">
        <v>86</v>
      </c>
      <c r="E820" s="2553"/>
      <c r="F820" s="2553"/>
      <c r="G820" s="2553"/>
      <c r="H820" s="2553"/>
      <c r="I820" s="2554"/>
      <c r="J820" s="2498" t="s">
        <v>87</v>
      </c>
      <c r="K820" s="2498" t="s">
        <v>90</v>
      </c>
      <c r="L820" s="2498" t="s">
        <v>91</v>
      </c>
      <c r="M820" s="2498" t="s">
        <v>99</v>
      </c>
      <c r="N820" s="2498" t="s">
        <v>100</v>
      </c>
      <c r="O820" s="2498" t="s">
        <v>94</v>
      </c>
      <c r="P820" s="2498" t="s">
        <v>482</v>
      </c>
      <c r="Q820" s="2498" t="s">
        <v>15</v>
      </c>
      <c r="R820" s="2533" t="s">
        <v>2</v>
      </c>
      <c r="S820" s="2498" t="s">
        <v>88</v>
      </c>
      <c r="T820" s="2498" t="s">
        <v>16</v>
      </c>
      <c r="U820" s="2535" t="s">
        <v>205</v>
      </c>
      <c r="V820" s="659" t="e">
        <f t="shared" ref="V820:V873" si="91">V821</f>
        <v>#REF!</v>
      </c>
      <c r="W820" s="13"/>
      <c r="X820" s="13"/>
      <c r="Y820" s="13"/>
      <c r="Z820" s="14"/>
      <c r="AA820" s="9"/>
      <c r="AB820" s="9"/>
      <c r="AC820" s="9"/>
      <c r="AD820" s="9"/>
      <c r="AE820" s="9"/>
      <c r="AF820" s="9"/>
      <c r="AG820" s="9"/>
      <c r="AH820" s="9"/>
      <c r="AI820" s="9"/>
      <c r="AJ820" s="9"/>
    </row>
    <row r="821" spans="1:36" s="319" customFormat="1" ht="15.75">
      <c r="A821" s="1051"/>
      <c r="B821" s="2529" t="e">
        <f>LEFT(#REF!,5)</f>
        <v>#REF!</v>
      </c>
      <c r="C821" s="2527" t="e">
        <f>VLOOKUP(LEFT(#REF!,5),'12 - FINANCEIRA'!_xlnm.Print_Area,2,FALSE)</f>
        <v>#REF!</v>
      </c>
      <c r="D821" s="2537" t="s">
        <v>13</v>
      </c>
      <c r="E821" s="2538"/>
      <c r="F821" s="2539"/>
      <c r="G821" s="2540" t="s">
        <v>14</v>
      </c>
      <c r="H821" s="2541"/>
      <c r="I821" s="2542"/>
      <c r="J821" s="2555"/>
      <c r="K821" s="2555"/>
      <c r="L821" s="2555"/>
      <c r="M821" s="2555"/>
      <c r="N821" s="2555"/>
      <c r="O821" s="2555"/>
      <c r="P821" s="2555"/>
      <c r="Q821" s="2555"/>
      <c r="R821" s="2557"/>
      <c r="S821" s="2555"/>
      <c r="T821" s="2555"/>
      <c r="U821" s="2556"/>
      <c r="V821" s="659" t="e">
        <f t="shared" si="91"/>
        <v>#REF!</v>
      </c>
      <c r="W821" s="13"/>
      <c r="X821" s="13"/>
      <c r="Y821" s="13"/>
      <c r="Z821" s="14"/>
      <c r="AA821" s="9"/>
      <c r="AB821" s="9"/>
      <c r="AC821" s="9"/>
      <c r="AD821" s="9"/>
      <c r="AE821" s="9"/>
      <c r="AF821" s="9"/>
      <c r="AG821" s="9"/>
      <c r="AH821" s="9"/>
      <c r="AI821" s="9"/>
      <c r="AJ821" s="9"/>
    </row>
    <row r="822" spans="1:36" s="9" customFormat="1" ht="15">
      <c r="A822" s="321"/>
      <c r="B822" s="706"/>
      <c r="C822" s="1679" t="s">
        <v>998</v>
      </c>
      <c r="D822" s="1671">
        <v>101</v>
      </c>
      <c r="E822" s="1672" t="s">
        <v>67</v>
      </c>
      <c r="F822" s="1673">
        <v>11</v>
      </c>
      <c r="G822" s="1682"/>
      <c r="H822" s="1683"/>
      <c r="I822" s="1684"/>
      <c r="J822" s="1680" t="s">
        <v>93</v>
      </c>
      <c r="K822" s="1685"/>
      <c r="L822" s="1596"/>
      <c r="M822" s="1597"/>
      <c r="N822" s="1686"/>
      <c r="O822" s="1595"/>
      <c r="P822" s="1687"/>
      <c r="Q822" s="1688"/>
      <c r="R822" s="1615">
        <v>1</v>
      </c>
      <c r="S822" s="1677" t="s">
        <v>89</v>
      </c>
      <c r="T822" s="1678" t="s">
        <v>83</v>
      </c>
      <c r="U822" s="23"/>
      <c r="V822" s="659" t="e">
        <f t="shared" si="91"/>
        <v>#REF!</v>
      </c>
      <c r="W822" s="13"/>
      <c r="X822" s="13"/>
      <c r="Y822" s="13"/>
      <c r="Z822" s="14"/>
      <c r="AA822" s="24"/>
      <c r="AB822" s="25"/>
    </row>
    <row r="823" spans="1:36" s="9" customFormat="1" ht="15">
      <c r="A823" s="1074"/>
      <c r="B823" s="707"/>
      <c r="C823" s="1226" t="s">
        <v>998</v>
      </c>
      <c r="D823" s="1530">
        <v>101</v>
      </c>
      <c r="E823" s="1531" t="s">
        <v>67</v>
      </c>
      <c r="F823" s="1532">
        <v>17.2</v>
      </c>
      <c r="G823" s="1689"/>
      <c r="H823" s="1690"/>
      <c r="I823" s="1691"/>
      <c r="J823" s="999" t="s">
        <v>93</v>
      </c>
      <c r="K823" s="1105"/>
      <c r="L823" s="1105"/>
      <c r="M823" s="1106"/>
      <c r="N823" s="1107"/>
      <c r="O823" s="1103"/>
      <c r="P823" s="1105"/>
      <c r="Q823" s="1109"/>
      <c r="R823" s="1223">
        <v>1</v>
      </c>
      <c r="S823" s="1224" t="s">
        <v>89</v>
      </c>
      <c r="T823" s="1225" t="s">
        <v>83</v>
      </c>
      <c r="U823" s="23"/>
      <c r="V823" s="659" t="e">
        <f>#REF!</f>
        <v>#REF!</v>
      </c>
      <c r="W823" s="13"/>
      <c r="X823" s="13"/>
      <c r="Y823" s="13"/>
      <c r="Z823" s="14"/>
      <c r="AA823" s="24"/>
      <c r="AB823" s="25"/>
    </row>
    <row r="824" spans="1:36" s="9" customFormat="1" ht="15">
      <c r="A824" s="1074"/>
      <c r="B824" s="707"/>
      <c r="C824" s="1226" t="s">
        <v>998</v>
      </c>
      <c r="D824" s="1530">
        <v>101</v>
      </c>
      <c r="E824" s="1531" t="s">
        <v>67</v>
      </c>
      <c r="F824" s="1532">
        <v>18.3</v>
      </c>
      <c r="G824" s="1689"/>
      <c r="H824" s="1693"/>
      <c r="I824" s="1694"/>
      <c r="J824" s="999" t="s">
        <v>93</v>
      </c>
      <c r="K824" s="1105"/>
      <c r="L824" s="1105"/>
      <c r="M824" s="1106"/>
      <c r="N824" s="1107"/>
      <c r="O824" s="1103"/>
      <c r="P824" s="1105"/>
      <c r="Q824" s="1138"/>
      <c r="R824" s="1223">
        <v>1</v>
      </c>
      <c r="S824" s="1224" t="s">
        <v>89</v>
      </c>
      <c r="T824" s="1225" t="s">
        <v>83</v>
      </c>
      <c r="U824" s="23"/>
      <c r="V824" s="659"/>
      <c r="W824" s="13"/>
      <c r="X824" s="13"/>
      <c r="Y824" s="13"/>
      <c r="Z824" s="14"/>
      <c r="AA824" s="24"/>
      <c r="AB824" s="25"/>
    </row>
    <row r="825" spans="1:36" s="9" customFormat="1" ht="15">
      <c r="A825" s="1074"/>
      <c r="B825" s="707"/>
      <c r="C825" s="1226" t="s">
        <v>998</v>
      </c>
      <c r="D825" s="1530">
        <v>102</v>
      </c>
      <c r="E825" s="1531" t="s">
        <v>67</v>
      </c>
      <c r="F825" s="1532">
        <v>3.3</v>
      </c>
      <c r="G825" s="1689"/>
      <c r="H825" s="1693"/>
      <c r="I825" s="1694"/>
      <c r="J825" s="999" t="s">
        <v>93</v>
      </c>
      <c r="K825" s="1105"/>
      <c r="L825" s="1105"/>
      <c r="M825" s="1106"/>
      <c r="N825" s="1107"/>
      <c r="O825" s="1103"/>
      <c r="P825" s="1105"/>
      <c r="Q825" s="1138"/>
      <c r="R825" s="1223">
        <v>1</v>
      </c>
      <c r="S825" s="1224" t="s">
        <v>89</v>
      </c>
      <c r="T825" s="1225" t="s">
        <v>83</v>
      </c>
      <c r="U825" s="23"/>
      <c r="V825" s="659"/>
      <c r="W825" s="13"/>
      <c r="X825" s="13"/>
      <c r="Y825" s="13"/>
      <c r="Z825" s="14"/>
      <c r="AA825" s="24"/>
      <c r="AB825" s="25"/>
    </row>
    <row r="826" spans="1:36" s="9" customFormat="1" ht="15">
      <c r="A826" s="1074"/>
      <c r="B826" s="707"/>
      <c r="C826" s="1226" t="s">
        <v>998</v>
      </c>
      <c r="D826" s="1530">
        <v>102</v>
      </c>
      <c r="E826" s="1531" t="s">
        <v>67</v>
      </c>
      <c r="F826" s="1532">
        <v>6.75</v>
      </c>
      <c r="G826" s="1689"/>
      <c r="H826" s="1693"/>
      <c r="I826" s="1694"/>
      <c r="J826" s="999" t="s">
        <v>93</v>
      </c>
      <c r="K826" s="1105"/>
      <c r="L826" s="1105"/>
      <c r="M826" s="1106"/>
      <c r="N826" s="1107"/>
      <c r="O826" s="1103"/>
      <c r="P826" s="1105"/>
      <c r="Q826" s="1138"/>
      <c r="R826" s="1223">
        <v>1</v>
      </c>
      <c r="S826" s="1224" t="s">
        <v>89</v>
      </c>
      <c r="T826" s="1225" t="s">
        <v>83</v>
      </c>
      <c r="U826" s="23"/>
      <c r="V826" s="659"/>
      <c r="W826" s="13"/>
      <c r="X826" s="13"/>
      <c r="Y826" s="13"/>
      <c r="Z826" s="14"/>
      <c r="AA826" s="24"/>
      <c r="AB826" s="25"/>
    </row>
    <row r="827" spans="1:36" s="9" customFormat="1" ht="15">
      <c r="A827" s="1074"/>
      <c r="B827" s="707"/>
      <c r="C827" s="1226" t="s">
        <v>998</v>
      </c>
      <c r="D827" s="1530">
        <v>102</v>
      </c>
      <c r="E827" s="1531" t="s">
        <v>67</v>
      </c>
      <c r="F827" s="1532">
        <v>11.45</v>
      </c>
      <c r="G827" s="1689"/>
      <c r="H827" s="1693"/>
      <c r="I827" s="1694"/>
      <c r="J827" s="999" t="s">
        <v>93</v>
      </c>
      <c r="K827" s="1105"/>
      <c r="L827" s="1105"/>
      <c r="M827" s="1106"/>
      <c r="N827" s="1107"/>
      <c r="O827" s="1103"/>
      <c r="P827" s="1105"/>
      <c r="Q827" s="1138"/>
      <c r="R827" s="1223">
        <v>1</v>
      </c>
      <c r="S827" s="1224" t="s">
        <v>89</v>
      </c>
      <c r="T827" s="1225" t="s">
        <v>83</v>
      </c>
      <c r="U827" s="23"/>
      <c r="V827" s="659"/>
      <c r="W827" s="13"/>
      <c r="X827" s="13"/>
      <c r="Y827" s="13"/>
      <c r="Z827" s="14"/>
      <c r="AA827" s="24"/>
      <c r="AB827" s="25"/>
    </row>
    <row r="828" spans="1:36" s="9" customFormat="1" ht="15">
      <c r="A828" s="1074"/>
      <c r="B828" s="707"/>
      <c r="C828" s="1226" t="s">
        <v>998</v>
      </c>
      <c r="D828" s="1530">
        <v>102</v>
      </c>
      <c r="E828" s="1531" t="s">
        <v>67</v>
      </c>
      <c r="F828" s="1532">
        <v>15.2</v>
      </c>
      <c r="G828" s="1689"/>
      <c r="H828" s="1693"/>
      <c r="I828" s="1694"/>
      <c r="J828" s="999" t="s">
        <v>93</v>
      </c>
      <c r="K828" s="1105"/>
      <c r="L828" s="1105"/>
      <c r="M828" s="1106"/>
      <c r="N828" s="1107"/>
      <c r="O828" s="1103"/>
      <c r="P828" s="1105"/>
      <c r="Q828" s="1138"/>
      <c r="R828" s="1223">
        <v>1</v>
      </c>
      <c r="S828" s="1224" t="s">
        <v>89</v>
      </c>
      <c r="T828" s="1225" t="s">
        <v>83</v>
      </c>
      <c r="U828" s="23"/>
      <c r="V828" s="659"/>
      <c r="W828" s="13"/>
      <c r="X828" s="13"/>
      <c r="Y828" s="13"/>
      <c r="Z828" s="14"/>
      <c r="AA828" s="24"/>
      <c r="AB828" s="25"/>
    </row>
    <row r="829" spans="1:36" s="9" customFormat="1" ht="15">
      <c r="A829" s="1074"/>
      <c r="B829" s="707"/>
      <c r="C829" s="1226" t="s">
        <v>998</v>
      </c>
      <c r="D829" s="1530">
        <v>102</v>
      </c>
      <c r="E829" s="1531" t="s">
        <v>67</v>
      </c>
      <c r="F829" s="1532">
        <v>17</v>
      </c>
      <c r="G829" s="1689"/>
      <c r="H829" s="1693"/>
      <c r="I829" s="1694"/>
      <c r="J829" s="999" t="s">
        <v>93</v>
      </c>
      <c r="K829" s="1105"/>
      <c r="L829" s="1105"/>
      <c r="M829" s="1106"/>
      <c r="N829" s="1107"/>
      <c r="O829" s="1103"/>
      <c r="P829" s="1105"/>
      <c r="Q829" s="1138"/>
      <c r="R829" s="1223">
        <v>1</v>
      </c>
      <c r="S829" s="1224" t="s">
        <v>89</v>
      </c>
      <c r="T829" s="1225" t="s">
        <v>83</v>
      </c>
      <c r="U829" s="23"/>
      <c r="V829" s="659"/>
      <c r="W829" s="13"/>
      <c r="X829" s="13"/>
      <c r="Y829" s="13"/>
      <c r="Z829" s="14"/>
      <c r="AA829" s="24"/>
      <c r="AB829" s="25"/>
    </row>
    <row r="830" spans="1:36" s="9" customFormat="1" ht="15">
      <c r="A830" s="1074"/>
      <c r="B830" s="707"/>
      <c r="C830" s="1226" t="s">
        <v>998</v>
      </c>
      <c r="D830" s="1530">
        <v>103</v>
      </c>
      <c r="E830" s="1531" t="s">
        <v>67</v>
      </c>
      <c r="F830" s="1532">
        <v>0</v>
      </c>
      <c r="G830" s="1689"/>
      <c r="H830" s="1693"/>
      <c r="I830" s="1694"/>
      <c r="J830" s="999" t="s">
        <v>93</v>
      </c>
      <c r="K830" s="1105"/>
      <c r="L830" s="1105"/>
      <c r="M830" s="1106"/>
      <c r="N830" s="1107"/>
      <c r="O830" s="1103"/>
      <c r="P830" s="1105"/>
      <c r="Q830" s="1138"/>
      <c r="R830" s="1223">
        <v>1</v>
      </c>
      <c r="S830" s="1224" t="s">
        <v>89</v>
      </c>
      <c r="T830" s="1225" t="s">
        <v>83</v>
      </c>
      <c r="U830" s="23"/>
      <c r="V830" s="659"/>
      <c r="W830" s="13"/>
      <c r="X830" s="13"/>
      <c r="Y830" s="13"/>
      <c r="Z830" s="14"/>
      <c r="AA830" s="24"/>
      <c r="AB830" s="25"/>
    </row>
    <row r="831" spans="1:36" s="9" customFormat="1" ht="15">
      <c r="A831" s="1074"/>
      <c r="B831" s="707"/>
      <c r="C831" s="1226" t="s">
        <v>998</v>
      </c>
      <c r="D831" s="1530">
        <v>103</v>
      </c>
      <c r="E831" s="1531" t="s">
        <v>67</v>
      </c>
      <c r="F831" s="1532">
        <v>1.8</v>
      </c>
      <c r="G831" s="1689"/>
      <c r="H831" s="1693"/>
      <c r="I831" s="1694"/>
      <c r="J831" s="999" t="s">
        <v>93</v>
      </c>
      <c r="K831" s="1105"/>
      <c r="L831" s="1105"/>
      <c r="M831" s="1106"/>
      <c r="N831" s="1107"/>
      <c r="O831" s="1103"/>
      <c r="P831" s="1105"/>
      <c r="Q831" s="1138"/>
      <c r="R831" s="1223">
        <v>1</v>
      </c>
      <c r="S831" s="1224" t="s">
        <v>89</v>
      </c>
      <c r="T831" s="1225" t="s">
        <v>83</v>
      </c>
      <c r="U831" s="23"/>
      <c r="V831" s="659"/>
      <c r="W831" s="13"/>
      <c r="X831" s="13"/>
      <c r="Y831" s="13"/>
      <c r="Z831" s="14"/>
      <c r="AA831" s="24"/>
      <c r="AB831" s="25"/>
    </row>
    <row r="832" spans="1:36" s="9" customFormat="1" ht="15">
      <c r="A832" s="1074"/>
      <c r="B832" s="707"/>
      <c r="C832" s="1226" t="s">
        <v>998</v>
      </c>
      <c r="D832" s="1530">
        <v>103</v>
      </c>
      <c r="E832" s="1531" t="s">
        <v>67</v>
      </c>
      <c r="F832" s="1532">
        <v>2.5</v>
      </c>
      <c r="G832" s="1689"/>
      <c r="H832" s="1693"/>
      <c r="I832" s="1694"/>
      <c r="J832" s="999" t="s">
        <v>93</v>
      </c>
      <c r="K832" s="1105"/>
      <c r="L832" s="1105"/>
      <c r="M832" s="1106"/>
      <c r="N832" s="1107"/>
      <c r="O832" s="1103"/>
      <c r="P832" s="1105"/>
      <c r="Q832" s="1138"/>
      <c r="R832" s="1223">
        <v>1</v>
      </c>
      <c r="S832" s="1224" t="s">
        <v>89</v>
      </c>
      <c r="T832" s="1225" t="s">
        <v>83</v>
      </c>
      <c r="U832" s="23"/>
      <c r="V832" s="659"/>
      <c r="W832" s="13"/>
      <c r="X832" s="13"/>
      <c r="Y832" s="13"/>
      <c r="Z832" s="14"/>
      <c r="AA832" s="24"/>
      <c r="AB832" s="25"/>
    </row>
    <row r="833" spans="1:28" s="9" customFormat="1" ht="15">
      <c r="A833" s="1074"/>
      <c r="B833" s="707"/>
      <c r="C833" s="1226" t="s">
        <v>998</v>
      </c>
      <c r="D833" s="1530">
        <v>104</v>
      </c>
      <c r="E833" s="1531" t="s">
        <v>67</v>
      </c>
      <c r="F833" s="1532">
        <v>0</v>
      </c>
      <c r="G833" s="1689"/>
      <c r="H833" s="1693"/>
      <c r="I833" s="1694"/>
      <c r="J833" s="999" t="s">
        <v>93</v>
      </c>
      <c r="K833" s="1105"/>
      <c r="L833" s="1105"/>
      <c r="M833" s="1106"/>
      <c r="N833" s="1107"/>
      <c r="O833" s="1103"/>
      <c r="P833" s="1105"/>
      <c r="Q833" s="1138"/>
      <c r="R833" s="1223">
        <v>1</v>
      </c>
      <c r="S833" s="1224" t="s">
        <v>89</v>
      </c>
      <c r="T833" s="1225" t="s">
        <v>83</v>
      </c>
      <c r="U833" s="23"/>
      <c r="V833" s="659"/>
      <c r="W833" s="13"/>
      <c r="X833" s="13"/>
      <c r="Y833" s="13"/>
      <c r="Z833" s="14"/>
      <c r="AA833" s="24"/>
      <c r="AB833" s="25"/>
    </row>
    <row r="834" spans="1:28" s="9" customFormat="1" ht="15">
      <c r="A834" s="1074"/>
      <c r="B834" s="707"/>
      <c r="C834" s="1226" t="s">
        <v>998</v>
      </c>
      <c r="D834" s="1530">
        <v>104</v>
      </c>
      <c r="E834" s="1531" t="s">
        <v>67</v>
      </c>
      <c r="F834" s="1532">
        <v>8.3000000000000007</v>
      </c>
      <c r="G834" s="1689"/>
      <c r="H834" s="1693"/>
      <c r="I834" s="1694"/>
      <c r="J834" s="999" t="s">
        <v>93</v>
      </c>
      <c r="K834" s="1105"/>
      <c r="L834" s="1105"/>
      <c r="M834" s="1106"/>
      <c r="N834" s="1107"/>
      <c r="O834" s="1103"/>
      <c r="P834" s="1105"/>
      <c r="Q834" s="1138"/>
      <c r="R834" s="1223">
        <v>1</v>
      </c>
      <c r="S834" s="1224" t="s">
        <v>89</v>
      </c>
      <c r="T834" s="1225" t="s">
        <v>83</v>
      </c>
      <c r="U834" s="23"/>
      <c r="V834" s="659"/>
      <c r="W834" s="13"/>
      <c r="X834" s="13"/>
      <c r="Y834" s="13"/>
      <c r="Z834" s="14"/>
      <c r="AA834" s="24"/>
      <c r="AB834" s="25"/>
    </row>
    <row r="835" spans="1:28" s="9" customFormat="1" ht="15">
      <c r="A835" s="1074"/>
      <c r="B835" s="707"/>
      <c r="C835" s="1226" t="s">
        <v>998</v>
      </c>
      <c r="D835" s="1530">
        <v>104</v>
      </c>
      <c r="E835" s="1531" t="s">
        <v>67</v>
      </c>
      <c r="F835" s="1532">
        <v>16.2</v>
      </c>
      <c r="G835" s="1689"/>
      <c r="H835" s="1693"/>
      <c r="I835" s="1694"/>
      <c r="J835" s="999" t="s">
        <v>93</v>
      </c>
      <c r="K835" s="1105"/>
      <c r="L835" s="1105"/>
      <c r="M835" s="1106"/>
      <c r="N835" s="1107"/>
      <c r="O835" s="1103"/>
      <c r="P835" s="1105"/>
      <c r="Q835" s="1138"/>
      <c r="R835" s="1223">
        <v>1</v>
      </c>
      <c r="S835" s="1224" t="s">
        <v>89</v>
      </c>
      <c r="T835" s="1225" t="s">
        <v>83</v>
      </c>
      <c r="U835" s="23"/>
      <c r="V835" s="659"/>
      <c r="W835" s="13"/>
      <c r="X835" s="13"/>
      <c r="Y835" s="13"/>
      <c r="Z835" s="14"/>
      <c r="AA835" s="24"/>
      <c r="AB835" s="25"/>
    </row>
    <row r="836" spans="1:28" s="9" customFormat="1" ht="15">
      <c r="A836" s="1074"/>
      <c r="B836" s="707"/>
      <c r="C836" s="1226" t="s">
        <v>998</v>
      </c>
      <c r="D836" s="1530">
        <v>105</v>
      </c>
      <c r="E836" s="1531" t="s">
        <v>67</v>
      </c>
      <c r="F836" s="1532">
        <v>1.4</v>
      </c>
      <c r="G836" s="1689"/>
      <c r="H836" s="1693"/>
      <c r="I836" s="1694"/>
      <c r="J836" s="999" t="s">
        <v>93</v>
      </c>
      <c r="K836" s="1105"/>
      <c r="L836" s="1105"/>
      <c r="M836" s="1106"/>
      <c r="N836" s="1107"/>
      <c r="O836" s="1103"/>
      <c r="P836" s="1105"/>
      <c r="Q836" s="1138"/>
      <c r="R836" s="1223">
        <v>1</v>
      </c>
      <c r="S836" s="1224" t="s">
        <v>89</v>
      </c>
      <c r="T836" s="1225" t="s">
        <v>83</v>
      </c>
      <c r="U836" s="23"/>
      <c r="V836" s="659"/>
      <c r="W836" s="13"/>
      <c r="X836" s="13"/>
      <c r="Y836" s="13"/>
      <c r="Z836" s="14"/>
      <c r="AA836" s="24"/>
      <c r="AB836" s="25"/>
    </row>
    <row r="837" spans="1:28" s="9" customFormat="1" ht="15">
      <c r="A837" s="1074"/>
      <c r="B837" s="707"/>
      <c r="C837" s="1226" t="s">
        <v>998</v>
      </c>
      <c r="D837" s="1530">
        <v>105</v>
      </c>
      <c r="E837" s="1531" t="s">
        <v>67</v>
      </c>
      <c r="F837" s="1532">
        <v>4</v>
      </c>
      <c r="G837" s="1689"/>
      <c r="H837" s="1693"/>
      <c r="I837" s="1694"/>
      <c r="J837" s="999" t="s">
        <v>93</v>
      </c>
      <c r="K837" s="1105"/>
      <c r="L837" s="1105"/>
      <c r="M837" s="1106"/>
      <c r="N837" s="1107"/>
      <c r="O837" s="1103"/>
      <c r="P837" s="1105"/>
      <c r="Q837" s="1138"/>
      <c r="R837" s="1223">
        <v>1</v>
      </c>
      <c r="S837" s="1224" t="s">
        <v>89</v>
      </c>
      <c r="T837" s="1225" t="s">
        <v>83</v>
      </c>
      <c r="U837" s="23"/>
      <c r="V837" s="659"/>
      <c r="W837" s="13"/>
      <c r="X837" s="13"/>
      <c r="Y837" s="13"/>
      <c r="Z837" s="14"/>
      <c r="AA837" s="24"/>
      <c r="AB837" s="25"/>
    </row>
    <row r="838" spans="1:28" s="9" customFormat="1" ht="15">
      <c r="A838" s="1074"/>
      <c r="B838" s="707"/>
      <c r="C838" s="1226" t="s">
        <v>998</v>
      </c>
      <c r="D838" s="1530">
        <v>105</v>
      </c>
      <c r="E838" s="1531" t="s">
        <v>67</v>
      </c>
      <c r="F838" s="1532">
        <v>11.6</v>
      </c>
      <c r="G838" s="1689"/>
      <c r="H838" s="1693"/>
      <c r="I838" s="1694"/>
      <c r="J838" s="999" t="s">
        <v>93</v>
      </c>
      <c r="K838" s="1105"/>
      <c r="L838" s="1105"/>
      <c r="M838" s="1106"/>
      <c r="N838" s="1107"/>
      <c r="O838" s="1103"/>
      <c r="P838" s="1105"/>
      <c r="Q838" s="1138"/>
      <c r="R838" s="1223">
        <v>1</v>
      </c>
      <c r="S838" s="1224" t="s">
        <v>89</v>
      </c>
      <c r="T838" s="1225" t="s">
        <v>83</v>
      </c>
      <c r="U838" s="23"/>
      <c r="V838" s="659"/>
      <c r="W838" s="13"/>
      <c r="X838" s="13"/>
      <c r="Y838" s="13"/>
      <c r="Z838" s="14"/>
      <c r="AA838" s="24"/>
      <c r="AB838" s="25"/>
    </row>
    <row r="839" spans="1:28" s="9" customFormat="1" ht="15">
      <c r="A839" s="1074"/>
      <c r="B839" s="707"/>
      <c r="C839" s="1226" t="s">
        <v>998</v>
      </c>
      <c r="D839" s="1530">
        <v>106</v>
      </c>
      <c r="E839" s="1531" t="s">
        <v>67</v>
      </c>
      <c r="F839" s="1532">
        <v>2</v>
      </c>
      <c r="G839" s="1689"/>
      <c r="H839" s="1693"/>
      <c r="I839" s="1694"/>
      <c r="J839" s="999" t="s">
        <v>93</v>
      </c>
      <c r="K839" s="1105"/>
      <c r="L839" s="1105"/>
      <c r="M839" s="1106"/>
      <c r="N839" s="1107"/>
      <c r="O839" s="1103"/>
      <c r="P839" s="1105"/>
      <c r="Q839" s="1138"/>
      <c r="R839" s="1223">
        <v>1</v>
      </c>
      <c r="S839" s="1224" t="s">
        <v>89</v>
      </c>
      <c r="T839" s="1225" t="s">
        <v>83</v>
      </c>
      <c r="U839" s="23"/>
      <c r="V839" s="659"/>
      <c r="W839" s="13"/>
      <c r="X839" s="13"/>
      <c r="Y839" s="13"/>
      <c r="Z839" s="14"/>
      <c r="AA839" s="24"/>
      <c r="AB839" s="25"/>
    </row>
    <row r="840" spans="1:28" s="9" customFormat="1" ht="15">
      <c r="A840" s="1074"/>
      <c r="B840" s="707"/>
      <c r="C840" s="1226" t="s">
        <v>998</v>
      </c>
      <c r="D840" s="1530">
        <v>106</v>
      </c>
      <c r="E840" s="1531" t="s">
        <v>67</v>
      </c>
      <c r="F840" s="1532">
        <v>4.4000000000000004</v>
      </c>
      <c r="G840" s="1689"/>
      <c r="H840" s="1693"/>
      <c r="I840" s="1694"/>
      <c r="J840" s="999" t="s">
        <v>93</v>
      </c>
      <c r="K840" s="1105"/>
      <c r="L840" s="1105"/>
      <c r="M840" s="1106"/>
      <c r="N840" s="1107"/>
      <c r="O840" s="1103"/>
      <c r="P840" s="1105"/>
      <c r="Q840" s="1138"/>
      <c r="R840" s="1223">
        <v>1</v>
      </c>
      <c r="S840" s="1224" t="s">
        <v>89</v>
      </c>
      <c r="T840" s="1225" t="s">
        <v>83</v>
      </c>
      <c r="U840" s="23"/>
      <c r="V840" s="659"/>
      <c r="W840" s="13"/>
      <c r="X840" s="13"/>
      <c r="Y840" s="13"/>
      <c r="Z840" s="14"/>
      <c r="AA840" s="24"/>
      <c r="AB840" s="25"/>
    </row>
    <row r="841" spans="1:28" s="9" customFormat="1" ht="15">
      <c r="A841" s="1074"/>
      <c r="B841" s="707"/>
      <c r="C841" s="1226" t="s">
        <v>998</v>
      </c>
      <c r="D841" s="1530">
        <v>106</v>
      </c>
      <c r="E841" s="1531" t="s">
        <v>67</v>
      </c>
      <c r="F841" s="1532">
        <v>12.6</v>
      </c>
      <c r="G841" s="1689"/>
      <c r="H841" s="1693"/>
      <c r="I841" s="1694"/>
      <c r="J841" s="999" t="s">
        <v>93</v>
      </c>
      <c r="K841" s="1105"/>
      <c r="L841" s="1105"/>
      <c r="M841" s="1106"/>
      <c r="N841" s="1107"/>
      <c r="O841" s="1103"/>
      <c r="P841" s="1105"/>
      <c r="Q841" s="1138"/>
      <c r="R841" s="1223">
        <v>1</v>
      </c>
      <c r="S841" s="1224" t="s">
        <v>89</v>
      </c>
      <c r="T841" s="1225" t="s">
        <v>83</v>
      </c>
      <c r="U841" s="23"/>
      <c r="V841" s="659"/>
      <c r="W841" s="13"/>
      <c r="X841" s="13"/>
      <c r="Y841" s="13"/>
      <c r="Z841" s="14"/>
      <c r="AA841" s="24"/>
      <c r="AB841" s="25"/>
    </row>
    <row r="842" spans="1:28" s="9" customFormat="1" ht="15">
      <c r="A842" s="1074"/>
      <c r="B842" s="707"/>
      <c r="C842" s="1226" t="s">
        <v>998</v>
      </c>
      <c r="D842" s="1530">
        <v>106</v>
      </c>
      <c r="E842" s="1531" t="s">
        <v>67</v>
      </c>
      <c r="F842" s="1532">
        <v>18.2</v>
      </c>
      <c r="G842" s="1689"/>
      <c r="H842" s="1693"/>
      <c r="I842" s="1694"/>
      <c r="J842" s="999" t="s">
        <v>93</v>
      </c>
      <c r="K842" s="1105"/>
      <c r="L842" s="1105"/>
      <c r="M842" s="1106"/>
      <c r="N842" s="1107"/>
      <c r="O842" s="1103"/>
      <c r="P842" s="1105"/>
      <c r="Q842" s="1138"/>
      <c r="R842" s="1223">
        <v>1</v>
      </c>
      <c r="S842" s="1224" t="s">
        <v>89</v>
      </c>
      <c r="T842" s="1225" t="s">
        <v>83</v>
      </c>
      <c r="U842" s="23"/>
      <c r="V842" s="659"/>
      <c r="W842" s="13"/>
      <c r="X842" s="13"/>
      <c r="Y842" s="13"/>
      <c r="Z842" s="14"/>
      <c r="AA842" s="24"/>
      <c r="AB842" s="25"/>
    </row>
    <row r="843" spans="1:28" s="9" customFormat="1" ht="15">
      <c r="A843" s="1074"/>
      <c r="B843" s="707"/>
      <c r="C843" s="1226" t="s">
        <v>998</v>
      </c>
      <c r="D843" s="1530">
        <v>107</v>
      </c>
      <c r="E843" s="1531" t="s">
        <v>67</v>
      </c>
      <c r="F843" s="1532">
        <v>9.5</v>
      </c>
      <c r="G843" s="1689"/>
      <c r="H843" s="1693"/>
      <c r="I843" s="1694"/>
      <c r="J843" s="999" t="s">
        <v>93</v>
      </c>
      <c r="K843" s="1105"/>
      <c r="L843" s="1105"/>
      <c r="M843" s="1106"/>
      <c r="N843" s="1107"/>
      <c r="O843" s="1103"/>
      <c r="P843" s="1105"/>
      <c r="Q843" s="1138"/>
      <c r="R843" s="1223">
        <v>1</v>
      </c>
      <c r="S843" s="1224" t="s">
        <v>89</v>
      </c>
      <c r="T843" s="1225" t="s">
        <v>83</v>
      </c>
      <c r="U843" s="23"/>
      <c r="V843" s="659"/>
      <c r="W843" s="13"/>
      <c r="X843" s="13"/>
      <c r="Y843" s="13"/>
      <c r="Z843" s="14"/>
      <c r="AA843" s="24"/>
      <c r="AB843" s="25"/>
    </row>
    <row r="844" spans="1:28" s="9" customFormat="1" ht="15">
      <c r="A844" s="1074"/>
      <c r="B844" s="707"/>
      <c r="C844" s="1226" t="s">
        <v>998</v>
      </c>
      <c r="D844" s="1530">
        <v>109</v>
      </c>
      <c r="E844" s="1531" t="s">
        <v>67</v>
      </c>
      <c r="F844" s="1532">
        <v>13</v>
      </c>
      <c r="G844" s="1689"/>
      <c r="H844" s="1693"/>
      <c r="I844" s="1694"/>
      <c r="J844" s="999" t="s">
        <v>93</v>
      </c>
      <c r="K844" s="1105"/>
      <c r="L844" s="1105"/>
      <c r="M844" s="1106"/>
      <c r="N844" s="1107"/>
      <c r="O844" s="1103"/>
      <c r="P844" s="1105"/>
      <c r="Q844" s="1138"/>
      <c r="R844" s="1223">
        <v>1</v>
      </c>
      <c r="S844" s="1224" t="s">
        <v>89</v>
      </c>
      <c r="T844" s="1225" t="s">
        <v>83</v>
      </c>
      <c r="U844" s="23"/>
      <c r="V844" s="659"/>
      <c r="W844" s="13"/>
      <c r="X844" s="13"/>
      <c r="Y844" s="13"/>
      <c r="Z844" s="14"/>
      <c r="AA844" s="24"/>
      <c r="AB844" s="25"/>
    </row>
    <row r="845" spans="1:28" s="9" customFormat="1" ht="15">
      <c r="A845" s="1074"/>
      <c r="B845" s="707"/>
      <c r="C845" s="1226" t="s">
        <v>998</v>
      </c>
      <c r="D845" s="1530">
        <v>109</v>
      </c>
      <c r="E845" s="1531" t="s">
        <v>67</v>
      </c>
      <c r="F845" s="1532">
        <v>17</v>
      </c>
      <c r="G845" s="1689"/>
      <c r="H845" s="1693"/>
      <c r="I845" s="1694"/>
      <c r="J845" s="999" t="s">
        <v>93</v>
      </c>
      <c r="K845" s="1105"/>
      <c r="L845" s="1105"/>
      <c r="M845" s="1106"/>
      <c r="N845" s="1107"/>
      <c r="O845" s="1103"/>
      <c r="P845" s="1105"/>
      <c r="Q845" s="1138"/>
      <c r="R845" s="1223">
        <v>1</v>
      </c>
      <c r="S845" s="1224" t="s">
        <v>89</v>
      </c>
      <c r="T845" s="1225" t="s">
        <v>83</v>
      </c>
      <c r="U845" s="23"/>
      <c r="V845" s="659"/>
      <c r="W845" s="13"/>
      <c r="X845" s="13"/>
      <c r="Y845" s="13"/>
      <c r="Z845" s="14"/>
      <c r="AA845" s="24"/>
      <c r="AB845" s="25"/>
    </row>
    <row r="846" spans="1:28" s="9" customFormat="1" ht="15">
      <c r="A846" s="1074"/>
      <c r="B846" s="707"/>
      <c r="C846" s="1226" t="s">
        <v>998</v>
      </c>
      <c r="D846" s="1530">
        <v>110</v>
      </c>
      <c r="E846" s="1531" t="s">
        <v>67</v>
      </c>
      <c r="F846" s="1532">
        <v>4.7</v>
      </c>
      <c r="G846" s="1689"/>
      <c r="H846" s="1693"/>
      <c r="I846" s="1694"/>
      <c r="J846" s="999" t="s">
        <v>93</v>
      </c>
      <c r="K846" s="1105"/>
      <c r="L846" s="1105"/>
      <c r="M846" s="1106"/>
      <c r="N846" s="1107"/>
      <c r="O846" s="1103"/>
      <c r="P846" s="1105"/>
      <c r="Q846" s="1138"/>
      <c r="R846" s="1223">
        <v>1</v>
      </c>
      <c r="S846" s="1224" t="s">
        <v>89</v>
      </c>
      <c r="T846" s="1225" t="s">
        <v>83</v>
      </c>
      <c r="U846" s="23"/>
      <c r="V846" s="659"/>
      <c r="W846" s="13"/>
      <c r="X846" s="13"/>
      <c r="Y846" s="13"/>
      <c r="Z846" s="14"/>
      <c r="AA846" s="24"/>
      <c r="AB846" s="25"/>
    </row>
    <row r="847" spans="1:28" s="9" customFormat="1" ht="15">
      <c r="A847" s="1074"/>
      <c r="B847" s="707"/>
      <c r="C847" s="1226" t="s">
        <v>998</v>
      </c>
      <c r="D847" s="1530">
        <v>111</v>
      </c>
      <c r="E847" s="1531" t="s">
        <v>67</v>
      </c>
      <c r="F847" s="1532">
        <v>0</v>
      </c>
      <c r="G847" s="1689"/>
      <c r="H847" s="1693"/>
      <c r="I847" s="1694"/>
      <c r="J847" s="999" t="s">
        <v>93</v>
      </c>
      <c r="K847" s="1105"/>
      <c r="L847" s="1105"/>
      <c r="M847" s="1106"/>
      <c r="N847" s="1107"/>
      <c r="O847" s="1103"/>
      <c r="P847" s="1105"/>
      <c r="Q847" s="1138"/>
      <c r="R847" s="1223">
        <v>1</v>
      </c>
      <c r="S847" s="1224" t="s">
        <v>89</v>
      </c>
      <c r="T847" s="1225" t="s">
        <v>83</v>
      </c>
      <c r="U847" s="23"/>
      <c r="V847" s="659"/>
      <c r="W847" s="13"/>
      <c r="X847" s="13"/>
      <c r="Y847" s="13"/>
      <c r="Z847" s="14"/>
      <c r="AA847" s="24"/>
      <c r="AB847" s="25"/>
    </row>
    <row r="848" spans="1:28" s="9" customFormat="1" ht="15">
      <c r="A848" s="1074"/>
      <c r="B848" s="707"/>
      <c r="C848" s="1226" t="s">
        <v>998</v>
      </c>
      <c r="D848" s="1530">
        <v>111</v>
      </c>
      <c r="E848" s="1531" t="s">
        <v>67</v>
      </c>
      <c r="F848" s="1532">
        <v>7.2</v>
      </c>
      <c r="G848" s="1689"/>
      <c r="H848" s="1693"/>
      <c r="I848" s="1694"/>
      <c r="J848" s="999" t="s">
        <v>93</v>
      </c>
      <c r="K848" s="1105"/>
      <c r="L848" s="1105"/>
      <c r="M848" s="1106"/>
      <c r="N848" s="1107"/>
      <c r="O848" s="1103"/>
      <c r="P848" s="1105"/>
      <c r="Q848" s="1138"/>
      <c r="R848" s="1223">
        <v>1</v>
      </c>
      <c r="S848" s="1224" t="s">
        <v>89</v>
      </c>
      <c r="T848" s="1225" t="s">
        <v>83</v>
      </c>
      <c r="U848" s="23"/>
      <c r="V848" s="659"/>
      <c r="W848" s="13"/>
      <c r="X848" s="13"/>
      <c r="Y848" s="13"/>
      <c r="Z848" s="14"/>
      <c r="AA848" s="24"/>
      <c r="AB848" s="25"/>
    </row>
    <row r="849" spans="1:28" s="9" customFormat="1" ht="15">
      <c r="A849" s="1074"/>
      <c r="B849" s="707"/>
      <c r="C849" s="1226" t="s">
        <v>998</v>
      </c>
      <c r="D849" s="1530">
        <v>111</v>
      </c>
      <c r="E849" s="1531" t="s">
        <v>67</v>
      </c>
      <c r="F849" s="1532">
        <v>15.5</v>
      </c>
      <c r="G849" s="1689"/>
      <c r="H849" s="1693"/>
      <c r="I849" s="1694"/>
      <c r="J849" s="999" t="s">
        <v>93</v>
      </c>
      <c r="K849" s="1105"/>
      <c r="L849" s="1105"/>
      <c r="M849" s="1106"/>
      <c r="N849" s="1107"/>
      <c r="O849" s="1103"/>
      <c r="P849" s="1105"/>
      <c r="Q849" s="1138"/>
      <c r="R849" s="1223">
        <v>1</v>
      </c>
      <c r="S849" s="1224" t="s">
        <v>89</v>
      </c>
      <c r="T849" s="1225" t="s">
        <v>83</v>
      </c>
      <c r="U849" s="23"/>
      <c r="V849" s="659"/>
      <c r="W849" s="13"/>
      <c r="X849" s="13"/>
      <c r="Y849" s="13"/>
      <c r="Z849" s="14"/>
      <c r="AA849" s="24"/>
      <c r="AB849" s="25"/>
    </row>
    <row r="850" spans="1:28" s="9" customFormat="1" ht="15">
      <c r="A850" s="1074"/>
      <c r="B850" s="707"/>
      <c r="C850" s="1226" t="s">
        <v>998</v>
      </c>
      <c r="D850" s="1530">
        <v>111</v>
      </c>
      <c r="E850" s="1531" t="s">
        <v>67</v>
      </c>
      <c r="F850" s="1532">
        <v>19</v>
      </c>
      <c r="G850" s="1689"/>
      <c r="H850" s="1693"/>
      <c r="I850" s="1694"/>
      <c r="J850" s="999" t="s">
        <v>93</v>
      </c>
      <c r="K850" s="1105"/>
      <c r="L850" s="1105"/>
      <c r="M850" s="1106"/>
      <c r="N850" s="1107"/>
      <c r="O850" s="1103"/>
      <c r="P850" s="1105"/>
      <c r="Q850" s="1138"/>
      <c r="R850" s="1223">
        <v>1</v>
      </c>
      <c r="S850" s="1224" t="s">
        <v>89</v>
      </c>
      <c r="T850" s="1225" t="s">
        <v>83</v>
      </c>
      <c r="U850" s="23"/>
      <c r="V850" s="659"/>
      <c r="W850" s="13"/>
      <c r="X850" s="13"/>
      <c r="Y850" s="13"/>
      <c r="Z850" s="14"/>
      <c r="AA850" s="24"/>
      <c r="AB850" s="25"/>
    </row>
    <row r="851" spans="1:28" s="9" customFormat="1" ht="15">
      <c r="A851" s="1074"/>
      <c r="B851" s="707"/>
      <c r="C851" s="1226" t="s">
        <v>998</v>
      </c>
      <c r="D851" s="1530">
        <v>113</v>
      </c>
      <c r="E851" s="1531" t="s">
        <v>67</v>
      </c>
      <c r="F851" s="1532">
        <v>3</v>
      </c>
      <c r="G851" s="1689"/>
      <c r="H851" s="1693"/>
      <c r="I851" s="1694"/>
      <c r="J851" s="999" t="s">
        <v>93</v>
      </c>
      <c r="K851" s="1105"/>
      <c r="L851" s="1105"/>
      <c r="M851" s="1106"/>
      <c r="N851" s="1107"/>
      <c r="O851" s="1103"/>
      <c r="P851" s="1105"/>
      <c r="Q851" s="1138"/>
      <c r="R851" s="1223">
        <v>1</v>
      </c>
      <c r="S851" s="1224" t="s">
        <v>89</v>
      </c>
      <c r="T851" s="1225" t="s">
        <v>83</v>
      </c>
      <c r="U851" s="23"/>
      <c r="V851" s="659"/>
      <c r="W851" s="13"/>
      <c r="X851" s="13"/>
      <c r="Y851" s="13"/>
      <c r="Z851" s="14"/>
      <c r="AA851" s="24"/>
      <c r="AB851" s="25"/>
    </row>
    <row r="852" spans="1:28" s="9" customFormat="1" ht="15">
      <c r="A852" s="1074"/>
      <c r="B852" s="707"/>
      <c r="C852" s="1226" t="s">
        <v>998</v>
      </c>
      <c r="D852" s="1530">
        <v>113</v>
      </c>
      <c r="E852" s="1531" t="s">
        <v>67</v>
      </c>
      <c r="F852" s="1532">
        <v>15.5</v>
      </c>
      <c r="G852" s="1689"/>
      <c r="H852" s="1693"/>
      <c r="I852" s="1694"/>
      <c r="J852" s="999" t="s">
        <v>93</v>
      </c>
      <c r="K852" s="1105"/>
      <c r="L852" s="1105"/>
      <c r="M852" s="1106"/>
      <c r="N852" s="1107"/>
      <c r="O852" s="1103"/>
      <c r="P852" s="1105"/>
      <c r="Q852" s="1138"/>
      <c r="R852" s="1223">
        <v>1</v>
      </c>
      <c r="S852" s="1224" t="s">
        <v>89</v>
      </c>
      <c r="T852" s="1225" t="s">
        <v>83</v>
      </c>
      <c r="U852" s="23"/>
      <c r="V852" s="659"/>
      <c r="W852" s="13"/>
      <c r="X852" s="13"/>
      <c r="Y852" s="13"/>
      <c r="Z852" s="14"/>
      <c r="AA852" s="24"/>
      <c r="AB852" s="25"/>
    </row>
    <row r="853" spans="1:28" s="9" customFormat="1" ht="15">
      <c r="A853" s="1074"/>
      <c r="B853" s="707"/>
      <c r="C853" s="1226" t="s">
        <v>998</v>
      </c>
      <c r="D853" s="1530">
        <v>114</v>
      </c>
      <c r="E853" s="1531" t="s">
        <v>67</v>
      </c>
      <c r="F853" s="1532">
        <v>4.2</v>
      </c>
      <c r="G853" s="1689"/>
      <c r="H853" s="1693"/>
      <c r="I853" s="1694"/>
      <c r="J853" s="999" t="s">
        <v>93</v>
      </c>
      <c r="K853" s="1105"/>
      <c r="L853" s="1105"/>
      <c r="M853" s="1106"/>
      <c r="N853" s="1107"/>
      <c r="O853" s="1103"/>
      <c r="P853" s="1105"/>
      <c r="Q853" s="1138"/>
      <c r="R853" s="1223">
        <v>1</v>
      </c>
      <c r="S853" s="1224" t="s">
        <v>89</v>
      </c>
      <c r="T853" s="1225" t="s">
        <v>83</v>
      </c>
      <c r="U853" s="23"/>
      <c r="V853" s="659"/>
      <c r="W853" s="13"/>
      <c r="X853" s="13"/>
      <c r="Y853" s="13"/>
      <c r="Z853" s="14"/>
      <c r="AA853" s="24"/>
      <c r="AB853" s="25"/>
    </row>
    <row r="854" spans="1:28" s="9" customFormat="1" ht="15">
      <c r="A854" s="1074"/>
      <c r="B854" s="707"/>
      <c r="C854" s="1226" t="s">
        <v>998</v>
      </c>
      <c r="D854" s="1530">
        <v>114</v>
      </c>
      <c r="E854" s="1531" t="s">
        <v>67</v>
      </c>
      <c r="F854" s="1532">
        <v>15.2</v>
      </c>
      <c r="G854" s="1689"/>
      <c r="H854" s="1693"/>
      <c r="I854" s="1694"/>
      <c r="J854" s="999" t="s">
        <v>93</v>
      </c>
      <c r="K854" s="1105"/>
      <c r="L854" s="1105"/>
      <c r="M854" s="1106"/>
      <c r="N854" s="1107"/>
      <c r="O854" s="1103"/>
      <c r="P854" s="1105"/>
      <c r="Q854" s="1138"/>
      <c r="R854" s="1223">
        <v>1</v>
      </c>
      <c r="S854" s="1224" t="s">
        <v>89</v>
      </c>
      <c r="T854" s="1225" t="s">
        <v>83</v>
      </c>
      <c r="U854" s="23"/>
      <c r="V854" s="659"/>
      <c r="W854" s="13"/>
      <c r="X854" s="13"/>
      <c r="Y854" s="13"/>
      <c r="Z854" s="14"/>
      <c r="AA854" s="24"/>
      <c r="AB854" s="25"/>
    </row>
    <row r="855" spans="1:28" s="9" customFormat="1" ht="15">
      <c r="A855" s="1074"/>
      <c r="B855" s="707"/>
      <c r="C855" s="1226" t="s">
        <v>998</v>
      </c>
      <c r="D855" s="1530">
        <v>114</v>
      </c>
      <c r="E855" s="1531" t="s">
        <v>67</v>
      </c>
      <c r="F855" s="1532">
        <v>17.600000000000001</v>
      </c>
      <c r="G855" s="1689"/>
      <c r="H855" s="1693"/>
      <c r="I855" s="1694"/>
      <c r="J855" s="999" t="s">
        <v>93</v>
      </c>
      <c r="K855" s="1105"/>
      <c r="L855" s="1105"/>
      <c r="M855" s="1106"/>
      <c r="N855" s="1107"/>
      <c r="O855" s="1103"/>
      <c r="P855" s="1105"/>
      <c r="Q855" s="1138"/>
      <c r="R855" s="1223">
        <v>1</v>
      </c>
      <c r="S855" s="1224" t="s">
        <v>89</v>
      </c>
      <c r="T855" s="1225" t="s">
        <v>83</v>
      </c>
      <c r="U855" s="23"/>
      <c r="V855" s="659"/>
      <c r="W855" s="13"/>
      <c r="X855" s="13"/>
      <c r="Y855" s="13"/>
      <c r="Z855" s="14"/>
      <c r="AA855" s="24"/>
      <c r="AB855" s="25"/>
    </row>
    <row r="856" spans="1:28" s="9" customFormat="1" ht="15">
      <c r="A856" s="1074"/>
      <c r="B856" s="707"/>
      <c r="C856" s="1226" t="s">
        <v>998</v>
      </c>
      <c r="D856" s="1530">
        <v>115</v>
      </c>
      <c r="E856" s="1531" t="s">
        <v>67</v>
      </c>
      <c r="F856" s="1532">
        <v>0</v>
      </c>
      <c r="G856" s="1689"/>
      <c r="H856" s="1693"/>
      <c r="I856" s="1694"/>
      <c r="J856" s="999" t="s">
        <v>93</v>
      </c>
      <c r="K856" s="1105"/>
      <c r="L856" s="1105"/>
      <c r="M856" s="1106"/>
      <c r="N856" s="1107"/>
      <c r="O856" s="1103"/>
      <c r="P856" s="1105"/>
      <c r="Q856" s="1138"/>
      <c r="R856" s="1223">
        <v>1</v>
      </c>
      <c r="S856" s="1224" t="s">
        <v>89</v>
      </c>
      <c r="T856" s="1225" t="s">
        <v>83</v>
      </c>
      <c r="U856" s="23"/>
      <c r="V856" s="659"/>
      <c r="W856" s="13"/>
      <c r="X856" s="13"/>
      <c r="Y856" s="13"/>
      <c r="Z856" s="14"/>
      <c r="AA856" s="24"/>
      <c r="AB856" s="25"/>
    </row>
    <row r="857" spans="1:28" s="9" customFormat="1" ht="15">
      <c r="A857" s="1074"/>
      <c r="B857" s="707"/>
      <c r="C857" s="1226" t="s">
        <v>998</v>
      </c>
      <c r="D857" s="1530">
        <v>115</v>
      </c>
      <c r="E857" s="1531" t="s">
        <v>67</v>
      </c>
      <c r="F857" s="1532">
        <v>3.7</v>
      </c>
      <c r="G857" s="1689"/>
      <c r="H857" s="1693"/>
      <c r="I857" s="1694"/>
      <c r="J857" s="999" t="s">
        <v>93</v>
      </c>
      <c r="K857" s="1105"/>
      <c r="L857" s="1105"/>
      <c r="M857" s="1106"/>
      <c r="N857" s="1107"/>
      <c r="O857" s="1103"/>
      <c r="P857" s="1105"/>
      <c r="Q857" s="1138"/>
      <c r="R857" s="1223">
        <v>1</v>
      </c>
      <c r="S857" s="1224" t="s">
        <v>89</v>
      </c>
      <c r="T857" s="1225" t="s">
        <v>83</v>
      </c>
      <c r="U857" s="23"/>
      <c r="V857" s="659"/>
      <c r="W857" s="13"/>
      <c r="X857" s="13"/>
      <c r="Y857" s="13"/>
      <c r="Z857" s="14"/>
      <c r="AA857" s="24"/>
      <c r="AB857" s="25"/>
    </row>
    <row r="858" spans="1:28" s="9" customFormat="1" ht="15">
      <c r="A858" s="1074"/>
      <c r="B858" s="707"/>
      <c r="C858" s="1226" t="s">
        <v>998</v>
      </c>
      <c r="D858" s="1530">
        <v>116</v>
      </c>
      <c r="E858" s="1531" t="s">
        <v>67</v>
      </c>
      <c r="F858" s="1532">
        <v>7.9</v>
      </c>
      <c r="G858" s="1689"/>
      <c r="H858" s="1693"/>
      <c r="I858" s="1694"/>
      <c r="J858" s="999" t="s">
        <v>93</v>
      </c>
      <c r="K858" s="1105"/>
      <c r="L858" s="1105"/>
      <c r="M858" s="1106"/>
      <c r="N858" s="1107"/>
      <c r="O858" s="1103"/>
      <c r="P858" s="1105"/>
      <c r="Q858" s="1138"/>
      <c r="R858" s="1223">
        <v>1</v>
      </c>
      <c r="S858" s="1224" t="s">
        <v>89</v>
      </c>
      <c r="T858" s="1225" t="s">
        <v>83</v>
      </c>
      <c r="U858" s="23"/>
      <c r="V858" s="659"/>
      <c r="W858" s="13"/>
      <c r="X858" s="13"/>
      <c r="Y858" s="13"/>
      <c r="Z858" s="14"/>
      <c r="AA858" s="24"/>
      <c r="AB858" s="25"/>
    </row>
    <row r="859" spans="1:28" s="9" customFormat="1" ht="15">
      <c r="A859" s="1074"/>
      <c r="B859" s="707"/>
      <c r="C859" s="1226" t="s">
        <v>998</v>
      </c>
      <c r="D859" s="1530">
        <v>117</v>
      </c>
      <c r="E859" s="1531" t="s">
        <v>67</v>
      </c>
      <c r="F859" s="1532">
        <v>0</v>
      </c>
      <c r="G859" s="1689"/>
      <c r="H859" s="1693"/>
      <c r="I859" s="1694"/>
      <c r="J859" s="999" t="s">
        <v>93</v>
      </c>
      <c r="K859" s="1105"/>
      <c r="L859" s="1105"/>
      <c r="M859" s="1106"/>
      <c r="N859" s="1107"/>
      <c r="O859" s="1103"/>
      <c r="P859" s="1105"/>
      <c r="Q859" s="1138"/>
      <c r="R859" s="1223">
        <v>1</v>
      </c>
      <c r="S859" s="1224" t="s">
        <v>89</v>
      </c>
      <c r="T859" s="1225" t="s">
        <v>83</v>
      </c>
      <c r="U859" s="23"/>
      <c r="V859" s="659"/>
      <c r="W859" s="13"/>
      <c r="X859" s="13"/>
      <c r="Y859" s="13"/>
      <c r="Z859" s="14"/>
      <c r="AA859" s="24"/>
      <c r="AB859" s="25"/>
    </row>
    <row r="860" spans="1:28" s="9" customFormat="1" ht="15">
      <c r="A860" s="1074"/>
      <c r="B860" s="707"/>
      <c r="C860" s="1226" t="s">
        <v>998</v>
      </c>
      <c r="D860" s="1530">
        <v>117</v>
      </c>
      <c r="E860" s="1531" t="s">
        <v>67</v>
      </c>
      <c r="F860" s="1532">
        <v>4.7</v>
      </c>
      <c r="G860" s="1689"/>
      <c r="H860" s="1693"/>
      <c r="I860" s="1694"/>
      <c r="J860" s="999" t="s">
        <v>93</v>
      </c>
      <c r="K860" s="1105"/>
      <c r="L860" s="1105"/>
      <c r="M860" s="1106"/>
      <c r="N860" s="1107"/>
      <c r="O860" s="1103"/>
      <c r="P860" s="1105"/>
      <c r="Q860" s="1138"/>
      <c r="R860" s="1223">
        <v>1</v>
      </c>
      <c r="S860" s="1224" t="s">
        <v>89</v>
      </c>
      <c r="T860" s="1225" t="s">
        <v>83</v>
      </c>
      <c r="U860" s="23"/>
      <c r="V860" s="659"/>
      <c r="W860" s="13"/>
      <c r="X860" s="13"/>
      <c r="Y860" s="13"/>
      <c r="Z860" s="14"/>
      <c r="AA860" s="24"/>
      <c r="AB860" s="25"/>
    </row>
    <row r="861" spans="1:28" s="9" customFormat="1" ht="15">
      <c r="A861" s="1074"/>
      <c r="B861" s="707"/>
      <c r="C861" s="1226" t="s">
        <v>998</v>
      </c>
      <c r="D861" s="1530">
        <v>117</v>
      </c>
      <c r="E861" s="1531" t="s">
        <v>67</v>
      </c>
      <c r="F861" s="1532">
        <v>15.4</v>
      </c>
      <c r="G861" s="1689"/>
      <c r="H861" s="1693"/>
      <c r="I861" s="1694"/>
      <c r="J861" s="999" t="s">
        <v>93</v>
      </c>
      <c r="K861" s="1105"/>
      <c r="L861" s="1105"/>
      <c r="M861" s="1106"/>
      <c r="N861" s="1107"/>
      <c r="O861" s="1103"/>
      <c r="P861" s="1105"/>
      <c r="Q861" s="1138"/>
      <c r="R861" s="1223">
        <v>1</v>
      </c>
      <c r="S861" s="1224" t="s">
        <v>89</v>
      </c>
      <c r="T861" s="1225" t="s">
        <v>83</v>
      </c>
      <c r="U861" s="23"/>
      <c r="V861" s="659"/>
      <c r="W861" s="13"/>
      <c r="X861" s="13"/>
      <c r="Y861" s="13"/>
      <c r="Z861" s="14"/>
      <c r="AA861" s="24"/>
      <c r="AB861" s="25"/>
    </row>
    <row r="862" spans="1:28" s="9" customFormat="1" ht="15">
      <c r="A862" s="1074"/>
      <c r="B862" s="707"/>
      <c r="C862" s="1226" t="s">
        <v>998</v>
      </c>
      <c r="D862" s="1530">
        <v>118</v>
      </c>
      <c r="E862" s="1531" t="s">
        <v>67</v>
      </c>
      <c r="F862" s="1532">
        <v>8</v>
      </c>
      <c r="G862" s="1689"/>
      <c r="H862" s="1693"/>
      <c r="I862" s="1694"/>
      <c r="J862" s="999" t="s">
        <v>93</v>
      </c>
      <c r="K862" s="1105"/>
      <c r="L862" s="1105"/>
      <c r="M862" s="1106"/>
      <c r="N862" s="1107"/>
      <c r="O862" s="1103"/>
      <c r="P862" s="1105"/>
      <c r="Q862" s="1138"/>
      <c r="R862" s="1223">
        <v>1</v>
      </c>
      <c r="S862" s="1224" t="s">
        <v>89</v>
      </c>
      <c r="T862" s="1225" t="s">
        <v>83</v>
      </c>
      <c r="U862" s="23"/>
      <c r="V862" s="659"/>
      <c r="W862" s="13"/>
      <c r="X862" s="13"/>
      <c r="Y862" s="13"/>
      <c r="Z862" s="14"/>
      <c r="AA862" s="24"/>
      <c r="AB862" s="25"/>
    </row>
    <row r="863" spans="1:28" s="9" customFormat="1" ht="15">
      <c r="A863" s="1074"/>
      <c r="B863" s="707"/>
      <c r="C863" s="1226" t="s">
        <v>998</v>
      </c>
      <c r="D863" s="1530">
        <v>118</v>
      </c>
      <c r="E863" s="1531" t="s">
        <v>67</v>
      </c>
      <c r="F863" s="1532">
        <v>18.7</v>
      </c>
      <c r="G863" s="1689"/>
      <c r="H863" s="1693"/>
      <c r="I863" s="1694"/>
      <c r="J863" s="999" t="s">
        <v>93</v>
      </c>
      <c r="K863" s="1105"/>
      <c r="L863" s="1105"/>
      <c r="M863" s="1106"/>
      <c r="N863" s="1107"/>
      <c r="O863" s="1103"/>
      <c r="P863" s="1105"/>
      <c r="Q863" s="1138"/>
      <c r="R863" s="1223">
        <v>1</v>
      </c>
      <c r="S863" s="1224" t="s">
        <v>89</v>
      </c>
      <c r="T863" s="1225" t="s">
        <v>83</v>
      </c>
      <c r="U863" s="23"/>
      <c r="V863" s="659"/>
      <c r="W863" s="13"/>
      <c r="X863" s="13"/>
      <c r="Y863" s="13"/>
      <c r="Z863" s="14"/>
      <c r="AA863" s="24"/>
      <c r="AB863" s="25"/>
    </row>
    <row r="864" spans="1:28" s="9" customFormat="1" ht="15">
      <c r="A864" s="1074"/>
      <c r="B864" s="707"/>
      <c r="C864" s="1226" t="s">
        <v>998</v>
      </c>
      <c r="D864" s="1530">
        <v>119</v>
      </c>
      <c r="E864" s="1531" t="s">
        <v>67</v>
      </c>
      <c r="F864" s="1532">
        <v>7.7</v>
      </c>
      <c r="G864" s="1689"/>
      <c r="H864" s="1693"/>
      <c r="I864" s="1694"/>
      <c r="J864" s="999" t="s">
        <v>93</v>
      </c>
      <c r="K864" s="1105"/>
      <c r="L864" s="1105"/>
      <c r="M864" s="1106"/>
      <c r="N864" s="1107"/>
      <c r="O864" s="1103"/>
      <c r="P864" s="1105"/>
      <c r="Q864" s="1138"/>
      <c r="R864" s="1223">
        <v>1</v>
      </c>
      <c r="S864" s="1224" t="s">
        <v>89</v>
      </c>
      <c r="T864" s="1225" t="s">
        <v>83</v>
      </c>
      <c r="U864" s="23"/>
      <c r="V864" s="659"/>
      <c r="W864" s="13"/>
      <c r="X864" s="13"/>
      <c r="Y864" s="13"/>
      <c r="Z864" s="14"/>
      <c r="AA864" s="24"/>
      <c r="AB864" s="25"/>
    </row>
    <row r="865" spans="1:36" s="9" customFormat="1" ht="15">
      <c r="A865" s="1074"/>
      <c r="B865" s="707"/>
      <c r="C865" s="1226" t="s">
        <v>998</v>
      </c>
      <c r="D865" s="1530">
        <v>120</v>
      </c>
      <c r="E865" s="1531" t="s">
        <v>67</v>
      </c>
      <c r="F865" s="1532">
        <v>5.8</v>
      </c>
      <c r="G865" s="1689"/>
      <c r="H865" s="1693"/>
      <c r="I865" s="1694"/>
      <c r="J865" s="999" t="s">
        <v>93</v>
      </c>
      <c r="K865" s="1105"/>
      <c r="L865" s="1105"/>
      <c r="M865" s="1106"/>
      <c r="N865" s="1107"/>
      <c r="O865" s="1103"/>
      <c r="P865" s="1105"/>
      <c r="Q865" s="1138"/>
      <c r="R865" s="1223">
        <v>1</v>
      </c>
      <c r="S865" s="1224" t="s">
        <v>89</v>
      </c>
      <c r="T865" s="1225" t="s">
        <v>83</v>
      </c>
      <c r="U865" s="23"/>
      <c r="V865" s="659"/>
      <c r="W865" s="13"/>
      <c r="X865" s="13"/>
      <c r="Y865" s="13"/>
      <c r="Z865" s="14"/>
      <c r="AA865" s="24"/>
      <c r="AB865" s="25"/>
    </row>
    <row r="866" spans="1:36" s="9" customFormat="1" ht="15">
      <c r="A866" s="1074"/>
      <c r="B866" s="707"/>
      <c r="C866" s="1226" t="s">
        <v>998</v>
      </c>
      <c r="D866" s="1530">
        <v>121</v>
      </c>
      <c r="E866" s="1531" t="s">
        <v>67</v>
      </c>
      <c r="F866" s="1532">
        <v>0</v>
      </c>
      <c r="G866" s="1689"/>
      <c r="H866" s="1693"/>
      <c r="I866" s="1694"/>
      <c r="J866" s="999" t="s">
        <v>93</v>
      </c>
      <c r="K866" s="1105"/>
      <c r="L866" s="1105"/>
      <c r="M866" s="1106"/>
      <c r="N866" s="1107"/>
      <c r="O866" s="1103"/>
      <c r="P866" s="1105"/>
      <c r="Q866" s="1138"/>
      <c r="R866" s="1223">
        <v>1</v>
      </c>
      <c r="S866" s="1224" t="s">
        <v>89</v>
      </c>
      <c r="T866" s="1225" t="s">
        <v>83</v>
      </c>
      <c r="U866" s="23"/>
      <c r="V866" s="659"/>
      <c r="W866" s="13"/>
      <c r="X866" s="13"/>
      <c r="Y866" s="13"/>
      <c r="Z866" s="14"/>
      <c r="AA866" s="24"/>
      <c r="AB866" s="25"/>
    </row>
    <row r="867" spans="1:36" s="9" customFormat="1" ht="15">
      <c r="A867" s="1074"/>
      <c r="B867" s="707"/>
      <c r="C867" s="1226" t="s">
        <v>998</v>
      </c>
      <c r="D867" s="1530">
        <v>121</v>
      </c>
      <c r="E867" s="1531" t="s">
        <v>67</v>
      </c>
      <c r="F867" s="1532">
        <v>19</v>
      </c>
      <c r="G867" s="1689"/>
      <c r="H867" s="1693"/>
      <c r="I867" s="1694"/>
      <c r="J867" s="999" t="s">
        <v>93</v>
      </c>
      <c r="K867" s="1105"/>
      <c r="L867" s="1105"/>
      <c r="M867" s="1106"/>
      <c r="N867" s="1107"/>
      <c r="O867" s="1103"/>
      <c r="P867" s="1105"/>
      <c r="Q867" s="1138"/>
      <c r="R867" s="1223">
        <v>1</v>
      </c>
      <c r="S867" s="1224" t="s">
        <v>89</v>
      </c>
      <c r="T867" s="1225" t="s">
        <v>83</v>
      </c>
      <c r="U867" s="23"/>
      <c r="V867" s="659"/>
      <c r="W867" s="13"/>
      <c r="X867" s="13"/>
      <c r="Y867" s="13"/>
      <c r="Z867" s="14"/>
      <c r="AA867" s="24"/>
      <c r="AB867" s="25"/>
    </row>
    <row r="868" spans="1:36" s="9" customFormat="1" ht="15">
      <c r="A868" s="1074"/>
      <c r="B868" s="707"/>
      <c r="C868" s="1226" t="s">
        <v>998</v>
      </c>
      <c r="D868" s="1530">
        <v>122</v>
      </c>
      <c r="E868" s="1531" t="s">
        <v>67</v>
      </c>
      <c r="F868" s="1532">
        <v>8</v>
      </c>
      <c r="G868" s="1689"/>
      <c r="H868" s="1693"/>
      <c r="I868" s="1694"/>
      <c r="J868" s="999" t="s">
        <v>93</v>
      </c>
      <c r="K868" s="1105"/>
      <c r="L868" s="1105"/>
      <c r="M868" s="1106"/>
      <c r="N868" s="1107"/>
      <c r="O868" s="1103"/>
      <c r="P868" s="1105"/>
      <c r="Q868" s="1138"/>
      <c r="R868" s="1223">
        <v>1</v>
      </c>
      <c r="S868" s="1224" t="s">
        <v>89</v>
      </c>
      <c r="T868" s="1225" t="s">
        <v>83</v>
      </c>
      <c r="U868" s="23"/>
      <c r="V868" s="659"/>
      <c r="W868" s="13"/>
      <c r="X868" s="13"/>
      <c r="Y868" s="13"/>
      <c r="Z868" s="14"/>
      <c r="AA868" s="24"/>
      <c r="AB868" s="25"/>
    </row>
    <row r="869" spans="1:36" s="9" customFormat="1" ht="15">
      <c r="A869" s="1074"/>
      <c r="B869" s="707"/>
      <c r="C869" s="1226" t="s">
        <v>999</v>
      </c>
      <c r="D869" s="1530">
        <v>1</v>
      </c>
      <c r="E869" s="1531" t="s">
        <v>67</v>
      </c>
      <c r="F869" s="1532">
        <v>10</v>
      </c>
      <c r="G869" s="1689"/>
      <c r="H869" s="1693"/>
      <c r="I869" s="1694"/>
      <c r="J869" s="999" t="s">
        <v>93</v>
      </c>
      <c r="K869" s="1105"/>
      <c r="L869" s="1105"/>
      <c r="M869" s="1106"/>
      <c r="N869" s="1107"/>
      <c r="O869" s="1103"/>
      <c r="P869" s="1105"/>
      <c r="Q869" s="1138"/>
      <c r="R869" s="1223">
        <v>1</v>
      </c>
      <c r="S869" s="1224" t="s">
        <v>89</v>
      </c>
      <c r="T869" s="1225" t="s">
        <v>83</v>
      </c>
      <c r="U869" s="23"/>
      <c r="V869" s="659"/>
      <c r="W869" s="13"/>
      <c r="X869" s="13"/>
      <c r="Y869" s="13"/>
      <c r="Z869" s="14"/>
      <c r="AA869" s="24"/>
      <c r="AB869" s="25"/>
    </row>
    <row r="870" spans="1:36" s="9" customFormat="1" ht="15">
      <c r="A870" s="1074"/>
      <c r="B870" s="707"/>
      <c r="C870" s="1226" t="s">
        <v>999</v>
      </c>
      <c r="D870" s="1530">
        <v>7</v>
      </c>
      <c r="E870" s="1531" t="s">
        <v>67</v>
      </c>
      <c r="F870" s="1532">
        <v>10</v>
      </c>
      <c r="G870" s="1689"/>
      <c r="H870" s="1693"/>
      <c r="I870" s="1694"/>
      <c r="J870" s="999" t="s">
        <v>93</v>
      </c>
      <c r="K870" s="1105"/>
      <c r="L870" s="1105"/>
      <c r="M870" s="1106"/>
      <c r="N870" s="1107"/>
      <c r="O870" s="1103"/>
      <c r="P870" s="1105"/>
      <c r="Q870" s="1138"/>
      <c r="R870" s="1223">
        <v>1</v>
      </c>
      <c r="S870" s="1224" t="s">
        <v>89</v>
      </c>
      <c r="T870" s="1225" t="s">
        <v>83</v>
      </c>
      <c r="U870" s="23"/>
      <c r="V870" s="659"/>
      <c r="W870" s="13"/>
      <c r="X870" s="13"/>
      <c r="Y870" s="13"/>
      <c r="Z870" s="14"/>
      <c r="AA870" s="24"/>
      <c r="AB870" s="25"/>
    </row>
    <row r="871" spans="1:36" s="9" customFormat="1" ht="15">
      <c r="A871" s="1074"/>
      <c r="B871" s="710"/>
      <c r="C871" s="1695" t="s">
        <v>999</v>
      </c>
      <c r="D871" s="1696">
        <v>8</v>
      </c>
      <c r="E871" s="1697" t="s">
        <v>67</v>
      </c>
      <c r="F871" s="1698">
        <v>0</v>
      </c>
      <c r="G871" s="1934"/>
      <c r="H871" s="1935"/>
      <c r="I871" s="1936"/>
      <c r="J871" s="1660" t="s">
        <v>93</v>
      </c>
      <c r="K871" s="1703"/>
      <c r="L871" s="1703"/>
      <c r="M871" s="1704"/>
      <c r="N871" s="1937"/>
      <c r="O871" s="1938"/>
      <c r="P871" s="1703"/>
      <c r="Q871" s="1939"/>
      <c r="R871" s="1661">
        <v>1</v>
      </c>
      <c r="S871" s="1666" t="s">
        <v>89</v>
      </c>
      <c r="T871" s="1667" t="s">
        <v>83</v>
      </c>
      <c r="U871" s="76"/>
      <c r="V871" s="659"/>
      <c r="W871" s="13"/>
      <c r="X871" s="13"/>
      <c r="Y871" s="13"/>
      <c r="Z871" s="14"/>
      <c r="AA871" s="24"/>
      <c r="AB871" s="25"/>
    </row>
    <row r="872" spans="1:36" s="8" customFormat="1" ht="15.75" customHeight="1">
      <c r="A872" s="332"/>
      <c r="B872" s="666"/>
      <c r="C872" s="62"/>
      <c r="D872" s="2506" t="s">
        <v>17</v>
      </c>
      <c r="E872" s="2507"/>
      <c r="F872" s="2507"/>
      <c r="G872" s="2507"/>
      <c r="H872" s="2507"/>
      <c r="I872" s="2508"/>
      <c r="J872" s="2567">
        <f>VLOOKUP(A874,'12 - FINANCEIRA'!_xlnm.Print_Area,6,FALSE)</f>
        <v>50</v>
      </c>
      <c r="K872" s="2568"/>
      <c r="L872" s="696" t="str">
        <f>VLOOKUP(A874,'12 - FINANCEIRA'!_xlnm.Print_Area,4,FALSE)</f>
        <v>und</v>
      </c>
      <c r="M872" s="2562" t="s">
        <v>18</v>
      </c>
      <c r="N872" s="2563"/>
      <c r="O872" s="2563"/>
      <c r="P872" s="2563"/>
      <c r="Q872" s="2564"/>
      <c r="R872" s="691">
        <f>SUM(R822:R871)</f>
        <v>50</v>
      </c>
      <c r="S872" s="692" t="str">
        <f>L872</f>
        <v>und</v>
      </c>
      <c r="T872" s="486"/>
      <c r="U872" s="469"/>
      <c r="V872" s="659">
        <f t="shared" si="91"/>
        <v>50</v>
      </c>
      <c r="AB872" s="12"/>
    </row>
    <row r="873" spans="1:36" s="8" customFormat="1" ht="15.75" customHeight="1">
      <c r="A873" s="332"/>
      <c r="B873" s="666"/>
      <c r="C873" s="487"/>
      <c r="D873" s="2503" t="s">
        <v>19</v>
      </c>
      <c r="E873" s="2504"/>
      <c r="F873" s="2504"/>
      <c r="G873" s="2504"/>
      <c r="H873" s="2504"/>
      <c r="I873" s="2505"/>
      <c r="J873" s="2509">
        <f>R872/J872</f>
        <v>1</v>
      </c>
      <c r="K873" s="2510"/>
      <c r="L873" s="2513"/>
      <c r="M873" s="2500" t="s">
        <v>20</v>
      </c>
      <c r="N873" s="2501"/>
      <c r="O873" s="2501"/>
      <c r="P873" s="2501"/>
      <c r="Q873" s="2502"/>
      <c r="R873" s="667">
        <f>VLOOKUP(A874,'12 - FINANCEIRA'!_xlnm.Print_Area,8,FALSE)</f>
        <v>0</v>
      </c>
      <c r="S873" s="668" t="str">
        <f>L872</f>
        <v>und</v>
      </c>
      <c r="T873" s="486"/>
      <c r="U873" s="469"/>
      <c r="V873" s="659">
        <f t="shared" si="91"/>
        <v>50</v>
      </c>
      <c r="AB873" s="12"/>
    </row>
    <row r="874" spans="1:36" s="8" customFormat="1" ht="15.75" customHeight="1">
      <c r="A874" s="332" t="s">
        <v>902</v>
      </c>
      <c r="B874" s="666"/>
      <c r="C874" s="62"/>
      <c r="D874" s="2506"/>
      <c r="E874" s="2507"/>
      <c r="F874" s="2507"/>
      <c r="G874" s="2507"/>
      <c r="H874" s="2507"/>
      <c r="I874" s="2508"/>
      <c r="J874" s="2511"/>
      <c r="K874" s="2512"/>
      <c r="L874" s="2514"/>
      <c r="M874" s="2500" t="s">
        <v>21</v>
      </c>
      <c r="N874" s="2501"/>
      <c r="O874" s="2501"/>
      <c r="P874" s="2501"/>
      <c r="Q874" s="2502"/>
      <c r="R874" s="342">
        <f>R872-R873</f>
        <v>50</v>
      </c>
      <c r="S874" s="343" t="str">
        <f>L872</f>
        <v>und</v>
      </c>
      <c r="T874" s="486"/>
      <c r="U874" s="469"/>
      <c r="V874" s="659">
        <f>R874</f>
        <v>50</v>
      </c>
      <c r="AB874" s="12"/>
    </row>
    <row r="875" spans="1:36" s="8" customFormat="1" ht="15.75">
      <c r="A875" s="332"/>
      <c r="B875" s="344"/>
      <c r="C875" s="345"/>
      <c r="D875" s="347"/>
      <c r="E875" s="347"/>
      <c r="F875" s="347"/>
      <c r="G875" s="346"/>
      <c r="H875" s="346"/>
      <c r="I875" s="346"/>
      <c r="J875" s="348"/>
      <c r="K875" s="349"/>
      <c r="L875" s="350"/>
      <c r="M875" s="351"/>
      <c r="N875" s="351"/>
      <c r="O875" s="351"/>
      <c r="P875" s="351"/>
      <c r="Q875" s="351"/>
      <c r="R875" s="352"/>
      <c r="S875" s="353"/>
      <c r="T875" s="354"/>
      <c r="U875" s="355"/>
      <c r="V875" s="660" t="e">
        <f>SUM(V820:V874)</f>
        <v>#REF!</v>
      </c>
      <c r="AB875" s="12"/>
    </row>
    <row r="876" spans="1:36" s="319" customFormat="1" ht="15.75" customHeight="1">
      <c r="A876" s="1051"/>
      <c r="B876" s="2528" t="str">
        <f>VLOOKUP(A888,'12 - FINANCEIRA'!_xlnm.Print_Area,1,FALSE)</f>
        <v>3.1.8</v>
      </c>
      <c r="C876" s="2526" t="str">
        <f>VLOOKUP(A888,'12 - FINANCEIRA'!_xlnm.Print_Area,3,FALSE)</f>
        <v>Meio fio de concreto pré-moldado (12 x 30 x 15) cm, inclusive caiação e transporte do meio fio</v>
      </c>
      <c r="D876" s="2552" t="s">
        <v>86</v>
      </c>
      <c r="E876" s="2553"/>
      <c r="F876" s="2553"/>
      <c r="G876" s="2553"/>
      <c r="H876" s="2553"/>
      <c r="I876" s="2554"/>
      <c r="J876" s="2498" t="s">
        <v>87</v>
      </c>
      <c r="K876" s="2498" t="s">
        <v>90</v>
      </c>
      <c r="L876" s="2498" t="s">
        <v>91</v>
      </c>
      <c r="M876" s="2498" t="s">
        <v>99</v>
      </c>
      <c r="N876" s="2498" t="s">
        <v>100</v>
      </c>
      <c r="O876" s="2498" t="s">
        <v>94</v>
      </c>
      <c r="P876" s="2498" t="s">
        <v>482</v>
      </c>
      <c r="Q876" s="2498" t="s">
        <v>15</v>
      </c>
      <c r="R876" s="2533" t="s">
        <v>2</v>
      </c>
      <c r="S876" s="2498" t="s">
        <v>88</v>
      </c>
      <c r="T876" s="2498" t="s">
        <v>16</v>
      </c>
      <c r="U876" s="2535" t="s">
        <v>205</v>
      </c>
      <c r="V876" s="659" t="e">
        <f t="shared" ref="V876:V887" si="92">V877</f>
        <v>#REF!</v>
      </c>
      <c r="W876" s="13"/>
      <c r="X876" s="13"/>
      <c r="Y876" s="13"/>
      <c r="Z876" s="14"/>
      <c r="AA876" s="9"/>
      <c r="AB876" s="9"/>
      <c r="AC876" s="9"/>
      <c r="AD876" s="9"/>
      <c r="AE876" s="9"/>
      <c r="AF876" s="9"/>
      <c r="AG876" s="9"/>
      <c r="AH876" s="9"/>
      <c r="AI876" s="9"/>
      <c r="AJ876" s="9"/>
    </row>
    <row r="877" spans="1:36" s="319" customFormat="1" ht="15.75">
      <c r="A877" s="1051"/>
      <c r="B877" s="2529" t="e">
        <f>LEFT(#REF!,5)</f>
        <v>#REF!</v>
      </c>
      <c r="C877" s="2527" t="e">
        <f>VLOOKUP(LEFT(#REF!,5),'12 - FINANCEIRA'!_xlnm.Print_Area,2,FALSE)</f>
        <v>#REF!</v>
      </c>
      <c r="D877" s="2537" t="s">
        <v>13</v>
      </c>
      <c r="E877" s="2538"/>
      <c r="F877" s="2539"/>
      <c r="G877" s="2540" t="s">
        <v>14</v>
      </c>
      <c r="H877" s="2541"/>
      <c r="I877" s="2542"/>
      <c r="J877" s="2555"/>
      <c r="K877" s="2555"/>
      <c r="L877" s="2555"/>
      <c r="M877" s="2555"/>
      <c r="N877" s="2555"/>
      <c r="O877" s="2555"/>
      <c r="P877" s="2555"/>
      <c r="Q877" s="2555"/>
      <c r="R877" s="2557"/>
      <c r="S877" s="2555"/>
      <c r="T877" s="2555"/>
      <c r="U877" s="2556"/>
      <c r="V877" s="659" t="e">
        <f t="shared" si="92"/>
        <v>#REF!</v>
      </c>
      <c r="W877" s="13"/>
      <c r="X877" s="13"/>
      <c r="Y877" s="13"/>
      <c r="Z877" s="14"/>
      <c r="AA877" s="9"/>
      <c r="AB877" s="9"/>
      <c r="AC877" s="9"/>
      <c r="AD877" s="9"/>
      <c r="AE877" s="9"/>
      <c r="AF877" s="9"/>
      <c r="AG877" s="9"/>
      <c r="AH877" s="9"/>
      <c r="AI877" s="9"/>
      <c r="AJ877" s="9"/>
    </row>
    <row r="878" spans="1:36" s="9" customFormat="1" ht="15">
      <c r="A878" s="321"/>
      <c r="B878" s="706"/>
      <c r="C878" s="1670" t="s">
        <v>1000</v>
      </c>
      <c r="D878" s="1671">
        <v>10</v>
      </c>
      <c r="E878" s="1672" t="s">
        <v>67</v>
      </c>
      <c r="F878" s="1673">
        <v>10</v>
      </c>
      <c r="G878" s="1530"/>
      <c r="H878" s="1683"/>
      <c r="I878" s="1712"/>
      <c r="J878" s="1710"/>
      <c r="K878" s="1681">
        <v>11.5</v>
      </c>
      <c r="L878" s="1295"/>
      <c r="M878" s="1292"/>
      <c r="N878" s="1293"/>
      <c r="O878" s="1711"/>
      <c r="P878" s="1675"/>
      <c r="Q878" s="1676"/>
      <c r="R878" s="1615">
        <v>11.5</v>
      </c>
      <c r="S878" s="1677" t="s">
        <v>8</v>
      </c>
      <c r="T878" s="1678" t="s">
        <v>83</v>
      </c>
      <c r="U878" s="1620" t="s">
        <v>949</v>
      </c>
      <c r="V878" s="659" t="e">
        <f t="shared" si="92"/>
        <v>#REF!</v>
      </c>
      <c r="W878" s="13"/>
      <c r="X878" s="13"/>
      <c r="Y878" s="13"/>
      <c r="Z878" s="14"/>
      <c r="AA878" s="24"/>
      <c r="AB878" s="25"/>
    </row>
    <row r="879" spans="1:36" s="9" customFormat="1" ht="15" customHeight="1">
      <c r="A879" s="1074"/>
      <c r="B879" s="707"/>
      <c r="C879" s="1536" t="s">
        <v>1001</v>
      </c>
      <c r="D879" s="1530">
        <v>104</v>
      </c>
      <c r="E879" s="1531" t="s">
        <v>67</v>
      </c>
      <c r="F879" s="1532">
        <v>2</v>
      </c>
      <c r="G879" s="1530">
        <v>104</v>
      </c>
      <c r="H879" s="1531" t="s">
        <v>67</v>
      </c>
      <c r="I879" s="1532">
        <v>6</v>
      </c>
      <c r="J879" s="1290"/>
      <c r="K879" s="1674">
        <v>4</v>
      </c>
      <c r="L879" s="1220"/>
      <c r="M879" s="1221"/>
      <c r="N879" s="1228"/>
      <c r="O879" s="1218"/>
      <c r="P879" s="1220"/>
      <c r="Q879" s="1229"/>
      <c r="R879" s="1223">
        <v>4</v>
      </c>
      <c r="S879" s="1224" t="s">
        <v>8</v>
      </c>
      <c r="T879" s="1225" t="s">
        <v>83</v>
      </c>
      <c r="U879" s="1227"/>
      <c r="V879" s="659" t="e">
        <f>#REF!</f>
        <v>#REF!</v>
      </c>
      <c r="W879" s="13"/>
      <c r="X879" s="13"/>
      <c r="Y879" s="13"/>
      <c r="Z879" s="14"/>
      <c r="AA879" s="24"/>
      <c r="AB879" s="25"/>
    </row>
    <row r="880" spans="1:36" s="9" customFormat="1" ht="15" customHeight="1">
      <c r="A880" s="1074"/>
      <c r="B880" s="707"/>
      <c r="C880" s="1226" t="s">
        <v>1001</v>
      </c>
      <c r="D880" s="1530">
        <v>108</v>
      </c>
      <c r="E880" s="1531" t="s">
        <v>67</v>
      </c>
      <c r="F880" s="1532">
        <v>2</v>
      </c>
      <c r="G880" s="1689"/>
      <c r="H880" s="1690"/>
      <c r="I880" s="1691"/>
      <c r="J880" s="1103"/>
      <c r="K880" s="1220">
        <v>14</v>
      </c>
      <c r="L880" s="1220"/>
      <c r="M880" s="1221"/>
      <c r="N880" s="1228"/>
      <c r="O880" s="1218"/>
      <c r="P880" s="1220"/>
      <c r="Q880" s="1229"/>
      <c r="R880" s="1223">
        <v>14</v>
      </c>
      <c r="S880" s="1224" t="s">
        <v>8</v>
      </c>
      <c r="T880" s="1225" t="s">
        <v>83</v>
      </c>
      <c r="U880" s="1227" t="s">
        <v>949</v>
      </c>
      <c r="V880" s="659"/>
      <c r="W880" s="13"/>
      <c r="X880" s="13"/>
      <c r="Y880" s="13"/>
      <c r="Z880" s="14"/>
      <c r="AA880" s="24"/>
      <c r="AB880" s="25"/>
    </row>
    <row r="881" spans="1:36" s="9" customFormat="1" ht="15" customHeight="1">
      <c r="A881" s="1074"/>
      <c r="B881" s="707"/>
      <c r="C881" s="1226" t="s">
        <v>1001</v>
      </c>
      <c r="D881" s="1530">
        <v>109</v>
      </c>
      <c r="E881" s="1531" t="s">
        <v>67</v>
      </c>
      <c r="F881" s="1532">
        <v>1</v>
      </c>
      <c r="G881" s="1530">
        <v>109</v>
      </c>
      <c r="H881" s="1531" t="s">
        <v>67</v>
      </c>
      <c r="I881" s="1532">
        <v>18</v>
      </c>
      <c r="J881" s="1103"/>
      <c r="K881" s="1220">
        <v>17</v>
      </c>
      <c r="L881" s="1105"/>
      <c r="M881" s="1106"/>
      <c r="N881" s="1107"/>
      <c r="O881" s="1103"/>
      <c r="P881" s="1105"/>
      <c r="Q881" s="1138"/>
      <c r="R881" s="1223">
        <v>17</v>
      </c>
      <c r="S881" s="1224" t="s">
        <v>8</v>
      </c>
      <c r="T881" s="1225" t="s">
        <v>83</v>
      </c>
      <c r="U881" s="1110"/>
      <c r="V881" s="659"/>
      <c r="W881" s="13"/>
      <c r="X881" s="13"/>
      <c r="Y881" s="13"/>
      <c r="Z881" s="14"/>
      <c r="AA881" s="24"/>
      <c r="AB881" s="25"/>
    </row>
    <row r="882" spans="1:36" s="9" customFormat="1" ht="15" customHeight="1">
      <c r="A882" s="1074"/>
      <c r="B882" s="707"/>
      <c r="C882" s="1536" t="s">
        <v>1001</v>
      </c>
      <c r="D882" s="1530">
        <v>108</v>
      </c>
      <c r="E882" s="1531" t="s">
        <v>67</v>
      </c>
      <c r="F882" s="1532">
        <v>12</v>
      </c>
      <c r="G882" s="1530">
        <v>107</v>
      </c>
      <c r="H882" s="1531" t="s">
        <v>67</v>
      </c>
      <c r="I882" s="1532">
        <v>0</v>
      </c>
      <c r="J882" s="1103"/>
      <c r="K882" s="1220">
        <v>12</v>
      </c>
      <c r="L882" s="1105"/>
      <c r="M882" s="1106"/>
      <c r="N882" s="1107"/>
      <c r="O882" s="1103"/>
      <c r="P882" s="1105"/>
      <c r="Q882" s="1138"/>
      <c r="R882" s="1223">
        <v>12</v>
      </c>
      <c r="S882" s="1224" t="s">
        <v>8</v>
      </c>
      <c r="T882" s="1225" t="s">
        <v>83</v>
      </c>
      <c r="U882" s="1110"/>
      <c r="V882" s="659"/>
      <c r="W882" s="13"/>
      <c r="X882" s="13"/>
      <c r="Y882" s="13"/>
      <c r="Z882" s="14"/>
      <c r="AA882" s="24"/>
      <c r="AB882" s="25"/>
    </row>
    <row r="883" spans="1:36" s="9" customFormat="1" ht="15" customHeight="1">
      <c r="A883" s="1074"/>
      <c r="B883" s="707"/>
      <c r="C883" s="1226" t="s">
        <v>1001</v>
      </c>
      <c r="D883" s="1530">
        <v>116</v>
      </c>
      <c r="E883" s="1531" t="s">
        <v>67</v>
      </c>
      <c r="F883" s="1532">
        <v>7</v>
      </c>
      <c r="G883" s="1530">
        <v>166</v>
      </c>
      <c r="H883" s="1531" t="s">
        <v>67</v>
      </c>
      <c r="I883" s="1532">
        <v>18</v>
      </c>
      <c r="J883" s="1103"/>
      <c r="K883" s="1220">
        <v>11</v>
      </c>
      <c r="L883" s="1105"/>
      <c r="M883" s="1106"/>
      <c r="N883" s="1107"/>
      <c r="O883" s="1103"/>
      <c r="P883" s="1105"/>
      <c r="Q883" s="1138"/>
      <c r="R883" s="1223">
        <v>11</v>
      </c>
      <c r="S883" s="1224" t="s">
        <v>8</v>
      </c>
      <c r="T883" s="1225" t="s">
        <v>83</v>
      </c>
      <c r="U883" s="1110"/>
      <c r="V883" s="659"/>
      <c r="W883" s="13"/>
      <c r="X883" s="13"/>
      <c r="Y883" s="13"/>
      <c r="Z883" s="14"/>
      <c r="AA883" s="24"/>
      <c r="AB883" s="25"/>
    </row>
    <row r="884" spans="1:36" s="9" customFormat="1" ht="15" customHeight="1">
      <c r="A884" s="1074"/>
      <c r="B884" s="707"/>
      <c r="C884" s="1536" t="s">
        <v>1001</v>
      </c>
      <c r="D884" s="1530">
        <v>117</v>
      </c>
      <c r="E884" s="1531" t="s">
        <v>67</v>
      </c>
      <c r="F884" s="1532">
        <v>3</v>
      </c>
      <c r="G884" s="1530">
        <v>117</v>
      </c>
      <c r="H884" s="1531" t="s">
        <v>67</v>
      </c>
      <c r="I884" s="1532">
        <v>9.5</v>
      </c>
      <c r="J884" s="1103"/>
      <c r="K884" s="1220">
        <v>6.5</v>
      </c>
      <c r="L884" s="1105"/>
      <c r="M884" s="1106"/>
      <c r="N884" s="1107"/>
      <c r="O884" s="1103"/>
      <c r="P884" s="1105"/>
      <c r="Q884" s="1138"/>
      <c r="R884" s="1223">
        <v>6.5</v>
      </c>
      <c r="S884" s="1224" t="s">
        <v>8</v>
      </c>
      <c r="T884" s="1225" t="s">
        <v>83</v>
      </c>
      <c r="U884" s="1110"/>
      <c r="V884" s="659"/>
      <c r="W884" s="13"/>
      <c r="X884" s="13"/>
      <c r="Y884" s="13"/>
      <c r="Z884" s="14"/>
      <c r="AA884" s="24"/>
      <c r="AB884" s="25"/>
    </row>
    <row r="885" spans="1:36" s="8" customFormat="1" ht="15">
      <c r="A885" s="332"/>
      <c r="B885" s="710"/>
      <c r="C885" s="40"/>
      <c r="D885" s="78"/>
      <c r="E885" s="41"/>
      <c r="F885" s="77"/>
      <c r="G885" s="683"/>
      <c r="H885" s="41"/>
      <c r="I885" s="684"/>
      <c r="J885" s="42"/>
      <c r="K885" s="43"/>
      <c r="L885" s="44"/>
      <c r="M885" s="45"/>
      <c r="N885" s="46"/>
      <c r="O885" s="46"/>
      <c r="P885" s="44"/>
      <c r="Q885" s="47"/>
      <c r="R885" s="698"/>
      <c r="S885" s="689"/>
      <c r="T885" s="529"/>
      <c r="U885" s="76"/>
      <c r="V885" s="659">
        <f t="shared" si="92"/>
        <v>76</v>
      </c>
      <c r="W885" s="718"/>
      <c r="X885" s="718"/>
      <c r="Y885" s="718"/>
      <c r="Z885" s="719"/>
    </row>
    <row r="886" spans="1:36" s="8" customFormat="1" ht="15.75" customHeight="1">
      <c r="A886" s="332"/>
      <c r="B886" s="666"/>
      <c r="C886" s="62"/>
      <c r="D886" s="2515" t="s">
        <v>17</v>
      </c>
      <c r="E886" s="2516"/>
      <c r="F886" s="2516"/>
      <c r="G886" s="2516"/>
      <c r="H886" s="2516"/>
      <c r="I886" s="2517"/>
      <c r="J886" s="2518">
        <f>VLOOKUP(A888,'12 - FINANCEIRA'!_xlnm.Print_Area,6,FALSE)</f>
        <v>76</v>
      </c>
      <c r="K886" s="2519"/>
      <c r="L886" s="696" t="str">
        <f>VLOOKUP(A888,'12 - FINANCEIRA'!_xlnm.Print_Area,4,FALSE)</f>
        <v>m</v>
      </c>
      <c r="M886" s="2500" t="s">
        <v>18</v>
      </c>
      <c r="N886" s="2501"/>
      <c r="O886" s="2501"/>
      <c r="P886" s="2501"/>
      <c r="Q886" s="2502"/>
      <c r="R886" s="691">
        <f>SUM(R878:R885)</f>
        <v>76</v>
      </c>
      <c r="S886" s="692" t="str">
        <f>L886</f>
        <v>m</v>
      </c>
      <c r="T886" s="486"/>
      <c r="U886" s="469"/>
      <c r="V886" s="659">
        <f t="shared" si="92"/>
        <v>76</v>
      </c>
      <c r="AB886" s="12"/>
    </row>
    <row r="887" spans="1:36" s="8" customFormat="1" ht="15.75" customHeight="1">
      <c r="A887" s="332"/>
      <c r="B887" s="666"/>
      <c r="C887" s="487"/>
      <c r="D887" s="2503" t="s">
        <v>19</v>
      </c>
      <c r="E887" s="2504"/>
      <c r="F887" s="2504"/>
      <c r="G887" s="2504"/>
      <c r="H887" s="2504"/>
      <c r="I887" s="2505"/>
      <c r="J887" s="2509">
        <f>R886/J886</f>
        <v>1</v>
      </c>
      <c r="K887" s="2510"/>
      <c r="L887" s="2513"/>
      <c r="M887" s="2500" t="s">
        <v>20</v>
      </c>
      <c r="N887" s="2501"/>
      <c r="O887" s="2501"/>
      <c r="P887" s="2501"/>
      <c r="Q887" s="2502"/>
      <c r="R887" s="667">
        <f>VLOOKUP(A888,'12 - FINANCEIRA'!_xlnm.Print_Area,8,FALSE)</f>
        <v>0</v>
      </c>
      <c r="S887" s="668" t="str">
        <f>L886</f>
        <v>m</v>
      </c>
      <c r="T887" s="486"/>
      <c r="U887" s="469"/>
      <c r="V887" s="659">
        <f t="shared" si="92"/>
        <v>76</v>
      </c>
      <c r="AB887" s="12"/>
    </row>
    <row r="888" spans="1:36" s="8" customFormat="1" ht="15.75" customHeight="1">
      <c r="A888" s="332" t="s">
        <v>903</v>
      </c>
      <c r="B888" s="666"/>
      <c r="C888" s="62"/>
      <c r="D888" s="2506"/>
      <c r="E888" s="2507"/>
      <c r="F888" s="2507"/>
      <c r="G888" s="2507"/>
      <c r="H888" s="2507"/>
      <c r="I888" s="2508"/>
      <c r="J888" s="2511"/>
      <c r="K888" s="2512"/>
      <c r="L888" s="2514"/>
      <c r="M888" s="2500" t="s">
        <v>21</v>
      </c>
      <c r="N888" s="2501"/>
      <c r="O888" s="2501"/>
      <c r="P888" s="2501"/>
      <c r="Q888" s="2502"/>
      <c r="R888" s="342">
        <f>R886-R887</f>
        <v>76</v>
      </c>
      <c r="S888" s="343" t="str">
        <f>L886</f>
        <v>m</v>
      </c>
      <c r="T888" s="486"/>
      <c r="U888" s="469"/>
      <c r="V888" s="659">
        <f>R888</f>
        <v>76</v>
      </c>
      <c r="AB888" s="12"/>
    </row>
    <row r="889" spans="1:36" s="8" customFormat="1" ht="15.75">
      <c r="A889" s="332"/>
      <c r="B889" s="344"/>
      <c r="C889" s="345"/>
      <c r="D889" s="347"/>
      <c r="E889" s="347"/>
      <c r="F889" s="347"/>
      <c r="G889" s="346"/>
      <c r="H889" s="346"/>
      <c r="I889" s="346"/>
      <c r="J889" s="348"/>
      <c r="K889" s="349"/>
      <c r="L889" s="350"/>
      <c r="M889" s="351"/>
      <c r="N889" s="351"/>
      <c r="O889" s="351"/>
      <c r="P889" s="351"/>
      <c r="Q889" s="351"/>
      <c r="R889" s="352"/>
      <c r="S889" s="353"/>
      <c r="T889" s="354"/>
      <c r="U889" s="355"/>
      <c r="V889" s="660" t="e">
        <f>SUM(V876:V888)</f>
        <v>#REF!</v>
      </c>
      <c r="AB889" s="12"/>
    </row>
    <row r="890" spans="1:36" s="319" customFormat="1" ht="15.75" customHeight="1">
      <c r="A890" s="1051"/>
      <c r="B890" s="2528" t="str">
        <f>VLOOKUP(A898,'12 - FINANCEIRA'!_xlnm.Print_Area,1,FALSE)</f>
        <v>3.1.9</v>
      </c>
      <c r="C890" s="2526" t="str">
        <f>VLOOKUP(A898,'12 - FINANCEIRA'!_xlnm.Print_Area,3,FALSE)</f>
        <v>CAP-50/70, fornecimento</v>
      </c>
      <c r="D890" s="2671" t="s">
        <v>86</v>
      </c>
      <c r="E890" s="2671"/>
      <c r="F890" s="2671"/>
      <c r="G890" s="2671"/>
      <c r="H890" s="2671"/>
      <c r="I890" s="2671"/>
      <c r="J890" s="2672" t="s">
        <v>87</v>
      </c>
      <c r="K890" s="2672" t="s">
        <v>90</v>
      </c>
      <c r="L890" s="2672" t="s">
        <v>91</v>
      </c>
      <c r="M890" s="2672" t="s">
        <v>99</v>
      </c>
      <c r="N890" s="2672" t="s">
        <v>950</v>
      </c>
      <c r="O890" s="2672" t="s">
        <v>94</v>
      </c>
      <c r="P890" s="2672" t="s">
        <v>1002</v>
      </c>
      <c r="Q890" s="2672" t="s">
        <v>951</v>
      </c>
      <c r="R890" s="2673" t="s">
        <v>2</v>
      </c>
      <c r="S890" s="2672" t="s">
        <v>88</v>
      </c>
      <c r="T890" s="2672" t="s">
        <v>16</v>
      </c>
      <c r="U890" s="2535" t="s">
        <v>205</v>
      </c>
      <c r="V890" s="659">
        <f t="shared" ref="V890:V897" si="93">V891</f>
        <v>26.94</v>
      </c>
      <c r="W890" s="13"/>
      <c r="X890" s="13"/>
      <c r="Y890" s="13"/>
      <c r="Z890" s="14"/>
      <c r="AA890" s="9"/>
      <c r="AB890" s="9"/>
      <c r="AC890" s="9"/>
      <c r="AD890" s="9"/>
      <c r="AE890" s="9"/>
      <c r="AF890" s="9"/>
      <c r="AG890" s="9"/>
      <c r="AH890" s="9"/>
      <c r="AI890" s="9"/>
      <c r="AJ890" s="9"/>
    </row>
    <row r="891" spans="1:36" s="319" customFormat="1" ht="15.75">
      <c r="A891" s="1051"/>
      <c r="B891" s="2529" t="e">
        <f>LEFT(#REF!,5)</f>
        <v>#REF!</v>
      </c>
      <c r="C891" s="2527" t="e">
        <f>VLOOKUP(LEFT(#REF!,5),'12 - FINANCEIRA'!_xlnm.Print_Area,2,FALSE)</f>
        <v>#REF!</v>
      </c>
      <c r="D891" s="2672" t="s">
        <v>13</v>
      </c>
      <c r="E891" s="2672"/>
      <c r="F891" s="2672"/>
      <c r="G891" s="2674" t="s">
        <v>14</v>
      </c>
      <c r="H891" s="2674"/>
      <c r="I891" s="2674"/>
      <c r="J891" s="2672"/>
      <c r="K891" s="2672"/>
      <c r="L891" s="2672"/>
      <c r="M891" s="2672"/>
      <c r="N891" s="2672"/>
      <c r="O891" s="2672"/>
      <c r="P891" s="2672"/>
      <c r="Q891" s="2672"/>
      <c r="R891" s="2673"/>
      <c r="S891" s="2672"/>
      <c r="T891" s="2672"/>
      <c r="U891" s="2556"/>
      <c r="V891" s="659">
        <f t="shared" si="93"/>
        <v>26.94</v>
      </c>
      <c r="W891" s="13"/>
      <c r="X891" s="13"/>
      <c r="Y891" s="13"/>
      <c r="Z891" s="14"/>
      <c r="AA891" s="9"/>
      <c r="AB891" s="9"/>
      <c r="AC891" s="9"/>
      <c r="AD891" s="9"/>
      <c r="AE891" s="9"/>
      <c r="AF891" s="9"/>
      <c r="AG891" s="9"/>
      <c r="AH891" s="9"/>
      <c r="AI891" s="9"/>
      <c r="AJ891" s="9"/>
    </row>
    <row r="892" spans="1:36" s="9" customFormat="1" ht="15">
      <c r="A892" s="321"/>
      <c r="B892" s="706"/>
      <c r="C892" s="1670" t="s">
        <v>1003</v>
      </c>
      <c r="D892" s="1707">
        <v>100</v>
      </c>
      <c r="E892" s="1708" t="s">
        <v>67</v>
      </c>
      <c r="F892" s="1709">
        <v>0</v>
      </c>
      <c r="G892" s="1707">
        <v>123</v>
      </c>
      <c r="H892" s="1708" t="s">
        <v>67</v>
      </c>
      <c r="I892" s="1709">
        <v>18</v>
      </c>
      <c r="J892" s="999"/>
      <c r="K892" s="1674">
        <f>20*(G892-D892)+I892-F892 -10.2</f>
        <v>467.8</v>
      </c>
      <c r="L892" s="1220"/>
      <c r="M892" s="1221"/>
      <c r="N892" s="1228">
        <v>2.8</v>
      </c>
      <c r="O892" s="1988">
        <v>160.38499999999999</v>
      </c>
      <c r="P892" s="1675">
        <f>O892*N892</f>
        <v>449.07799999999992</v>
      </c>
      <c r="Q892" s="1713">
        <v>0.06</v>
      </c>
      <c r="R892" s="1615">
        <f>TRUNC(P892*Q892,2)</f>
        <v>26.94</v>
      </c>
      <c r="S892" s="1677" t="s">
        <v>6</v>
      </c>
      <c r="T892" s="1678" t="s">
        <v>83</v>
      </c>
      <c r="U892" s="23"/>
      <c r="V892" s="659">
        <f t="shared" si="93"/>
        <v>26.94</v>
      </c>
      <c r="W892" s="13"/>
      <c r="X892" s="13"/>
      <c r="Y892" s="13"/>
      <c r="Z892" s="14"/>
      <c r="AA892" s="24"/>
      <c r="AB892" s="25"/>
    </row>
    <row r="893" spans="1:36" s="9" customFormat="1" ht="15">
      <c r="A893" s="1074"/>
      <c r="B893" s="707"/>
      <c r="C893" s="38"/>
      <c r="D893" s="1480"/>
      <c r="E893" s="1481"/>
      <c r="F893" s="1482"/>
      <c r="G893" s="1480"/>
      <c r="H893" s="1481"/>
      <c r="I893" s="1482"/>
      <c r="J893" s="29"/>
      <c r="K893" s="31"/>
      <c r="L893" s="31"/>
      <c r="M893" s="32"/>
      <c r="N893" s="97"/>
      <c r="O893" s="29"/>
      <c r="P893" s="31"/>
      <c r="Q893" s="96"/>
      <c r="R893" s="1005"/>
      <c r="S893" s="93"/>
      <c r="T893" s="61"/>
      <c r="U893" s="23"/>
      <c r="V893" s="659">
        <f t="shared" si="93"/>
        <v>26.94</v>
      </c>
      <c r="W893" s="13"/>
      <c r="X893" s="13"/>
      <c r="Y893" s="13"/>
      <c r="Z893" s="14"/>
      <c r="AA893" s="24"/>
      <c r="AB893" s="25"/>
    </row>
    <row r="894" spans="1:36" s="9" customFormat="1" ht="15">
      <c r="A894" s="1074"/>
      <c r="B894" s="707"/>
      <c r="C894" s="38"/>
      <c r="D894" s="1480"/>
      <c r="E894" s="1483"/>
      <c r="F894" s="1484"/>
      <c r="G894" s="1480"/>
      <c r="H894" s="1483"/>
      <c r="I894" s="1484"/>
      <c r="J894" s="29"/>
      <c r="K894" s="31"/>
      <c r="L894" s="31"/>
      <c r="M894" s="32"/>
      <c r="N894" s="97"/>
      <c r="O894" s="29"/>
      <c r="P894" s="31"/>
      <c r="Q894" s="93"/>
      <c r="R894" s="1005"/>
      <c r="S894" s="93"/>
      <c r="T894" s="61"/>
      <c r="U894" s="23"/>
      <c r="V894" s="659">
        <f t="shared" si="93"/>
        <v>26.94</v>
      </c>
      <c r="W894" s="13"/>
      <c r="X894" s="13"/>
      <c r="Y894" s="13"/>
      <c r="Z894" s="14"/>
      <c r="AA894" s="24"/>
      <c r="AB894" s="25"/>
    </row>
    <row r="895" spans="1:36" s="8" customFormat="1" ht="15">
      <c r="A895" s="332"/>
      <c r="B895" s="710"/>
      <c r="C895" s="40"/>
      <c r="D895" s="78"/>
      <c r="E895" s="41"/>
      <c r="F895" s="77"/>
      <c r="G895" s="683"/>
      <c r="H895" s="41"/>
      <c r="I895" s="684"/>
      <c r="J895" s="42"/>
      <c r="K895" s="43"/>
      <c r="L895" s="44"/>
      <c r="M895" s="45"/>
      <c r="N895" s="46"/>
      <c r="O895" s="46"/>
      <c r="P895" s="44"/>
      <c r="Q895" s="47"/>
      <c r="R895" s="698"/>
      <c r="S895" s="689"/>
      <c r="T895" s="529"/>
      <c r="U895" s="76"/>
      <c r="V895" s="659">
        <f t="shared" si="93"/>
        <v>26.94</v>
      </c>
      <c r="W895" s="718"/>
      <c r="X895" s="718"/>
      <c r="Y895" s="718"/>
      <c r="Z895" s="719"/>
    </row>
    <row r="896" spans="1:36" s="8" customFormat="1" ht="15.75" customHeight="1">
      <c r="A896" s="332"/>
      <c r="B896" s="666"/>
      <c r="C896" s="62"/>
      <c r="D896" s="2515" t="s">
        <v>17</v>
      </c>
      <c r="E896" s="2516"/>
      <c r="F896" s="2516"/>
      <c r="G896" s="2516"/>
      <c r="H896" s="2516"/>
      <c r="I896" s="2517"/>
      <c r="J896" s="2518">
        <f>VLOOKUP(A898,'12 - FINANCEIRA'!_xlnm.Print_Area,6,FALSE)</f>
        <v>26.94</v>
      </c>
      <c r="K896" s="2519"/>
      <c r="L896" s="696" t="str">
        <f>VLOOKUP(A898,'12 - FINANCEIRA'!_xlnm.Print_Area,4,FALSE)</f>
        <v>t</v>
      </c>
      <c r="M896" s="2500" t="s">
        <v>18</v>
      </c>
      <c r="N896" s="2501"/>
      <c r="O896" s="2501"/>
      <c r="P896" s="2501"/>
      <c r="Q896" s="2502"/>
      <c r="R896" s="691">
        <f>SUM(R892:R895)</f>
        <v>26.94</v>
      </c>
      <c r="S896" s="692" t="str">
        <f>L896</f>
        <v>t</v>
      </c>
      <c r="T896" s="486"/>
      <c r="U896" s="469"/>
      <c r="V896" s="659">
        <f t="shared" si="93"/>
        <v>26.94</v>
      </c>
      <c r="AB896" s="12"/>
    </row>
    <row r="897" spans="1:36" s="8" customFormat="1" ht="15.75" customHeight="1">
      <c r="A897" s="332"/>
      <c r="B897" s="666"/>
      <c r="C897" s="487"/>
      <c r="D897" s="2503" t="s">
        <v>19</v>
      </c>
      <c r="E897" s="2504"/>
      <c r="F897" s="2504"/>
      <c r="G897" s="2504"/>
      <c r="H897" s="2504"/>
      <c r="I897" s="2505"/>
      <c r="J897" s="2509">
        <f>R896/J896</f>
        <v>1</v>
      </c>
      <c r="K897" s="2510"/>
      <c r="L897" s="2513"/>
      <c r="M897" s="2500" t="s">
        <v>20</v>
      </c>
      <c r="N897" s="2501"/>
      <c r="O897" s="2501"/>
      <c r="P897" s="2501"/>
      <c r="Q897" s="2502"/>
      <c r="R897" s="667">
        <f>VLOOKUP(A898,'12 - FINANCEIRA'!_xlnm.Print_Area,8,FALSE)</f>
        <v>0</v>
      </c>
      <c r="S897" s="668" t="str">
        <f>L896</f>
        <v>t</v>
      </c>
      <c r="T897" s="486"/>
      <c r="U897" s="469"/>
      <c r="V897" s="659">
        <f t="shared" si="93"/>
        <v>26.94</v>
      </c>
      <c r="AB897" s="12"/>
    </row>
    <row r="898" spans="1:36" s="8" customFormat="1" ht="15.75" customHeight="1">
      <c r="A898" s="332" t="s">
        <v>905</v>
      </c>
      <c r="B898" s="666"/>
      <c r="C898" s="62"/>
      <c r="D898" s="2506"/>
      <c r="E898" s="2507"/>
      <c r="F898" s="2507"/>
      <c r="G898" s="2507"/>
      <c r="H898" s="2507"/>
      <c r="I898" s="2508"/>
      <c r="J898" s="2511"/>
      <c r="K898" s="2512"/>
      <c r="L898" s="2514"/>
      <c r="M898" s="2500" t="s">
        <v>21</v>
      </c>
      <c r="N898" s="2501"/>
      <c r="O898" s="2501"/>
      <c r="P898" s="2501"/>
      <c r="Q898" s="2502"/>
      <c r="R898" s="342">
        <f>R896-R897</f>
        <v>26.94</v>
      </c>
      <c r="S898" s="343" t="str">
        <f>L896</f>
        <v>t</v>
      </c>
      <c r="T898" s="486"/>
      <c r="U898" s="469"/>
      <c r="V898" s="659">
        <f>R898</f>
        <v>26.94</v>
      </c>
      <c r="AB898" s="12"/>
    </row>
    <row r="899" spans="1:36" s="8" customFormat="1" ht="15.75">
      <c r="A899" s="332"/>
      <c r="B899" s="344"/>
      <c r="C899" s="345"/>
      <c r="D899" s="347"/>
      <c r="E899" s="347"/>
      <c r="F899" s="347"/>
      <c r="G899" s="346"/>
      <c r="H899" s="346"/>
      <c r="I899" s="346"/>
      <c r="J899" s="348"/>
      <c r="K899" s="349"/>
      <c r="L899" s="350"/>
      <c r="M899" s="351"/>
      <c r="N899" s="351"/>
      <c r="O899" s="351"/>
      <c r="P899" s="351"/>
      <c r="Q899" s="351"/>
      <c r="R899" s="352"/>
      <c r="S899" s="353"/>
      <c r="T899" s="354"/>
      <c r="U899" s="355"/>
      <c r="V899" s="660">
        <f>SUM(V890:V898)</f>
        <v>242.46</v>
      </c>
      <c r="AB899" s="12"/>
    </row>
    <row r="900" spans="1:36" s="319" customFormat="1" ht="15.75" customHeight="1">
      <c r="A900" s="1051"/>
      <c r="B900" s="2528" t="str">
        <f>VLOOKUP(A908,'12 - FINANCEIRA'!_xlnm.Print_Area,1,FALSE)</f>
        <v>3.1.10</v>
      </c>
      <c r="C900" s="2526" t="str">
        <f>VLOOKUP(A908,'12 - FINANCEIRA'!_xlnm.Print_Area,3,FALSE)</f>
        <v>CM-30, fornecimento</v>
      </c>
      <c r="D900" s="2552" t="s">
        <v>86</v>
      </c>
      <c r="E900" s="2553"/>
      <c r="F900" s="2553"/>
      <c r="G900" s="2553"/>
      <c r="H900" s="2553"/>
      <c r="I900" s="2554"/>
      <c r="J900" s="2498" t="s">
        <v>87</v>
      </c>
      <c r="K900" s="2498" t="s">
        <v>90</v>
      </c>
      <c r="L900" s="2498" t="s">
        <v>91</v>
      </c>
      <c r="M900" s="2498" t="s">
        <v>99</v>
      </c>
      <c r="N900" s="2498" t="s">
        <v>100</v>
      </c>
      <c r="O900" s="2498" t="s">
        <v>94</v>
      </c>
      <c r="P900" s="2498" t="s">
        <v>482</v>
      </c>
      <c r="Q900" s="2498" t="s">
        <v>15</v>
      </c>
      <c r="R900" s="2533" t="s">
        <v>2</v>
      </c>
      <c r="S900" s="2498" t="s">
        <v>88</v>
      </c>
      <c r="T900" s="2498" t="s">
        <v>16</v>
      </c>
      <c r="U900" s="2535" t="s">
        <v>205</v>
      </c>
      <c r="V900" s="659">
        <f t="shared" ref="V900:V907" si="94">V901</f>
        <v>8.51</v>
      </c>
      <c r="W900" s="13"/>
      <c r="X900" s="13"/>
      <c r="Y900" s="13"/>
      <c r="Z900" s="14"/>
      <c r="AA900" s="9"/>
      <c r="AB900" s="9"/>
      <c r="AC900" s="9"/>
      <c r="AD900" s="9"/>
      <c r="AE900" s="9"/>
      <c r="AF900" s="9"/>
      <c r="AG900" s="9"/>
      <c r="AH900" s="9"/>
      <c r="AI900" s="9"/>
      <c r="AJ900" s="9"/>
    </row>
    <row r="901" spans="1:36" s="319" customFormat="1" ht="15.75">
      <c r="A901" s="1051"/>
      <c r="B901" s="2529" t="e">
        <f>LEFT(#REF!,5)</f>
        <v>#REF!</v>
      </c>
      <c r="C901" s="2527" t="e">
        <f>VLOOKUP(LEFT(#REF!,5),'12 - FINANCEIRA'!_xlnm.Print_Area,2,FALSE)</f>
        <v>#REF!</v>
      </c>
      <c r="D901" s="2537" t="s">
        <v>13</v>
      </c>
      <c r="E901" s="2538"/>
      <c r="F901" s="2539"/>
      <c r="G901" s="2540" t="s">
        <v>14</v>
      </c>
      <c r="H901" s="2541"/>
      <c r="I901" s="2542"/>
      <c r="J901" s="2555"/>
      <c r="K901" s="2555"/>
      <c r="L901" s="2555"/>
      <c r="M901" s="2555"/>
      <c r="N901" s="2555"/>
      <c r="O901" s="2555"/>
      <c r="P901" s="2555"/>
      <c r="Q901" s="2555"/>
      <c r="R901" s="2557"/>
      <c r="S901" s="2555"/>
      <c r="T901" s="2555"/>
      <c r="U901" s="2556"/>
      <c r="V901" s="659">
        <f t="shared" si="94"/>
        <v>8.51</v>
      </c>
      <c r="W901" s="13"/>
      <c r="X901" s="13"/>
      <c r="Y901" s="13"/>
      <c r="Z901" s="14"/>
      <c r="AA901" s="9"/>
      <c r="AB901" s="9"/>
      <c r="AC901" s="9"/>
      <c r="AD901" s="9"/>
      <c r="AE901" s="9"/>
      <c r="AF901" s="9"/>
      <c r="AG901" s="9"/>
      <c r="AH901" s="9"/>
      <c r="AI901" s="9"/>
      <c r="AJ901" s="9"/>
    </row>
    <row r="902" spans="1:36" s="9" customFormat="1" ht="15">
      <c r="A902" s="321"/>
      <c r="B902" s="706"/>
      <c r="C902" s="1670" t="s">
        <v>1004</v>
      </c>
      <c r="D902" s="1707">
        <v>100</v>
      </c>
      <c r="E902" s="1708" t="s">
        <v>67</v>
      </c>
      <c r="F902" s="1709">
        <v>0</v>
      </c>
      <c r="G902" s="1707">
        <v>123</v>
      </c>
      <c r="H902" s="1708" t="s">
        <v>67</v>
      </c>
      <c r="I902" s="1709">
        <v>18</v>
      </c>
      <c r="J902" s="999"/>
      <c r="K902" s="1674">
        <f>20*(G902-D902)+I902-F902 -10.2</f>
        <v>467.8</v>
      </c>
      <c r="L902" s="1220">
        <v>7</v>
      </c>
      <c r="M902" s="1221">
        <v>0.05</v>
      </c>
      <c r="N902" s="1228">
        <f>K902*L902</f>
        <v>3274.6</v>
      </c>
      <c r="O902" s="1218">
        <v>5.1999999999999998E-2</v>
      </c>
      <c r="P902" s="1675"/>
      <c r="Q902" s="1676"/>
      <c r="R902" s="1615">
        <f>TRUNC(M902*N902*O902,2)</f>
        <v>8.51</v>
      </c>
      <c r="S902" s="1677" t="s">
        <v>6</v>
      </c>
      <c r="T902" s="1678" t="s">
        <v>83</v>
      </c>
      <c r="U902" s="23"/>
      <c r="V902" s="659">
        <f t="shared" si="94"/>
        <v>8.51</v>
      </c>
      <c r="W902" s="13"/>
      <c r="X902" s="13"/>
      <c r="Y902" s="13"/>
      <c r="Z902" s="14"/>
      <c r="AA902" s="24"/>
      <c r="AB902" s="25"/>
    </row>
    <row r="903" spans="1:36" s="9" customFormat="1" ht="15" customHeight="1">
      <c r="A903" s="1074"/>
      <c r="B903" s="707"/>
      <c r="C903" s="38"/>
      <c r="D903" s="1480"/>
      <c r="E903" s="1481"/>
      <c r="F903" s="1482"/>
      <c r="G903" s="1480"/>
      <c r="H903" s="1481"/>
      <c r="I903" s="1482"/>
      <c r="J903" s="29"/>
      <c r="K903" s="31"/>
      <c r="L903" s="31"/>
      <c r="M903" s="32"/>
      <c r="N903" s="97"/>
      <c r="O903" s="29"/>
      <c r="P903" s="31"/>
      <c r="Q903" s="96"/>
      <c r="R903" s="1005"/>
      <c r="S903" s="93"/>
      <c r="T903" s="61"/>
      <c r="U903" s="23"/>
      <c r="V903" s="659">
        <f t="shared" si="94"/>
        <v>8.51</v>
      </c>
      <c r="W903" s="13"/>
      <c r="X903" s="13"/>
      <c r="Y903" s="13"/>
      <c r="Z903" s="14"/>
      <c r="AA903" s="24"/>
      <c r="AB903" s="25"/>
    </row>
    <row r="904" spans="1:36" s="9" customFormat="1" ht="15">
      <c r="A904" s="1074"/>
      <c r="B904" s="707"/>
      <c r="C904" s="38"/>
      <c r="D904" s="1480"/>
      <c r="E904" s="1483"/>
      <c r="F904" s="1484"/>
      <c r="G904" s="1480"/>
      <c r="H904" s="1483"/>
      <c r="I904" s="1484"/>
      <c r="J904" s="29"/>
      <c r="K904" s="31"/>
      <c r="L904" s="31"/>
      <c r="M904" s="32"/>
      <c r="N904" s="97"/>
      <c r="O904" s="29"/>
      <c r="P904" s="31"/>
      <c r="Q904" s="93"/>
      <c r="R904" s="1005"/>
      <c r="S904" s="93"/>
      <c r="T904" s="61"/>
      <c r="U904" s="23"/>
      <c r="V904" s="659">
        <f t="shared" si="94"/>
        <v>8.51</v>
      </c>
      <c r="W904" s="13"/>
      <c r="X904" s="13"/>
      <c r="Y904" s="13"/>
      <c r="Z904" s="14"/>
      <c r="AA904" s="24"/>
      <c r="AB904" s="25"/>
    </row>
    <row r="905" spans="1:36" s="8" customFormat="1" ht="15">
      <c r="A905" s="332"/>
      <c r="B905" s="710"/>
      <c r="C905" s="40"/>
      <c r="D905" s="78"/>
      <c r="E905" s="41"/>
      <c r="F905" s="77"/>
      <c r="G905" s="683"/>
      <c r="H905" s="41"/>
      <c r="I905" s="684"/>
      <c r="J905" s="42"/>
      <c r="K905" s="43"/>
      <c r="L905" s="44"/>
      <c r="M905" s="45"/>
      <c r="N905" s="46"/>
      <c r="O905" s="46"/>
      <c r="P905" s="44"/>
      <c r="Q905" s="47"/>
      <c r="R905" s="698"/>
      <c r="S905" s="689"/>
      <c r="T905" s="529"/>
      <c r="U905" s="76"/>
      <c r="V905" s="659">
        <f t="shared" si="94"/>
        <v>8.51</v>
      </c>
      <c r="W905" s="718"/>
      <c r="X905" s="718"/>
      <c r="Y905" s="718"/>
      <c r="Z905" s="719"/>
    </row>
    <row r="906" spans="1:36" s="8" customFormat="1" ht="15.75" customHeight="1">
      <c r="A906" s="332"/>
      <c r="B906" s="666"/>
      <c r="C906" s="62"/>
      <c r="D906" s="2515" t="s">
        <v>17</v>
      </c>
      <c r="E906" s="2516"/>
      <c r="F906" s="2516"/>
      <c r="G906" s="2516"/>
      <c r="H906" s="2516"/>
      <c r="I906" s="2517"/>
      <c r="J906" s="2518">
        <f>VLOOKUP(A908,'12 - FINANCEIRA'!_xlnm.Print_Area,6,FALSE)</f>
        <v>8.51</v>
      </c>
      <c r="K906" s="2519"/>
      <c r="L906" s="696" t="str">
        <f>VLOOKUP(A908,'12 - FINANCEIRA'!_xlnm.Print_Area,4,FALSE)</f>
        <v>t</v>
      </c>
      <c r="M906" s="2500" t="s">
        <v>18</v>
      </c>
      <c r="N906" s="2501"/>
      <c r="O906" s="2501"/>
      <c r="P906" s="2501"/>
      <c r="Q906" s="2502"/>
      <c r="R906" s="691">
        <f>SUM(R902:R905)</f>
        <v>8.51</v>
      </c>
      <c r="S906" s="692" t="str">
        <f>L906</f>
        <v>t</v>
      </c>
      <c r="T906" s="486"/>
      <c r="U906" s="469"/>
      <c r="V906" s="659">
        <f t="shared" si="94"/>
        <v>8.51</v>
      </c>
      <c r="AB906" s="12"/>
    </row>
    <row r="907" spans="1:36" s="8" customFormat="1" ht="15.75" customHeight="1">
      <c r="A907" s="332"/>
      <c r="B907" s="666"/>
      <c r="C907" s="487"/>
      <c r="D907" s="2503" t="s">
        <v>19</v>
      </c>
      <c r="E907" s="2504"/>
      <c r="F907" s="2504"/>
      <c r="G907" s="2504"/>
      <c r="H907" s="2504"/>
      <c r="I907" s="2505"/>
      <c r="J907" s="2509">
        <f>R906/J906</f>
        <v>1</v>
      </c>
      <c r="K907" s="2510"/>
      <c r="L907" s="2513"/>
      <c r="M907" s="2500" t="s">
        <v>20</v>
      </c>
      <c r="N907" s="2501"/>
      <c r="O907" s="2501"/>
      <c r="P907" s="2501"/>
      <c r="Q907" s="2502"/>
      <c r="R907" s="667">
        <f>VLOOKUP(A908,'12 - FINANCEIRA'!_xlnm.Print_Area,8,FALSE)</f>
        <v>0</v>
      </c>
      <c r="S907" s="668" t="str">
        <f>L906</f>
        <v>t</v>
      </c>
      <c r="T907" s="486"/>
      <c r="U907" s="469"/>
      <c r="V907" s="659">
        <f t="shared" si="94"/>
        <v>8.51</v>
      </c>
      <c r="AB907" s="12"/>
    </row>
    <row r="908" spans="1:36" s="8" customFormat="1" ht="15.75" customHeight="1">
      <c r="A908" s="332" t="s">
        <v>913</v>
      </c>
      <c r="B908" s="666"/>
      <c r="C908" s="62"/>
      <c r="D908" s="2506"/>
      <c r="E908" s="2507"/>
      <c r="F908" s="2507"/>
      <c r="G908" s="2507"/>
      <c r="H908" s="2507"/>
      <c r="I908" s="2508"/>
      <c r="J908" s="2511"/>
      <c r="K908" s="2512"/>
      <c r="L908" s="2514"/>
      <c r="M908" s="2500" t="s">
        <v>21</v>
      </c>
      <c r="N908" s="2501"/>
      <c r="O908" s="2501"/>
      <c r="P908" s="2501"/>
      <c r="Q908" s="2502"/>
      <c r="R908" s="342">
        <f>R906-R907</f>
        <v>8.51</v>
      </c>
      <c r="S908" s="343" t="str">
        <f>L906</f>
        <v>t</v>
      </c>
      <c r="T908" s="486"/>
      <c r="U908" s="469"/>
      <c r="V908" s="659">
        <f>R908</f>
        <v>8.51</v>
      </c>
      <c r="AB908" s="12"/>
    </row>
    <row r="909" spans="1:36" s="8" customFormat="1" ht="15.75">
      <c r="A909" s="332"/>
      <c r="B909" s="344"/>
      <c r="C909" s="345"/>
      <c r="D909" s="347"/>
      <c r="E909" s="347"/>
      <c r="F909" s="347"/>
      <c r="G909" s="346"/>
      <c r="H909" s="346"/>
      <c r="I909" s="346"/>
      <c r="J909" s="348"/>
      <c r="K909" s="349"/>
      <c r="L909" s="350"/>
      <c r="M909" s="351"/>
      <c r="N909" s="351"/>
      <c r="O909" s="351"/>
      <c r="P909" s="351"/>
      <c r="Q909" s="351"/>
      <c r="R909" s="352"/>
      <c r="S909" s="353"/>
      <c r="T909" s="354"/>
      <c r="U909" s="355"/>
      <c r="V909" s="660">
        <f>SUM(V900:V908)</f>
        <v>76.59</v>
      </c>
      <c r="AB909" s="12"/>
    </row>
    <row r="910" spans="1:36" s="319" customFormat="1" ht="15.75" customHeight="1">
      <c r="A910" s="1051"/>
      <c r="B910" s="2528" t="str">
        <f>VLOOKUP(A918,'12 - FINANCEIRA'!_xlnm.Print_Area,1,FALSE)</f>
        <v>3.1.11</v>
      </c>
      <c r="C910" s="2526" t="str">
        <f>VLOOKUP(A918,'12 - FINANCEIRA'!_xlnm.Print_Area,3,FALSE)</f>
        <v>Pavimentação com blocos de concreto (35 MPa), esp.=08cm, sobre colchão de areia 5cm, inclusive fornec. E transporte blocos e areia, em vias urbanas</v>
      </c>
      <c r="D910" s="2552" t="s">
        <v>86</v>
      </c>
      <c r="E910" s="2553"/>
      <c r="F910" s="2553"/>
      <c r="G910" s="2553"/>
      <c r="H910" s="2553"/>
      <c r="I910" s="2554"/>
      <c r="J910" s="2498" t="s">
        <v>87</v>
      </c>
      <c r="K910" s="2498" t="s">
        <v>90</v>
      </c>
      <c r="L910" s="2498" t="s">
        <v>91</v>
      </c>
      <c r="M910" s="2498" t="s">
        <v>99</v>
      </c>
      <c r="N910" s="2498" t="s">
        <v>100</v>
      </c>
      <c r="O910" s="2498" t="s">
        <v>94</v>
      </c>
      <c r="P910" s="2498" t="s">
        <v>482</v>
      </c>
      <c r="Q910" s="2498" t="s">
        <v>15</v>
      </c>
      <c r="R910" s="2533" t="s">
        <v>2</v>
      </c>
      <c r="S910" s="2498" t="s">
        <v>88</v>
      </c>
      <c r="T910" s="2498" t="s">
        <v>16</v>
      </c>
      <c r="U910" s="2535" t="s">
        <v>205</v>
      </c>
      <c r="V910" s="659">
        <f t="shared" ref="V910:V917" si="95">V911</f>
        <v>800.8</v>
      </c>
      <c r="W910" s="13"/>
      <c r="X910" s="13"/>
      <c r="Y910" s="13"/>
      <c r="Z910" s="14"/>
      <c r="AA910" s="9"/>
      <c r="AB910" s="9"/>
      <c r="AC910" s="9"/>
      <c r="AD910" s="9"/>
      <c r="AE910" s="9"/>
      <c r="AF910" s="9"/>
      <c r="AG910" s="9"/>
      <c r="AH910" s="9"/>
      <c r="AI910" s="9"/>
      <c r="AJ910" s="9"/>
    </row>
    <row r="911" spans="1:36" s="319" customFormat="1" ht="15.75">
      <c r="A911" s="1051"/>
      <c r="B911" s="2529" t="e">
        <f>LEFT(#REF!,5)</f>
        <v>#REF!</v>
      </c>
      <c r="C911" s="2527" t="e">
        <f>VLOOKUP(LEFT(#REF!,5),'12 - FINANCEIRA'!_xlnm.Print_Area,2,FALSE)</f>
        <v>#REF!</v>
      </c>
      <c r="D911" s="2537" t="s">
        <v>13</v>
      </c>
      <c r="E911" s="2538"/>
      <c r="F911" s="2539"/>
      <c r="G911" s="2540" t="s">
        <v>14</v>
      </c>
      <c r="H911" s="2541"/>
      <c r="I911" s="2542"/>
      <c r="J911" s="2555"/>
      <c r="K911" s="2555"/>
      <c r="L911" s="2555"/>
      <c r="M911" s="2555"/>
      <c r="N911" s="2555"/>
      <c r="O911" s="2555"/>
      <c r="P911" s="2555"/>
      <c r="Q911" s="2555"/>
      <c r="R911" s="2557"/>
      <c r="S911" s="2555"/>
      <c r="T911" s="2555"/>
      <c r="U911" s="2556"/>
      <c r="V911" s="659">
        <f t="shared" si="95"/>
        <v>800.8</v>
      </c>
      <c r="W911" s="13"/>
      <c r="X911" s="13"/>
      <c r="Y911" s="13"/>
      <c r="Z911" s="14"/>
      <c r="AA911" s="9"/>
      <c r="AB911" s="9"/>
      <c r="AC911" s="9"/>
      <c r="AD911" s="9"/>
      <c r="AE911" s="9"/>
      <c r="AF911" s="9"/>
      <c r="AG911" s="9"/>
      <c r="AH911" s="9"/>
      <c r="AI911" s="9"/>
      <c r="AJ911" s="9"/>
    </row>
    <row r="912" spans="1:36" s="9" customFormat="1" ht="52.5" customHeight="1">
      <c r="A912" s="321"/>
      <c r="B912" s="706"/>
      <c r="C912" s="1670" t="s">
        <v>1006</v>
      </c>
      <c r="D912" s="1707">
        <v>0</v>
      </c>
      <c r="E912" s="1708" t="s">
        <v>67</v>
      </c>
      <c r="F912" s="1709">
        <v>0</v>
      </c>
      <c r="G912" s="1707">
        <v>5</v>
      </c>
      <c r="H912" s="1708" t="s">
        <v>67</v>
      </c>
      <c r="I912" s="1709">
        <v>14.4</v>
      </c>
      <c r="J912" s="1290"/>
      <c r="K912" s="1674">
        <f>20*(G912-D912)+I912-F912</f>
        <v>114.4</v>
      </c>
      <c r="L912" s="1220">
        <v>7</v>
      </c>
      <c r="M912" s="1106"/>
      <c r="N912" s="1228">
        <f>TRUNC(L912*K912,3)</f>
        <v>800.8</v>
      </c>
      <c r="O912" s="1103"/>
      <c r="P912" s="1675"/>
      <c r="Q912" s="1676"/>
      <c r="R912" s="1615">
        <f>N912</f>
        <v>800.8</v>
      </c>
      <c r="S912" s="1677" t="s">
        <v>7</v>
      </c>
      <c r="T912" s="1678" t="s">
        <v>83</v>
      </c>
      <c r="U912" s="1987" t="s">
        <v>1017</v>
      </c>
      <c r="V912" s="659">
        <f t="shared" si="95"/>
        <v>800.8</v>
      </c>
      <c r="W912" s="13"/>
      <c r="X912" s="13"/>
      <c r="Y912" s="13"/>
      <c r="Z912" s="14"/>
      <c r="AA912" s="24"/>
      <c r="AB912" s="25"/>
    </row>
    <row r="913" spans="1:36" s="9" customFormat="1" ht="15">
      <c r="A913" s="1074"/>
      <c r="B913" s="707"/>
      <c r="C913" s="38" t="s">
        <v>1005</v>
      </c>
      <c r="D913" s="1480"/>
      <c r="E913" s="1481"/>
      <c r="F913" s="1482"/>
      <c r="G913" s="1480"/>
      <c r="H913" s="1481"/>
      <c r="I913" s="1482"/>
      <c r="J913" s="29"/>
      <c r="K913" s="31"/>
      <c r="L913" s="31"/>
      <c r="M913" s="32"/>
      <c r="N913" s="97"/>
      <c r="O913" s="29"/>
      <c r="P913" s="31"/>
      <c r="Q913" s="96"/>
      <c r="R913" s="1005"/>
      <c r="S913" s="93"/>
      <c r="T913" s="61"/>
      <c r="U913" s="23"/>
      <c r="V913" s="659">
        <f t="shared" si="95"/>
        <v>800.8</v>
      </c>
      <c r="W913" s="13"/>
      <c r="X913" s="13"/>
      <c r="Y913" s="13"/>
      <c r="Z913" s="14"/>
      <c r="AA913" s="24"/>
      <c r="AB913" s="25"/>
    </row>
    <row r="914" spans="1:36" s="9" customFormat="1" ht="15">
      <c r="A914" s="1074"/>
      <c r="B914" s="707"/>
      <c r="C914" s="38"/>
      <c r="D914" s="1480"/>
      <c r="E914" s="1483"/>
      <c r="F914" s="1484"/>
      <c r="G914" s="1480"/>
      <c r="H914" s="1483"/>
      <c r="I914" s="1484"/>
      <c r="J914" s="29"/>
      <c r="K914" s="31"/>
      <c r="L914" s="31"/>
      <c r="M914" s="32"/>
      <c r="N914" s="97"/>
      <c r="O914" s="29"/>
      <c r="P914" s="31"/>
      <c r="Q914" s="93"/>
      <c r="R914" s="1005"/>
      <c r="S914" s="93"/>
      <c r="T914" s="61"/>
      <c r="U914" s="23"/>
      <c r="V914" s="659">
        <f t="shared" si="95"/>
        <v>800.8</v>
      </c>
      <c r="W914" s="13"/>
      <c r="X914" s="13"/>
      <c r="Y914" s="13"/>
      <c r="Z914" s="14"/>
      <c r="AA914" s="24"/>
      <c r="AB914" s="25"/>
    </row>
    <row r="915" spans="1:36" s="8" customFormat="1" ht="15">
      <c r="A915" s="332"/>
      <c r="B915" s="710"/>
      <c r="C915" s="40"/>
      <c r="D915" s="78"/>
      <c r="E915" s="41"/>
      <c r="F915" s="77"/>
      <c r="G915" s="683"/>
      <c r="H915" s="41"/>
      <c r="I915" s="684"/>
      <c r="J915" s="42"/>
      <c r="K915" s="43"/>
      <c r="L915" s="44"/>
      <c r="M915" s="45"/>
      <c r="N915" s="46"/>
      <c r="O915" s="46"/>
      <c r="P915" s="44"/>
      <c r="Q915" s="47"/>
      <c r="R915" s="698"/>
      <c r="S915" s="689"/>
      <c r="T915" s="529"/>
      <c r="U915" s="76"/>
      <c r="V915" s="659">
        <f t="shared" si="95"/>
        <v>800.8</v>
      </c>
      <c r="W915" s="718"/>
      <c r="X915" s="718"/>
      <c r="Y915" s="718"/>
      <c r="Z915" s="719"/>
    </row>
    <row r="916" spans="1:36" s="8" customFormat="1" ht="15.75" customHeight="1">
      <c r="A916" s="332"/>
      <c r="B916" s="666"/>
      <c r="C916" s="62"/>
      <c r="D916" s="2515" t="s">
        <v>17</v>
      </c>
      <c r="E916" s="2516"/>
      <c r="F916" s="2516"/>
      <c r="G916" s="2516"/>
      <c r="H916" s="2516"/>
      <c r="I916" s="2517"/>
      <c r="J916" s="2518">
        <f>VLOOKUP(A918,'12 - FINANCEIRA'!_xlnm.Print_Area,6,FALSE)</f>
        <v>800.80000000000007</v>
      </c>
      <c r="K916" s="2519"/>
      <c r="L916" s="696" t="str">
        <f>VLOOKUP(A918,'12 - FINANCEIRA'!_xlnm.Print_Area,4,FALSE)</f>
        <v>m²</v>
      </c>
      <c r="M916" s="2500" t="s">
        <v>18</v>
      </c>
      <c r="N916" s="2501"/>
      <c r="O916" s="2501"/>
      <c r="P916" s="2501"/>
      <c r="Q916" s="2502"/>
      <c r="R916" s="691">
        <f>SUM(R912:R915)</f>
        <v>800.8</v>
      </c>
      <c r="S916" s="692" t="str">
        <f>L916</f>
        <v>m²</v>
      </c>
      <c r="T916" s="486"/>
      <c r="U916" s="469"/>
      <c r="V916" s="659">
        <f t="shared" si="95"/>
        <v>800.8</v>
      </c>
      <c r="AB916" s="12"/>
    </row>
    <row r="917" spans="1:36" s="8" customFormat="1" ht="15.75" customHeight="1">
      <c r="A917" s="332"/>
      <c r="B917" s="666"/>
      <c r="C917" s="487"/>
      <c r="D917" s="2503" t="s">
        <v>19</v>
      </c>
      <c r="E917" s="2504"/>
      <c r="F917" s="2504"/>
      <c r="G917" s="2504"/>
      <c r="H917" s="2504"/>
      <c r="I917" s="2505"/>
      <c r="J917" s="2509">
        <f>R916/J916</f>
        <v>0.99999999999999989</v>
      </c>
      <c r="K917" s="2510"/>
      <c r="L917" s="2513"/>
      <c r="M917" s="2500" t="s">
        <v>20</v>
      </c>
      <c r="N917" s="2501"/>
      <c r="O917" s="2501"/>
      <c r="P917" s="2501"/>
      <c r="Q917" s="2502"/>
      <c r="R917" s="667">
        <f>VLOOKUP(A918,'12 - FINANCEIRA'!_xlnm.Print_Area,8,FALSE)</f>
        <v>0</v>
      </c>
      <c r="S917" s="668" t="str">
        <f>L916</f>
        <v>m²</v>
      </c>
      <c r="T917" s="486"/>
      <c r="U917" s="469"/>
      <c r="V917" s="659">
        <f t="shared" si="95"/>
        <v>800.8</v>
      </c>
      <c r="AB917" s="12"/>
    </row>
    <row r="918" spans="1:36" s="8" customFormat="1" ht="15.75" customHeight="1">
      <c r="A918" s="332" t="s">
        <v>914</v>
      </c>
      <c r="B918" s="666"/>
      <c r="C918" s="62"/>
      <c r="D918" s="2506"/>
      <c r="E918" s="2507"/>
      <c r="F918" s="2507"/>
      <c r="G918" s="2507"/>
      <c r="H918" s="2507"/>
      <c r="I918" s="2508"/>
      <c r="J918" s="2511"/>
      <c r="K918" s="2512"/>
      <c r="L918" s="2514"/>
      <c r="M918" s="2500" t="s">
        <v>21</v>
      </c>
      <c r="N918" s="2501"/>
      <c r="O918" s="2501"/>
      <c r="P918" s="2501"/>
      <c r="Q918" s="2502"/>
      <c r="R918" s="342">
        <f>R916-R917</f>
        <v>800.8</v>
      </c>
      <c r="S918" s="343" t="str">
        <f>L916</f>
        <v>m²</v>
      </c>
      <c r="T918" s="486"/>
      <c r="U918" s="469"/>
      <c r="V918" s="659">
        <f>R918</f>
        <v>800.8</v>
      </c>
      <c r="AB918" s="12"/>
    </row>
    <row r="919" spans="1:36" s="8" customFormat="1" ht="15.75">
      <c r="A919" s="332"/>
      <c r="B919" s="344"/>
      <c r="C919" s="345"/>
      <c r="D919" s="347"/>
      <c r="E919" s="347"/>
      <c r="F919" s="347"/>
      <c r="G919" s="346"/>
      <c r="H919" s="346"/>
      <c r="I919" s="346"/>
      <c r="J919" s="348"/>
      <c r="K919" s="349"/>
      <c r="L919" s="350"/>
      <c r="M919" s="351"/>
      <c r="N919" s="351"/>
      <c r="O919" s="351"/>
      <c r="P919" s="351"/>
      <c r="Q919" s="351"/>
      <c r="R919" s="352"/>
      <c r="S919" s="353"/>
      <c r="T919" s="354"/>
      <c r="U919" s="355"/>
      <c r="V919" s="660">
        <f>SUM(V910:V918)</f>
        <v>7207.2000000000007</v>
      </c>
      <c r="AB919" s="12"/>
    </row>
    <row r="920" spans="1:36" s="319" customFormat="1" ht="15.75" customHeight="1">
      <c r="A920" s="1051"/>
      <c r="B920" s="2528" t="str">
        <f>VLOOKUP(A928,'12 - FINANCEIRA'!_xlnm.Print_Area,1,FALSE)</f>
        <v>3.1.12</v>
      </c>
      <c r="C920" s="2526" t="str">
        <f>VLOOKUP(A928,'12 - FINANCEIRA'!_xlnm.Print_Area,3,FALSE)</f>
        <v>Ladrilho Hidráulico (argamassa cimento e areia 1:4), fornecimento e assentamento</v>
      </c>
      <c r="D920" s="2552" t="s">
        <v>86</v>
      </c>
      <c r="E920" s="2553"/>
      <c r="F920" s="2553"/>
      <c r="G920" s="2553"/>
      <c r="H920" s="2553"/>
      <c r="I920" s="2554"/>
      <c r="J920" s="2498" t="s">
        <v>87</v>
      </c>
      <c r="K920" s="2498" t="s">
        <v>90</v>
      </c>
      <c r="L920" s="2498" t="s">
        <v>91</v>
      </c>
      <c r="M920" s="2498" t="s">
        <v>99</v>
      </c>
      <c r="N920" s="2498" t="s">
        <v>100</v>
      </c>
      <c r="O920" s="2498" t="s">
        <v>94</v>
      </c>
      <c r="P920" s="2498" t="s">
        <v>482</v>
      </c>
      <c r="Q920" s="2498" t="s">
        <v>15</v>
      </c>
      <c r="R920" s="2533" t="s">
        <v>2</v>
      </c>
      <c r="S920" s="2498" t="s">
        <v>88</v>
      </c>
      <c r="T920" s="2498" t="s">
        <v>16</v>
      </c>
      <c r="U920" s="2535" t="s">
        <v>205</v>
      </c>
      <c r="V920" s="659">
        <f t="shared" ref="V920:V927" si="96">V921</f>
        <v>10</v>
      </c>
      <c r="W920" s="13"/>
      <c r="X920" s="13"/>
      <c r="Y920" s="13"/>
      <c r="Z920" s="14"/>
      <c r="AA920" s="9"/>
      <c r="AB920" s="9"/>
      <c r="AC920" s="9"/>
      <c r="AD920" s="9"/>
      <c r="AE920" s="9"/>
      <c r="AF920" s="9"/>
      <c r="AG920" s="9"/>
      <c r="AH920" s="9"/>
      <c r="AI920" s="9"/>
      <c r="AJ920" s="9"/>
    </row>
    <row r="921" spans="1:36" s="319" customFormat="1" ht="15.75">
      <c r="A921" s="1051"/>
      <c r="B921" s="2529" t="e">
        <f>LEFT(#REF!,5)</f>
        <v>#REF!</v>
      </c>
      <c r="C921" s="2527" t="e">
        <f>VLOOKUP(LEFT(#REF!,5),'12 - FINANCEIRA'!_xlnm.Print_Area,2,FALSE)</f>
        <v>#REF!</v>
      </c>
      <c r="D921" s="2537" t="s">
        <v>13</v>
      </c>
      <c r="E921" s="2538"/>
      <c r="F921" s="2539"/>
      <c r="G921" s="2540" t="s">
        <v>14</v>
      </c>
      <c r="H921" s="2541"/>
      <c r="I921" s="2542"/>
      <c r="J921" s="2555"/>
      <c r="K921" s="2555"/>
      <c r="L921" s="2555"/>
      <c r="M921" s="2555"/>
      <c r="N921" s="2555"/>
      <c r="O921" s="2555"/>
      <c r="P921" s="2555"/>
      <c r="Q921" s="2555"/>
      <c r="R921" s="2557"/>
      <c r="S921" s="2555"/>
      <c r="T921" s="2555"/>
      <c r="U921" s="2556"/>
      <c r="V921" s="659">
        <f t="shared" si="96"/>
        <v>10</v>
      </c>
      <c r="W921" s="13"/>
      <c r="X921" s="13"/>
      <c r="Y921" s="13"/>
      <c r="Z921" s="14"/>
      <c r="AA921" s="9"/>
      <c r="AB921" s="9"/>
      <c r="AC921" s="9"/>
      <c r="AD921" s="9"/>
      <c r="AE921" s="9"/>
      <c r="AF921" s="9"/>
      <c r="AG921" s="9"/>
      <c r="AH921" s="9"/>
      <c r="AI921" s="9"/>
      <c r="AJ921" s="9"/>
    </row>
    <row r="922" spans="1:36" s="9" customFormat="1" ht="15">
      <c r="A922" s="321"/>
      <c r="B922" s="706"/>
      <c r="C922" s="1714" t="s">
        <v>910</v>
      </c>
      <c r="D922" s="1715"/>
      <c r="E922" s="1716"/>
      <c r="F922" s="1717"/>
      <c r="G922" s="1715"/>
      <c r="H922" s="1716"/>
      <c r="I922" s="1717"/>
      <c r="J922" s="1029"/>
      <c r="K922" s="1373"/>
      <c r="L922" s="1373"/>
      <c r="M922" s="1567"/>
      <c r="N922" s="1568"/>
      <c r="O922" s="1029"/>
      <c r="P922" s="1718"/>
      <c r="Q922" s="1719"/>
      <c r="R922" s="1720">
        <v>10</v>
      </c>
      <c r="S922" s="1721" t="s">
        <v>7</v>
      </c>
      <c r="T922" s="1722" t="s">
        <v>83</v>
      </c>
      <c r="U922" s="23"/>
      <c r="V922" s="659">
        <f t="shared" si="96"/>
        <v>10</v>
      </c>
      <c r="W922" s="13"/>
      <c r="X922" s="13"/>
      <c r="Y922" s="13"/>
      <c r="Z922" s="14"/>
      <c r="AA922" s="24"/>
      <c r="AB922" s="25"/>
    </row>
    <row r="923" spans="1:36" s="9" customFormat="1" ht="15" customHeight="1">
      <c r="A923" s="1074"/>
      <c r="B923" s="707"/>
      <c r="C923" s="38" t="s">
        <v>910</v>
      </c>
      <c r="D923" s="1480"/>
      <c r="E923" s="1481"/>
      <c r="F923" s="1482"/>
      <c r="G923" s="1480"/>
      <c r="H923" s="1481"/>
      <c r="I923" s="1482"/>
      <c r="J923" s="29"/>
      <c r="K923" s="31"/>
      <c r="L923" s="31"/>
      <c r="M923" s="32"/>
      <c r="N923" s="97"/>
      <c r="O923" s="29"/>
      <c r="P923" s="31"/>
      <c r="Q923" s="96"/>
      <c r="R923" s="1005"/>
      <c r="S923" s="93"/>
      <c r="T923" s="61"/>
      <c r="U923" s="23"/>
      <c r="V923" s="659">
        <f t="shared" si="96"/>
        <v>10</v>
      </c>
      <c r="W923" s="13"/>
      <c r="X923" s="13"/>
      <c r="Y923" s="13"/>
      <c r="Z923" s="14"/>
      <c r="AA923" s="24"/>
      <c r="AB923" s="25"/>
    </row>
    <row r="924" spans="1:36" s="9" customFormat="1" ht="15">
      <c r="A924" s="1074"/>
      <c r="B924" s="707"/>
      <c r="C924" s="38"/>
      <c r="D924" s="1480"/>
      <c r="E924" s="1483"/>
      <c r="F924" s="1484"/>
      <c r="G924" s="1480"/>
      <c r="H924" s="1483"/>
      <c r="I924" s="1484"/>
      <c r="J924" s="29"/>
      <c r="K924" s="31"/>
      <c r="L924" s="31"/>
      <c r="M924" s="32"/>
      <c r="N924" s="97"/>
      <c r="O924" s="29"/>
      <c r="P924" s="31"/>
      <c r="Q924" s="93"/>
      <c r="R924" s="1005"/>
      <c r="S924" s="93"/>
      <c r="T924" s="61"/>
      <c r="U924" s="23"/>
      <c r="V924" s="659">
        <f t="shared" si="96"/>
        <v>10</v>
      </c>
      <c r="W924" s="13"/>
      <c r="X924" s="13"/>
      <c r="Y924" s="13"/>
      <c r="Z924" s="14"/>
      <c r="AA924" s="24"/>
      <c r="AB924" s="25"/>
    </row>
    <row r="925" spans="1:36" s="8" customFormat="1" ht="15">
      <c r="A925" s="332"/>
      <c r="B925" s="710"/>
      <c r="C925" s="40"/>
      <c r="D925" s="78"/>
      <c r="E925" s="41"/>
      <c r="F925" s="77"/>
      <c r="G925" s="683"/>
      <c r="H925" s="41"/>
      <c r="I925" s="684"/>
      <c r="J925" s="42"/>
      <c r="K925" s="43"/>
      <c r="L925" s="44"/>
      <c r="M925" s="45"/>
      <c r="N925" s="46"/>
      <c r="O925" s="46"/>
      <c r="P925" s="44"/>
      <c r="Q925" s="47"/>
      <c r="R925" s="698"/>
      <c r="S925" s="689"/>
      <c r="T925" s="529"/>
      <c r="U925" s="76"/>
      <c r="V925" s="659">
        <f t="shared" si="96"/>
        <v>10</v>
      </c>
      <c r="W925" s="718"/>
      <c r="X925" s="718"/>
      <c r="Y925" s="718"/>
      <c r="Z925" s="719"/>
    </row>
    <row r="926" spans="1:36" s="8" customFormat="1" ht="15.75" customHeight="1">
      <c r="A926" s="332"/>
      <c r="B926" s="666"/>
      <c r="C926" s="62"/>
      <c r="D926" s="2515" t="s">
        <v>17</v>
      </c>
      <c r="E926" s="2516"/>
      <c r="F926" s="2516"/>
      <c r="G926" s="2516"/>
      <c r="H926" s="2516"/>
      <c r="I926" s="2517"/>
      <c r="J926" s="2518">
        <f>VLOOKUP(A928,'12 - FINANCEIRA'!_xlnm.Print_Area,6,FALSE)</f>
        <v>10</v>
      </c>
      <c r="K926" s="2519"/>
      <c r="L926" s="696" t="str">
        <f>VLOOKUP(A928,'12 - FINANCEIRA'!_xlnm.Print_Area,4,FALSE)</f>
        <v>m²</v>
      </c>
      <c r="M926" s="2500" t="s">
        <v>18</v>
      </c>
      <c r="N926" s="2501"/>
      <c r="O926" s="2501"/>
      <c r="P926" s="2501"/>
      <c r="Q926" s="2502"/>
      <c r="R926" s="691">
        <f>SUM(R922:R925)</f>
        <v>10</v>
      </c>
      <c r="S926" s="692" t="str">
        <f>L926</f>
        <v>m²</v>
      </c>
      <c r="T926" s="486"/>
      <c r="U926" s="469"/>
      <c r="V926" s="659">
        <f t="shared" si="96"/>
        <v>10</v>
      </c>
      <c r="AB926" s="12"/>
    </row>
    <row r="927" spans="1:36" s="8" customFormat="1" ht="15.75" customHeight="1">
      <c r="A927" s="332"/>
      <c r="B927" s="666"/>
      <c r="C927" s="487"/>
      <c r="D927" s="2503" t="s">
        <v>19</v>
      </c>
      <c r="E927" s="2504"/>
      <c r="F927" s="2504"/>
      <c r="G927" s="2504"/>
      <c r="H927" s="2504"/>
      <c r="I927" s="2505"/>
      <c r="J927" s="2509">
        <f>R926/J926</f>
        <v>1</v>
      </c>
      <c r="K927" s="2510"/>
      <c r="L927" s="2513"/>
      <c r="M927" s="2500" t="s">
        <v>20</v>
      </c>
      <c r="N927" s="2501"/>
      <c r="O927" s="2501"/>
      <c r="P927" s="2501"/>
      <c r="Q927" s="2502"/>
      <c r="R927" s="667">
        <f>VLOOKUP(A928,'12 - FINANCEIRA'!_xlnm.Print_Area,8,FALSE)</f>
        <v>0</v>
      </c>
      <c r="S927" s="668" t="str">
        <f>L926</f>
        <v>m²</v>
      </c>
      <c r="T927" s="486"/>
      <c r="U927" s="469"/>
      <c r="V927" s="659">
        <f t="shared" si="96"/>
        <v>10</v>
      </c>
      <c r="AB927" s="12"/>
    </row>
    <row r="928" spans="1:36" s="8" customFormat="1" ht="15.75" customHeight="1">
      <c r="A928" s="332" t="s">
        <v>907</v>
      </c>
      <c r="B928" s="666"/>
      <c r="C928" s="62"/>
      <c r="D928" s="2506"/>
      <c r="E928" s="2507"/>
      <c r="F928" s="2507"/>
      <c r="G928" s="2507"/>
      <c r="H928" s="2507"/>
      <c r="I928" s="2508"/>
      <c r="J928" s="2511"/>
      <c r="K928" s="2512"/>
      <c r="L928" s="2514"/>
      <c r="M928" s="2500" t="s">
        <v>21</v>
      </c>
      <c r="N928" s="2501"/>
      <c r="O928" s="2501"/>
      <c r="P928" s="2501"/>
      <c r="Q928" s="2502"/>
      <c r="R928" s="342">
        <f>R926-R927</f>
        <v>10</v>
      </c>
      <c r="S928" s="343" t="str">
        <f>L926</f>
        <v>m²</v>
      </c>
      <c r="T928" s="486"/>
      <c r="U928" s="469"/>
      <c r="V928" s="659">
        <f>R928</f>
        <v>10</v>
      </c>
      <c r="AB928" s="12"/>
    </row>
    <row r="929" spans="1:36" s="8" customFormat="1" ht="15.75">
      <c r="A929" s="332"/>
      <c r="B929" s="344"/>
      <c r="C929" s="345"/>
      <c r="D929" s="347"/>
      <c r="E929" s="347"/>
      <c r="F929" s="347"/>
      <c r="G929" s="346"/>
      <c r="H929" s="346"/>
      <c r="I929" s="346"/>
      <c r="J929" s="348"/>
      <c r="K929" s="349"/>
      <c r="L929" s="350"/>
      <c r="M929" s="351"/>
      <c r="N929" s="351"/>
      <c r="O929" s="351"/>
      <c r="P929" s="351"/>
      <c r="Q929" s="351"/>
      <c r="R929" s="352"/>
      <c r="S929" s="353"/>
      <c r="T929" s="354"/>
      <c r="U929" s="355"/>
      <c r="V929" s="660">
        <f>SUM(V920:V928)</f>
        <v>90</v>
      </c>
      <c r="AB929" s="12"/>
    </row>
    <row r="930" spans="1:36" s="319" customFormat="1" ht="15.75" customHeight="1">
      <c r="A930" s="1051"/>
      <c r="B930" s="2528" t="str">
        <f>VLOOKUP(A938,'12 - FINANCEIRA'!_xlnm.Print_Area,1,FALSE)</f>
        <v>3.1.13</v>
      </c>
      <c r="C930" s="2526" t="str">
        <f>VLOOKUP(A938,'12 - FINANCEIRA'!_xlnm.Print_Area,3,FALSE)</f>
        <v>Remoção de pavimentação poliédrica</v>
      </c>
      <c r="D930" s="2552" t="s">
        <v>86</v>
      </c>
      <c r="E930" s="2553"/>
      <c r="F930" s="2553"/>
      <c r="G930" s="2553"/>
      <c r="H930" s="2553"/>
      <c r="I930" s="2554"/>
      <c r="J930" s="2498" t="s">
        <v>87</v>
      </c>
      <c r="K930" s="2498" t="s">
        <v>90</v>
      </c>
      <c r="L930" s="2498" t="s">
        <v>91</v>
      </c>
      <c r="M930" s="2498" t="s">
        <v>99</v>
      </c>
      <c r="N930" s="2498" t="s">
        <v>100</v>
      </c>
      <c r="O930" s="2498" t="s">
        <v>94</v>
      </c>
      <c r="P930" s="2498" t="s">
        <v>482</v>
      </c>
      <c r="Q930" s="2498" t="s">
        <v>15</v>
      </c>
      <c r="R930" s="2533" t="s">
        <v>2</v>
      </c>
      <c r="S930" s="2498" t="s">
        <v>88</v>
      </c>
      <c r="T930" s="2498" t="s">
        <v>16</v>
      </c>
      <c r="U930" s="2535" t="s">
        <v>205</v>
      </c>
      <c r="V930" s="659">
        <f t="shared" ref="V930:V937" si="97">V931</f>
        <v>800.8</v>
      </c>
      <c r="W930" s="13"/>
      <c r="X930" s="13"/>
      <c r="Y930" s="13"/>
      <c r="Z930" s="14"/>
      <c r="AA930" s="9"/>
      <c r="AB930" s="9"/>
      <c r="AC930" s="9"/>
      <c r="AD930" s="9"/>
      <c r="AE930" s="9"/>
      <c r="AF930" s="9"/>
      <c r="AG930" s="9"/>
      <c r="AH930" s="9"/>
      <c r="AI930" s="9"/>
      <c r="AJ930" s="9"/>
    </row>
    <row r="931" spans="1:36" s="319" customFormat="1" ht="15.75">
      <c r="A931" s="1051"/>
      <c r="B931" s="2529" t="e">
        <f>LEFT(#REF!,5)</f>
        <v>#REF!</v>
      </c>
      <c r="C931" s="2527" t="e">
        <f>VLOOKUP(LEFT(#REF!,5),'12 - FINANCEIRA'!_xlnm.Print_Area,2,FALSE)</f>
        <v>#REF!</v>
      </c>
      <c r="D931" s="2537" t="s">
        <v>13</v>
      </c>
      <c r="E931" s="2538"/>
      <c r="F931" s="2539"/>
      <c r="G931" s="2540" t="s">
        <v>14</v>
      </c>
      <c r="H931" s="2541"/>
      <c r="I931" s="2542"/>
      <c r="J931" s="2555"/>
      <c r="K931" s="2555"/>
      <c r="L931" s="2555"/>
      <c r="M931" s="2555"/>
      <c r="N931" s="2555"/>
      <c r="O931" s="2555"/>
      <c r="P931" s="2555"/>
      <c r="Q931" s="2555"/>
      <c r="R931" s="2557"/>
      <c r="S931" s="2555"/>
      <c r="T931" s="2555"/>
      <c r="U931" s="2556"/>
      <c r="V931" s="659">
        <f t="shared" si="97"/>
        <v>800.8</v>
      </c>
      <c r="W931" s="13"/>
      <c r="X931" s="13"/>
      <c r="Y931" s="13"/>
      <c r="Z931" s="14"/>
      <c r="AA931" s="9"/>
      <c r="AB931" s="9"/>
      <c r="AC931" s="9"/>
      <c r="AD931" s="9"/>
      <c r="AE931" s="9"/>
      <c r="AF931" s="9"/>
      <c r="AG931" s="9"/>
      <c r="AH931" s="9"/>
      <c r="AI931" s="9"/>
      <c r="AJ931" s="9"/>
    </row>
    <row r="932" spans="1:36" s="9" customFormat="1" ht="54" customHeight="1">
      <c r="A932" s="321"/>
      <c r="B932" s="706"/>
      <c r="C932" s="1845" t="s">
        <v>1007</v>
      </c>
      <c r="D932" s="1707">
        <v>0</v>
      </c>
      <c r="E932" s="1708" t="s">
        <v>67</v>
      </c>
      <c r="F932" s="1709">
        <v>0</v>
      </c>
      <c r="G932" s="1707">
        <v>5</v>
      </c>
      <c r="H932" s="1708" t="s">
        <v>67</v>
      </c>
      <c r="I932" s="1709">
        <v>14.4</v>
      </c>
      <c r="J932" s="1290"/>
      <c r="K932" s="1674">
        <f>20*(G932-D932)+I932-F932</f>
        <v>114.4</v>
      </c>
      <c r="L932" s="1674">
        <v>7</v>
      </c>
      <c r="M932" s="1817"/>
      <c r="N932" s="1809">
        <f>TRUNC(L932*K932,3)</f>
        <v>800.8</v>
      </c>
      <c r="O932" s="1290"/>
      <c r="P932" s="1846"/>
      <c r="Q932" s="1847"/>
      <c r="R932" s="1848">
        <f>N932</f>
        <v>800.8</v>
      </c>
      <c r="S932" s="1849" t="s">
        <v>7</v>
      </c>
      <c r="T932" s="1850" t="s">
        <v>83</v>
      </c>
      <c r="U932" s="1987" t="s">
        <v>1017</v>
      </c>
      <c r="V932" s="659">
        <f t="shared" si="97"/>
        <v>800.8</v>
      </c>
      <c r="W932" s="13"/>
      <c r="X932" s="13"/>
      <c r="Y932" s="13"/>
      <c r="Z932" s="14"/>
      <c r="AA932" s="24"/>
      <c r="AB932" s="25"/>
    </row>
    <row r="933" spans="1:36" s="9" customFormat="1" ht="15">
      <c r="A933" s="1074"/>
      <c r="B933" s="707"/>
      <c r="C933" s="38"/>
      <c r="D933" s="1480"/>
      <c r="E933" s="1481"/>
      <c r="F933" s="1482"/>
      <c r="G933" s="1480"/>
      <c r="H933" s="1481"/>
      <c r="I933" s="1482"/>
      <c r="J933" s="29"/>
      <c r="K933" s="31"/>
      <c r="L933" s="31"/>
      <c r="M933" s="32"/>
      <c r="N933" s="97"/>
      <c r="O933" s="29"/>
      <c r="P933" s="31"/>
      <c r="Q933" s="96"/>
      <c r="R933" s="1005"/>
      <c r="S933" s="93"/>
      <c r="T933" s="61"/>
      <c r="U933" s="23"/>
      <c r="V933" s="659">
        <f t="shared" si="97"/>
        <v>800.8</v>
      </c>
      <c r="W933" s="13"/>
      <c r="X933" s="13"/>
      <c r="Y933" s="13"/>
      <c r="Z933" s="14"/>
      <c r="AA933" s="24"/>
      <c r="AB933" s="25"/>
    </row>
    <row r="934" spans="1:36" s="9" customFormat="1" ht="15">
      <c r="A934" s="1074"/>
      <c r="B934" s="707"/>
      <c r="C934" s="38"/>
      <c r="D934" s="1480"/>
      <c r="E934" s="1483"/>
      <c r="F934" s="1484"/>
      <c r="G934" s="1480"/>
      <c r="H934" s="1483"/>
      <c r="I934" s="1484"/>
      <c r="J934" s="29"/>
      <c r="K934" s="31"/>
      <c r="L934" s="31"/>
      <c r="M934" s="32"/>
      <c r="N934" s="97"/>
      <c r="O934" s="29"/>
      <c r="P934" s="31"/>
      <c r="Q934" s="93"/>
      <c r="R934" s="1005"/>
      <c r="S934" s="93"/>
      <c r="T934" s="61"/>
      <c r="U934" s="23"/>
      <c r="V934" s="659">
        <f t="shared" si="97"/>
        <v>800.8</v>
      </c>
      <c r="W934" s="13"/>
      <c r="X934" s="13"/>
      <c r="Y934" s="13"/>
      <c r="Z934" s="14"/>
      <c r="AA934" s="24"/>
      <c r="AB934" s="25"/>
    </row>
    <row r="935" spans="1:36" s="8" customFormat="1" ht="15">
      <c r="A935" s="332"/>
      <c r="B935" s="710"/>
      <c r="C935" s="40"/>
      <c r="D935" s="78"/>
      <c r="E935" s="41"/>
      <c r="F935" s="77"/>
      <c r="G935" s="683"/>
      <c r="H935" s="41"/>
      <c r="I935" s="684"/>
      <c r="J935" s="42"/>
      <c r="K935" s="43"/>
      <c r="L935" s="44"/>
      <c r="M935" s="45"/>
      <c r="N935" s="46"/>
      <c r="O935" s="46"/>
      <c r="P935" s="44"/>
      <c r="Q935" s="47"/>
      <c r="R935" s="698"/>
      <c r="S935" s="689"/>
      <c r="T935" s="529"/>
      <c r="U935" s="76"/>
      <c r="V935" s="659">
        <f t="shared" si="97"/>
        <v>800.8</v>
      </c>
      <c r="W935" s="718"/>
      <c r="X935" s="718"/>
      <c r="Y935" s="718"/>
      <c r="Z935" s="719"/>
    </row>
    <row r="936" spans="1:36" s="8" customFormat="1" ht="15.75" customHeight="1">
      <c r="A936" s="332"/>
      <c r="B936" s="666"/>
      <c r="C936" s="62"/>
      <c r="D936" s="2515" t="s">
        <v>17</v>
      </c>
      <c r="E936" s="2516"/>
      <c r="F936" s="2516"/>
      <c r="G936" s="2516"/>
      <c r="H936" s="2516"/>
      <c r="I936" s="2517"/>
      <c r="J936" s="2518">
        <f>VLOOKUP(A938,'12 - FINANCEIRA'!_xlnm.Print_Area,6,FALSE)</f>
        <v>800.80000000000007</v>
      </c>
      <c r="K936" s="2519"/>
      <c r="L936" s="696" t="str">
        <f>VLOOKUP(A938,'12 - FINANCEIRA'!_xlnm.Print_Area,4,FALSE)</f>
        <v>m²</v>
      </c>
      <c r="M936" s="2500" t="s">
        <v>18</v>
      </c>
      <c r="N936" s="2501"/>
      <c r="O936" s="2501"/>
      <c r="P936" s="2501"/>
      <c r="Q936" s="2502"/>
      <c r="R936" s="691">
        <f>SUM(R932:R935)</f>
        <v>800.8</v>
      </c>
      <c r="S936" s="692" t="str">
        <f>L936</f>
        <v>m²</v>
      </c>
      <c r="T936" s="486"/>
      <c r="U936" s="469"/>
      <c r="V936" s="659">
        <f t="shared" si="97"/>
        <v>800.8</v>
      </c>
      <c r="AB936" s="12"/>
    </row>
    <row r="937" spans="1:36" s="8" customFormat="1" ht="15.75" customHeight="1">
      <c r="A937" s="332"/>
      <c r="B937" s="666"/>
      <c r="C937" s="487"/>
      <c r="D937" s="2503" t="s">
        <v>19</v>
      </c>
      <c r="E937" s="2504"/>
      <c r="F937" s="2504"/>
      <c r="G937" s="2504"/>
      <c r="H937" s="2504"/>
      <c r="I937" s="2505"/>
      <c r="J937" s="2509">
        <f>R936/J936</f>
        <v>0.99999999999999989</v>
      </c>
      <c r="K937" s="2510"/>
      <c r="L937" s="2513"/>
      <c r="M937" s="2500" t="s">
        <v>20</v>
      </c>
      <c r="N937" s="2501"/>
      <c r="O937" s="2501"/>
      <c r="P937" s="2501"/>
      <c r="Q937" s="2502"/>
      <c r="R937" s="667">
        <f>VLOOKUP(A938,'12 - FINANCEIRA'!_xlnm.Print_Area,8,FALSE)</f>
        <v>0</v>
      </c>
      <c r="S937" s="668" t="str">
        <f>L936</f>
        <v>m²</v>
      </c>
      <c r="T937" s="486"/>
      <c r="U937" s="469"/>
      <c r="V937" s="659">
        <f t="shared" si="97"/>
        <v>800.8</v>
      </c>
      <c r="AB937" s="12"/>
    </row>
    <row r="938" spans="1:36" s="8" customFormat="1" ht="15.75" customHeight="1">
      <c r="A938" s="332" t="s">
        <v>915</v>
      </c>
      <c r="B938" s="666"/>
      <c r="C938" s="62"/>
      <c r="D938" s="2506"/>
      <c r="E938" s="2507"/>
      <c r="F938" s="2507"/>
      <c r="G938" s="2507"/>
      <c r="H938" s="2507"/>
      <c r="I938" s="2508"/>
      <c r="J938" s="2511"/>
      <c r="K938" s="2512"/>
      <c r="L938" s="2514"/>
      <c r="M938" s="2500" t="s">
        <v>21</v>
      </c>
      <c r="N938" s="2501"/>
      <c r="O938" s="2501"/>
      <c r="P938" s="2501"/>
      <c r="Q938" s="2502"/>
      <c r="R938" s="342">
        <f>R936-R937</f>
        <v>800.8</v>
      </c>
      <c r="S938" s="343" t="str">
        <f>L936</f>
        <v>m²</v>
      </c>
      <c r="T938" s="486"/>
      <c r="U938" s="469"/>
      <c r="V938" s="659">
        <f>R938</f>
        <v>800.8</v>
      </c>
      <c r="AB938" s="12"/>
    </row>
    <row r="939" spans="1:36" s="8" customFormat="1" ht="15.75">
      <c r="A939" s="332"/>
      <c r="B939" s="344"/>
      <c r="C939" s="345"/>
      <c r="D939" s="347"/>
      <c r="E939" s="347"/>
      <c r="F939" s="347"/>
      <c r="G939" s="346"/>
      <c r="H939" s="346"/>
      <c r="I939" s="346"/>
      <c r="J939" s="348"/>
      <c r="K939" s="349"/>
      <c r="L939" s="350"/>
      <c r="M939" s="351"/>
      <c r="N939" s="351"/>
      <c r="O939" s="351"/>
      <c r="P939" s="351"/>
      <c r="Q939" s="351"/>
      <c r="R939" s="352"/>
      <c r="S939" s="353"/>
      <c r="T939" s="354"/>
      <c r="U939" s="355"/>
      <c r="V939" s="660">
        <f>SUM(V930:V938)</f>
        <v>7207.2000000000007</v>
      </c>
      <c r="AB939" s="12"/>
    </row>
    <row r="940" spans="1:36">
      <c r="B940" s="617"/>
      <c r="C940" s="305"/>
      <c r="D940" s="785"/>
      <c r="G940" s="618"/>
      <c r="J940" s="305"/>
      <c r="K940" s="619"/>
      <c r="L940" s="1922"/>
      <c r="M940" s="305"/>
      <c r="N940" s="359"/>
      <c r="O940" s="364"/>
      <c r="R940" s="620"/>
    </row>
    <row r="941" spans="1:36">
      <c r="B941" s="617"/>
      <c r="C941" s="305"/>
      <c r="D941" s="785"/>
      <c r="G941" s="618"/>
      <c r="J941" s="305"/>
      <c r="K941" s="619"/>
      <c r="L941" s="1922"/>
      <c r="M941" s="305"/>
      <c r="N941" s="359"/>
      <c r="O941" s="364"/>
      <c r="R941" s="620"/>
    </row>
    <row r="942" spans="1:36">
      <c r="B942" s="617"/>
      <c r="C942" s="305"/>
      <c r="D942" s="785"/>
      <c r="G942" s="618"/>
      <c r="J942" s="305"/>
      <c r="K942" s="619"/>
      <c r="L942" s="1922"/>
      <c r="M942" s="305"/>
      <c r="N942" s="359"/>
      <c r="O942" s="364"/>
      <c r="R942" s="620"/>
    </row>
    <row r="943" spans="1:36">
      <c r="B943" s="617"/>
      <c r="C943" s="305"/>
      <c r="D943" s="785"/>
      <c r="G943" s="618"/>
      <c r="J943" s="305"/>
      <c r="K943" s="619"/>
      <c r="L943" s="1922"/>
      <c r="M943" s="305"/>
      <c r="N943" s="359"/>
      <c r="O943" s="364"/>
      <c r="R943" s="620"/>
    </row>
    <row r="944" spans="1:36">
      <c r="B944" s="617"/>
      <c r="C944" s="305"/>
      <c r="D944" s="785"/>
      <c r="G944" s="618"/>
      <c r="J944" s="305"/>
      <c r="K944" s="619"/>
      <c r="L944" s="1922"/>
      <c r="M944" s="305"/>
      <c r="N944" s="359"/>
      <c r="O944" s="364"/>
      <c r="R944" s="620"/>
    </row>
    <row r="945" spans="2:18">
      <c r="B945" s="617"/>
      <c r="C945" s="305"/>
      <c r="D945" s="785"/>
      <c r="G945" s="618"/>
      <c r="J945" s="305"/>
      <c r="K945" s="619"/>
      <c r="L945" s="1922"/>
      <c r="M945" s="305"/>
      <c r="N945" s="359"/>
      <c r="O945" s="364"/>
      <c r="R945" s="620"/>
    </row>
    <row r="946" spans="2:18">
      <c r="B946" s="617"/>
      <c r="C946" s="305"/>
      <c r="D946" s="785"/>
      <c r="G946" s="618"/>
      <c r="J946" s="305"/>
      <c r="K946" s="619"/>
      <c r="L946" s="1922"/>
      <c r="M946" s="305"/>
      <c r="N946" s="359"/>
      <c r="O946" s="364"/>
      <c r="R946" s="620"/>
    </row>
    <row r="947" spans="2:18">
      <c r="B947" s="617"/>
      <c r="C947" s="305"/>
      <c r="D947" s="785"/>
      <c r="G947" s="618"/>
      <c r="J947" s="305"/>
      <c r="K947" s="619"/>
      <c r="L947" s="1922"/>
      <c r="M947" s="305"/>
      <c r="N947" s="359"/>
      <c r="O947" s="364"/>
      <c r="R947" s="620"/>
    </row>
    <row r="948" spans="2:18">
      <c r="B948" s="617"/>
      <c r="C948" s="305"/>
      <c r="D948" s="785"/>
      <c r="G948" s="618"/>
      <c r="J948" s="305"/>
      <c r="K948" s="619"/>
      <c r="L948" s="1922"/>
      <c r="M948" s="305"/>
      <c r="N948" s="359"/>
      <c r="O948" s="364"/>
      <c r="R948" s="620"/>
    </row>
    <row r="949" spans="2:18">
      <c r="B949" s="617"/>
      <c r="C949" s="305"/>
      <c r="D949" s="785"/>
      <c r="G949" s="618"/>
      <c r="J949" s="305"/>
      <c r="K949" s="619"/>
      <c r="L949" s="1922"/>
      <c r="M949" s="305"/>
      <c r="N949" s="359"/>
      <c r="O949" s="364"/>
      <c r="R949" s="620"/>
    </row>
    <row r="950" spans="2:18">
      <c r="B950" s="617"/>
      <c r="C950" s="305"/>
      <c r="D950" s="785"/>
      <c r="G950" s="618"/>
      <c r="J950" s="305"/>
      <c r="K950" s="619"/>
      <c r="L950" s="1922"/>
      <c r="M950" s="305"/>
      <c r="N950" s="359"/>
      <c r="O950" s="364"/>
    </row>
    <row r="951" spans="2:18">
      <c r="B951" s="617"/>
      <c r="C951" s="305"/>
      <c r="D951" s="785"/>
      <c r="G951" s="618"/>
      <c r="J951" s="305"/>
      <c r="K951" s="619"/>
      <c r="L951" s="1922"/>
      <c r="M951" s="305"/>
      <c r="N951" s="359"/>
      <c r="O951" s="364"/>
    </row>
    <row r="952" spans="2:18">
      <c r="B952" s="617"/>
      <c r="C952" s="305"/>
      <c r="D952" s="785"/>
      <c r="G952" s="618"/>
      <c r="J952" s="305"/>
      <c r="K952" s="619"/>
      <c r="L952" s="1922"/>
      <c r="M952" s="305"/>
      <c r="N952" s="359"/>
      <c r="O952" s="364"/>
    </row>
    <row r="953" spans="2:18">
      <c r="B953" s="617"/>
      <c r="C953" s="305"/>
      <c r="D953" s="785"/>
      <c r="G953" s="618"/>
      <c r="J953" s="305"/>
      <c r="K953" s="619"/>
      <c r="L953" s="1922"/>
      <c r="M953" s="305"/>
      <c r="N953" s="359"/>
      <c r="O953" s="364"/>
    </row>
    <row r="954" spans="2:18">
      <c r="B954" s="617"/>
      <c r="C954" s="305"/>
      <c r="D954" s="785"/>
      <c r="G954" s="618"/>
      <c r="J954" s="305"/>
      <c r="K954" s="619"/>
      <c r="L954" s="1922"/>
      <c r="M954" s="305"/>
      <c r="N954" s="359"/>
      <c r="O954" s="364"/>
    </row>
    <row r="955" spans="2:18">
      <c r="B955" s="617"/>
      <c r="C955" s="305"/>
      <c r="D955" s="785"/>
      <c r="G955" s="618"/>
      <c r="J955" s="305"/>
      <c r="K955" s="619"/>
      <c r="L955" s="1922"/>
      <c r="M955" s="305"/>
      <c r="N955" s="359"/>
      <c r="O955" s="364"/>
    </row>
    <row r="956" spans="2:18">
      <c r="B956" s="617"/>
      <c r="C956" s="305"/>
      <c r="D956" s="785"/>
      <c r="G956" s="618"/>
      <c r="J956" s="305"/>
      <c r="K956" s="619"/>
      <c r="L956" s="1922"/>
      <c r="M956" s="305"/>
      <c r="N956" s="359"/>
      <c r="O956" s="364"/>
    </row>
    <row r="957" spans="2:18">
      <c r="B957" s="617"/>
      <c r="C957" s="305"/>
      <c r="D957" s="785"/>
      <c r="G957" s="618"/>
      <c r="J957" s="305"/>
      <c r="K957" s="619"/>
      <c r="L957" s="1922"/>
      <c r="M957" s="305"/>
      <c r="N957" s="359"/>
      <c r="O957" s="364"/>
    </row>
    <row r="958" spans="2:18">
      <c r="B958" s="617"/>
      <c r="C958" s="305"/>
      <c r="D958" s="785"/>
      <c r="G958" s="618"/>
      <c r="J958" s="305"/>
      <c r="K958" s="619"/>
      <c r="L958" s="1922"/>
      <c r="M958" s="305"/>
      <c r="N958" s="359"/>
      <c r="O958" s="364"/>
    </row>
    <row r="959" spans="2:18">
      <c r="B959" s="617"/>
      <c r="C959" s="305"/>
      <c r="D959" s="785"/>
      <c r="G959" s="618"/>
      <c r="J959" s="305"/>
      <c r="K959" s="619"/>
      <c r="L959" s="1922"/>
      <c r="M959" s="305"/>
      <c r="N959" s="359"/>
      <c r="O959" s="364"/>
    </row>
    <row r="960" spans="2:18">
      <c r="B960" s="617"/>
      <c r="C960" s="305"/>
      <c r="D960" s="785"/>
      <c r="G960" s="618"/>
      <c r="J960" s="305"/>
      <c r="K960" s="619"/>
      <c r="L960" s="1922"/>
      <c r="M960" s="305"/>
      <c r="N960" s="359"/>
      <c r="O960" s="364"/>
    </row>
    <row r="961" spans="2:15">
      <c r="B961" s="617"/>
      <c r="C961" s="305"/>
      <c r="D961" s="785"/>
      <c r="G961" s="618"/>
      <c r="J961" s="305"/>
      <c r="K961" s="619"/>
      <c r="L961" s="1922"/>
      <c r="M961" s="305"/>
      <c r="N961" s="359"/>
      <c r="O961" s="364"/>
    </row>
    <row r="962" spans="2:15">
      <c r="B962" s="617"/>
      <c r="C962" s="305"/>
      <c r="D962" s="785"/>
      <c r="G962" s="618"/>
      <c r="J962" s="305"/>
      <c r="K962" s="619"/>
      <c r="L962" s="1922"/>
      <c r="M962" s="305"/>
      <c r="N962" s="359"/>
      <c r="O962" s="364"/>
    </row>
    <row r="963" spans="2:15">
      <c r="B963" s="617"/>
      <c r="C963" s="305"/>
      <c r="D963" s="785"/>
      <c r="G963" s="618"/>
      <c r="J963" s="305"/>
      <c r="K963" s="619"/>
      <c r="L963" s="1922"/>
      <c r="M963" s="305"/>
      <c r="N963" s="359"/>
      <c r="O963" s="364"/>
    </row>
    <row r="964" spans="2:15">
      <c r="B964" s="617"/>
      <c r="C964" s="305"/>
      <c r="D964" s="785"/>
      <c r="G964" s="618"/>
      <c r="J964" s="305"/>
      <c r="K964" s="619"/>
      <c r="L964" s="1922"/>
      <c r="M964" s="305"/>
      <c r="N964" s="359"/>
      <c r="O964" s="364"/>
    </row>
    <row r="965" spans="2:15">
      <c r="B965" s="617"/>
      <c r="C965" s="305"/>
      <c r="D965" s="785"/>
      <c r="G965" s="618"/>
      <c r="J965" s="305"/>
      <c r="K965" s="619"/>
      <c r="L965" s="1922"/>
      <c r="M965" s="305"/>
      <c r="N965" s="359"/>
      <c r="O965" s="364"/>
    </row>
    <row r="966" spans="2:15">
      <c r="B966" s="617"/>
      <c r="C966" s="305"/>
      <c r="D966" s="785"/>
      <c r="G966" s="618"/>
      <c r="J966" s="305"/>
      <c r="K966" s="619"/>
      <c r="L966" s="1922"/>
      <c r="M966" s="305"/>
      <c r="N966" s="359"/>
      <c r="O966" s="364"/>
    </row>
    <row r="967" spans="2:15">
      <c r="B967" s="617"/>
      <c r="C967" s="305"/>
      <c r="D967" s="785"/>
      <c r="G967" s="618"/>
      <c r="J967" s="305"/>
      <c r="K967" s="619"/>
      <c r="L967" s="1922"/>
      <c r="M967" s="305"/>
      <c r="N967" s="359"/>
      <c r="O967" s="364"/>
    </row>
    <row r="968" spans="2:15">
      <c r="B968" s="617"/>
      <c r="C968" s="305"/>
      <c r="D968" s="785"/>
      <c r="G968" s="618"/>
      <c r="J968" s="305"/>
      <c r="K968" s="619"/>
      <c r="L968" s="1922"/>
      <c r="M968" s="305"/>
      <c r="N968" s="359"/>
      <c r="O968" s="364"/>
    </row>
    <row r="969" spans="2:15">
      <c r="B969" s="617"/>
      <c r="C969" s="305"/>
      <c r="D969" s="785"/>
      <c r="G969" s="618"/>
      <c r="J969" s="305"/>
      <c r="K969" s="619"/>
      <c r="L969" s="1922"/>
      <c r="M969" s="305"/>
      <c r="N969" s="359"/>
      <c r="O969" s="364"/>
    </row>
    <row r="970" spans="2:15">
      <c r="B970" s="617"/>
      <c r="C970" s="305"/>
      <c r="D970" s="785"/>
      <c r="G970" s="618"/>
      <c r="J970" s="305"/>
      <c r="K970" s="619"/>
      <c r="L970" s="1922"/>
      <c r="M970" s="305"/>
      <c r="N970" s="359"/>
      <c r="O970" s="364"/>
    </row>
    <row r="971" spans="2:15">
      <c r="B971" s="617"/>
      <c r="C971" s="305"/>
      <c r="D971" s="785"/>
      <c r="G971" s="618"/>
      <c r="J971" s="305"/>
      <c r="K971" s="619"/>
      <c r="L971" s="1922"/>
      <c r="M971" s="305"/>
      <c r="N971" s="359"/>
      <c r="O971" s="364"/>
    </row>
    <row r="972" spans="2:15">
      <c r="B972" s="617"/>
      <c r="C972" s="305"/>
      <c r="D972" s="785"/>
      <c r="G972" s="618"/>
      <c r="J972" s="305"/>
      <c r="K972" s="619"/>
      <c r="L972" s="1922"/>
      <c r="M972" s="305"/>
      <c r="N972" s="359"/>
      <c r="O972" s="364"/>
    </row>
    <row r="973" spans="2:15">
      <c r="B973" s="617"/>
      <c r="C973" s="305"/>
      <c r="D973" s="785"/>
      <c r="G973" s="618"/>
      <c r="J973" s="305"/>
      <c r="K973" s="619"/>
      <c r="L973" s="1922"/>
      <c r="M973" s="305"/>
      <c r="N973" s="359"/>
      <c r="O973" s="364"/>
    </row>
    <row r="974" spans="2:15">
      <c r="B974" s="617"/>
      <c r="C974" s="305"/>
      <c r="D974" s="785"/>
      <c r="G974" s="618"/>
      <c r="J974" s="305"/>
      <c r="K974" s="619"/>
      <c r="L974" s="1922"/>
      <c r="M974" s="305"/>
      <c r="N974" s="359"/>
      <c r="O974" s="364"/>
    </row>
    <row r="975" spans="2:15">
      <c r="B975" s="617"/>
      <c r="C975" s="305"/>
      <c r="D975" s="785"/>
      <c r="G975" s="618"/>
      <c r="J975" s="305"/>
      <c r="K975" s="619"/>
      <c r="L975" s="1922"/>
      <c r="M975" s="305"/>
      <c r="N975" s="359"/>
      <c r="O975" s="364"/>
    </row>
    <row r="976" spans="2:15">
      <c r="B976" s="617"/>
      <c r="C976" s="305"/>
      <c r="D976" s="785"/>
      <c r="G976" s="618"/>
      <c r="J976" s="305"/>
      <c r="K976" s="619"/>
      <c r="L976" s="1922"/>
      <c r="M976" s="305"/>
      <c r="N976" s="359"/>
      <c r="O976" s="364"/>
    </row>
    <row r="977" spans="2:15">
      <c r="B977" s="617"/>
      <c r="C977" s="305"/>
      <c r="D977" s="785"/>
      <c r="G977" s="618"/>
      <c r="J977" s="305"/>
      <c r="K977" s="619"/>
      <c r="L977" s="1922"/>
      <c r="M977" s="305"/>
      <c r="N977" s="359"/>
      <c r="O977" s="364"/>
    </row>
    <row r="978" spans="2:15">
      <c r="B978" s="617"/>
      <c r="C978" s="305"/>
      <c r="D978" s="785"/>
      <c r="G978" s="618"/>
      <c r="J978" s="305"/>
      <c r="K978" s="619"/>
      <c r="L978" s="1922"/>
      <c r="M978" s="305"/>
      <c r="N978" s="359"/>
      <c r="O978" s="364"/>
    </row>
    <row r="979" spans="2:15">
      <c r="B979" s="617"/>
      <c r="C979" s="305"/>
      <c r="D979" s="785"/>
      <c r="G979" s="618"/>
      <c r="J979" s="305"/>
      <c r="K979" s="619"/>
      <c r="L979" s="1922"/>
      <c r="M979" s="305"/>
      <c r="N979" s="359"/>
      <c r="O979" s="364"/>
    </row>
    <row r="980" spans="2:15">
      <c r="B980" s="617"/>
      <c r="C980" s="305"/>
      <c r="D980" s="785"/>
      <c r="G980" s="618"/>
      <c r="J980" s="305"/>
      <c r="K980" s="619"/>
      <c r="L980" s="1922"/>
      <c r="M980" s="305"/>
      <c r="N980" s="359"/>
      <c r="O980" s="364"/>
    </row>
    <row r="981" spans="2:15">
      <c r="B981" s="617"/>
      <c r="C981" s="305"/>
      <c r="D981" s="785"/>
      <c r="G981" s="618"/>
      <c r="J981" s="305"/>
      <c r="K981" s="619"/>
      <c r="L981" s="1922"/>
      <c r="M981" s="305"/>
      <c r="N981" s="359"/>
      <c r="O981" s="364"/>
    </row>
    <row r="982" spans="2:15">
      <c r="B982" s="617"/>
      <c r="C982" s="305"/>
      <c r="D982" s="785"/>
      <c r="G982" s="618"/>
      <c r="J982" s="305"/>
      <c r="K982" s="619"/>
      <c r="L982" s="1922"/>
      <c r="M982" s="305"/>
      <c r="N982" s="359"/>
      <c r="O982" s="364"/>
    </row>
    <row r="983" spans="2:15">
      <c r="B983" s="617"/>
      <c r="C983" s="305"/>
      <c r="D983" s="785"/>
      <c r="G983" s="618"/>
      <c r="J983" s="305"/>
      <c r="K983" s="619"/>
      <c r="L983" s="1922"/>
      <c r="M983" s="305"/>
      <c r="N983" s="359"/>
      <c r="O983" s="364"/>
    </row>
    <row r="984" spans="2:15">
      <c r="B984" s="617"/>
      <c r="C984" s="305"/>
      <c r="D984" s="785"/>
      <c r="G984" s="618"/>
      <c r="J984" s="305"/>
      <c r="K984" s="619"/>
      <c r="L984" s="1922"/>
      <c r="M984" s="305"/>
      <c r="N984" s="359"/>
      <c r="O984" s="364"/>
    </row>
    <row r="985" spans="2:15">
      <c r="B985" s="617"/>
      <c r="C985" s="305"/>
      <c r="D985" s="785"/>
      <c r="G985" s="618"/>
      <c r="J985" s="305"/>
      <c r="K985" s="619"/>
      <c r="L985" s="1922"/>
      <c r="M985" s="305"/>
      <c r="N985" s="359"/>
      <c r="O985" s="364"/>
    </row>
    <row r="986" spans="2:15">
      <c r="B986" s="617"/>
      <c r="C986" s="305"/>
      <c r="D986" s="785"/>
      <c r="G986" s="618"/>
      <c r="J986" s="305"/>
      <c r="K986" s="619"/>
      <c r="L986" s="1922"/>
      <c r="M986" s="305"/>
      <c r="N986" s="359"/>
      <c r="O986" s="364"/>
    </row>
    <row r="987" spans="2:15">
      <c r="B987" s="617"/>
      <c r="C987" s="305"/>
      <c r="D987" s="785"/>
      <c r="G987" s="618"/>
      <c r="J987" s="305"/>
      <c r="K987" s="619"/>
      <c r="L987" s="1922"/>
      <c r="M987" s="305"/>
      <c r="N987" s="359"/>
      <c r="O987" s="364"/>
    </row>
    <row r="988" spans="2:15">
      <c r="B988" s="617"/>
      <c r="C988" s="305"/>
      <c r="D988" s="785"/>
      <c r="G988" s="618"/>
      <c r="J988" s="305"/>
      <c r="K988" s="619"/>
      <c r="L988" s="1922"/>
      <c r="M988" s="305"/>
      <c r="N988" s="359"/>
      <c r="O988" s="364"/>
    </row>
    <row r="989" spans="2:15">
      <c r="B989" s="617"/>
      <c r="C989" s="305"/>
      <c r="D989" s="785"/>
      <c r="G989" s="618"/>
      <c r="J989" s="305"/>
      <c r="K989" s="619"/>
      <c r="L989" s="1922"/>
      <c r="M989" s="305"/>
      <c r="N989" s="359"/>
      <c r="O989" s="364"/>
    </row>
    <row r="990" spans="2:15">
      <c r="B990" s="617"/>
      <c r="C990" s="305"/>
      <c r="D990" s="785"/>
      <c r="G990" s="618"/>
      <c r="J990" s="305"/>
      <c r="K990" s="619"/>
      <c r="L990" s="1922"/>
      <c r="M990" s="305"/>
      <c r="N990" s="359"/>
      <c r="O990" s="364"/>
    </row>
    <row r="991" spans="2:15">
      <c r="B991" s="617"/>
      <c r="C991" s="305"/>
      <c r="D991" s="785"/>
      <c r="G991" s="618"/>
      <c r="J991" s="305"/>
      <c r="K991" s="619"/>
      <c r="L991" s="1922"/>
      <c r="M991" s="305"/>
      <c r="N991" s="359"/>
      <c r="O991" s="364"/>
    </row>
    <row r="992" spans="2:15">
      <c r="B992" s="617"/>
      <c r="C992" s="305"/>
      <c r="D992" s="785"/>
      <c r="G992" s="618"/>
      <c r="J992" s="305"/>
      <c r="K992" s="619"/>
      <c r="L992" s="1922"/>
      <c r="M992" s="305"/>
      <c r="N992" s="359"/>
      <c r="O992" s="364"/>
    </row>
    <row r="993" spans="2:15">
      <c r="B993" s="617"/>
      <c r="C993" s="305"/>
      <c r="D993" s="785"/>
      <c r="G993" s="618"/>
      <c r="J993" s="305"/>
      <c r="K993" s="619"/>
      <c r="L993" s="1922"/>
      <c r="M993" s="305"/>
      <c r="N993" s="359"/>
      <c r="O993" s="364"/>
    </row>
    <row r="994" spans="2:15">
      <c r="B994" s="617"/>
      <c r="C994" s="305"/>
      <c r="D994" s="785"/>
      <c r="G994" s="618"/>
      <c r="J994" s="305"/>
      <c r="K994" s="619"/>
      <c r="L994" s="1922"/>
      <c r="M994" s="305"/>
      <c r="N994" s="359"/>
      <c r="O994" s="364"/>
    </row>
    <row r="995" spans="2:15">
      <c r="B995" s="617"/>
      <c r="C995" s="305"/>
      <c r="D995" s="785"/>
      <c r="G995" s="618"/>
      <c r="J995" s="305"/>
      <c r="K995" s="619"/>
      <c r="L995" s="1922"/>
      <c r="M995" s="305"/>
      <c r="N995" s="359"/>
      <c r="O995" s="364"/>
    </row>
    <row r="996" spans="2:15">
      <c r="B996" s="617"/>
      <c r="C996" s="305"/>
      <c r="D996" s="785"/>
      <c r="G996" s="618"/>
      <c r="J996" s="305"/>
      <c r="K996" s="619"/>
      <c r="L996" s="1922"/>
      <c r="M996" s="305"/>
      <c r="N996" s="359"/>
      <c r="O996" s="364"/>
    </row>
    <row r="997" spans="2:15">
      <c r="B997" s="617"/>
      <c r="C997" s="305"/>
      <c r="D997" s="785"/>
      <c r="G997" s="618"/>
      <c r="J997" s="305"/>
      <c r="K997" s="619"/>
      <c r="L997" s="1922"/>
      <c r="M997" s="305"/>
      <c r="N997" s="359"/>
      <c r="O997" s="364"/>
    </row>
    <row r="998" spans="2:15">
      <c r="B998" s="617"/>
      <c r="C998" s="305"/>
      <c r="D998" s="785"/>
      <c r="G998" s="618"/>
      <c r="J998" s="305"/>
      <c r="K998" s="619"/>
      <c r="L998" s="1922"/>
      <c r="M998" s="305"/>
      <c r="N998" s="359"/>
      <c r="O998" s="364"/>
    </row>
    <row r="999" spans="2:15">
      <c r="B999" s="617"/>
      <c r="C999" s="305"/>
      <c r="D999" s="785"/>
      <c r="G999" s="618"/>
      <c r="J999" s="305"/>
      <c r="K999" s="619"/>
      <c r="L999" s="1922"/>
      <c r="M999" s="305"/>
      <c r="N999" s="359"/>
      <c r="O999" s="364"/>
    </row>
    <row r="1000" spans="2:15">
      <c r="B1000" s="617"/>
      <c r="C1000" s="305"/>
      <c r="D1000" s="785"/>
      <c r="G1000" s="618"/>
      <c r="J1000" s="305"/>
      <c r="K1000" s="619"/>
      <c r="L1000" s="1922"/>
      <c r="M1000" s="305"/>
      <c r="N1000" s="359"/>
      <c r="O1000" s="364"/>
    </row>
    <row r="1001" spans="2:15">
      <c r="B1001" s="617"/>
      <c r="C1001" s="305"/>
      <c r="D1001" s="785"/>
      <c r="G1001" s="618"/>
      <c r="J1001" s="305"/>
      <c r="K1001" s="619"/>
      <c r="L1001" s="1922"/>
      <c r="M1001" s="305"/>
      <c r="N1001" s="359"/>
      <c r="O1001" s="364"/>
    </row>
    <row r="1002" spans="2:15">
      <c r="B1002" s="617"/>
      <c r="C1002" s="305"/>
      <c r="D1002" s="785"/>
      <c r="G1002" s="618"/>
      <c r="J1002" s="305"/>
      <c r="K1002" s="619"/>
      <c r="L1002" s="1922"/>
      <c r="M1002" s="305"/>
      <c r="N1002" s="359"/>
      <c r="O1002" s="364"/>
    </row>
    <row r="1003" spans="2:15">
      <c r="B1003" s="617"/>
      <c r="C1003" s="305"/>
      <c r="D1003" s="785"/>
      <c r="G1003" s="618"/>
      <c r="J1003" s="305"/>
      <c r="K1003" s="619"/>
      <c r="L1003" s="1922"/>
      <c r="M1003" s="305"/>
      <c r="N1003" s="359"/>
      <c r="O1003" s="364"/>
    </row>
    <row r="1004" spans="2:15">
      <c r="B1004" s="617"/>
      <c r="C1004" s="305"/>
      <c r="D1004" s="785"/>
      <c r="G1004" s="618"/>
      <c r="J1004" s="305"/>
      <c r="K1004" s="619"/>
      <c r="L1004" s="1922"/>
      <c r="M1004" s="305"/>
      <c r="N1004" s="359"/>
      <c r="O1004" s="364"/>
    </row>
    <row r="1005" spans="2:15">
      <c r="B1005" s="617"/>
      <c r="C1005" s="305"/>
      <c r="D1005" s="785"/>
      <c r="G1005" s="618"/>
      <c r="J1005" s="305"/>
      <c r="K1005" s="619"/>
      <c r="L1005" s="1922"/>
      <c r="M1005" s="305"/>
      <c r="N1005" s="359"/>
      <c r="O1005" s="364"/>
    </row>
    <row r="1006" spans="2:15">
      <c r="B1006" s="617"/>
      <c r="C1006" s="305"/>
      <c r="D1006" s="785"/>
      <c r="G1006" s="618"/>
      <c r="J1006" s="305"/>
      <c r="K1006" s="619"/>
      <c r="L1006" s="1922"/>
      <c r="M1006" s="305"/>
      <c r="N1006" s="359"/>
      <c r="O1006" s="364"/>
    </row>
    <row r="1007" spans="2:15">
      <c r="B1007" s="617"/>
      <c r="C1007" s="305"/>
      <c r="D1007" s="785"/>
      <c r="G1007" s="618"/>
      <c r="J1007" s="305"/>
      <c r="K1007" s="619"/>
      <c r="L1007" s="1922"/>
      <c r="M1007" s="305"/>
      <c r="N1007" s="359"/>
      <c r="O1007" s="364"/>
    </row>
    <row r="1008" spans="2:15">
      <c r="B1008" s="617"/>
      <c r="C1008" s="305"/>
      <c r="D1008" s="785"/>
      <c r="G1008" s="618"/>
      <c r="J1008" s="305"/>
      <c r="K1008" s="619"/>
      <c r="L1008" s="1922"/>
      <c r="M1008" s="305"/>
      <c r="N1008" s="359"/>
      <c r="O1008" s="364"/>
    </row>
    <row r="1009" spans="2:15">
      <c r="B1009" s="617"/>
      <c r="C1009" s="305"/>
      <c r="D1009" s="785"/>
      <c r="G1009" s="618"/>
      <c r="J1009" s="305"/>
      <c r="K1009" s="619"/>
      <c r="L1009" s="1922"/>
      <c r="M1009" s="305"/>
      <c r="N1009" s="359"/>
      <c r="O1009" s="364"/>
    </row>
    <row r="1010" spans="2:15">
      <c r="B1010" s="617"/>
      <c r="C1010" s="305"/>
      <c r="D1010" s="785"/>
      <c r="G1010" s="618"/>
      <c r="J1010" s="305"/>
      <c r="K1010" s="619"/>
      <c r="L1010" s="1922"/>
      <c r="M1010" s="305"/>
      <c r="N1010" s="359"/>
      <c r="O1010" s="364"/>
    </row>
    <row r="1011" spans="2:15">
      <c r="B1011" s="617"/>
      <c r="C1011" s="305"/>
      <c r="D1011" s="785"/>
      <c r="G1011" s="618"/>
      <c r="J1011" s="305"/>
      <c r="K1011" s="619"/>
      <c r="L1011" s="1922"/>
      <c r="M1011" s="305"/>
      <c r="N1011" s="359"/>
      <c r="O1011" s="364"/>
    </row>
    <row r="1012" spans="2:15">
      <c r="B1012" s="617"/>
      <c r="C1012" s="305"/>
      <c r="D1012" s="785"/>
      <c r="G1012" s="618"/>
      <c r="J1012" s="305"/>
      <c r="K1012" s="619"/>
      <c r="L1012" s="1922"/>
      <c r="M1012" s="305"/>
      <c r="N1012" s="359"/>
      <c r="O1012" s="364"/>
    </row>
    <row r="1013" spans="2:15">
      <c r="B1013" s="617"/>
      <c r="C1013" s="305"/>
      <c r="D1013" s="785"/>
      <c r="G1013" s="618"/>
      <c r="J1013" s="305"/>
      <c r="K1013" s="619"/>
      <c r="L1013" s="1922"/>
      <c r="M1013" s="305"/>
      <c r="N1013" s="359"/>
      <c r="O1013" s="364"/>
    </row>
    <row r="1014" spans="2:15">
      <c r="B1014" s="617"/>
      <c r="C1014" s="305"/>
      <c r="D1014" s="785"/>
      <c r="G1014" s="618"/>
      <c r="J1014" s="305"/>
      <c r="K1014" s="619"/>
      <c r="L1014" s="1922"/>
      <c r="M1014" s="305"/>
      <c r="N1014" s="359"/>
      <c r="O1014" s="364"/>
    </row>
    <row r="1015" spans="2:15">
      <c r="B1015" s="617"/>
      <c r="C1015" s="305"/>
      <c r="D1015" s="785"/>
      <c r="G1015" s="618"/>
      <c r="J1015" s="305"/>
      <c r="K1015" s="619"/>
      <c r="L1015" s="1922"/>
      <c r="M1015" s="305"/>
      <c r="N1015" s="359"/>
      <c r="O1015" s="364"/>
    </row>
    <row r="1016" spans="2:15">
      <c r="B1016" s="617"/>
      <c r="C1016" s="305"/>
      <c r="D1016" s="785"/>
      <c r="G1016" s="618"/>
      <c r="J1016" s="305"/>
      <c r="K1016" s="619"/>
      <c r="L1016" s="1922"/>
      <c r="M1016" s="305"/>
      <c r="N1016" s="359"/>
      <c r="O1016" s="364"/>
    </row>
    <row r="1017" spans="2:15">
      <c r="B1017" s="617"/>
      <c r="C1017" s="305"/>
      <c r="D1017" s="785"/>
      <c r="G1017" s="618"/>
      <c r="J1017" s="305"/>
      <c r="K1017" s="619"/>
      <c r="L1017" s="1922"/>
      <c r="M1017" s="305"/>
      <c r="N1017" s="359"/>
      <c r="O1017" s="364"/>
    </row>
    <row r="1018" spans="2:15">
      <c r="B1018" s="617"/>
      <c r="C1018" s="305"/>
      <c r="D1018" s="785"/>
      <c r="G1018" s="618"/>
      <c r="J1018" s="305"/>
      <c r="K1018" s="619"/>
      <c r="L1018" s="1922"/>
      <c r="M1018" s="305"/>
      <c r="N1018" s="359"/>
      <c r="O1018" s="364"/>
    </row>
    <row r="1019" spans="2:15">
      <c r="B1019" s="617"/>
      <c r="C1019" s="305"/>
      <c r="D1019" s="785"/>
      <c r="G1019" s="618"/>
      <c r="J1019" s="305"/>
      <c r="K1019" s="619"/>
      <c r="L1019" s="1922"/>
      <c r="M1019" s="305"/>
      <c r="N1019" s="359"/>
      <c r="O1019" s="364"/>
    </row>
    <row r="1020" spans="2:15">
      <c r="B1020" s="617"/>
      <c r="C1020" s="305"/>
      <c r="D1020" s="785"/>
      <c r="G1020" s="618"/>
      <c r="J1020" s="305"/>
      <c r="K1020" s="619"/>
      <c r="L1020" s="1922"/>
      <c r="M1020" s="305"/>
      <c r="N1020" s="359"/>
      <c r="O1020" s="364"/>
    </row>
    <row r="1021" spans="2:15">
      <c r="B1021" s="617"/>
      <c r="C1021" s="305"/>
      <c r="D1021" s="785"/>
      <c r="G1021" s="618"/>
      <c r="J1021" s="305"/>
      <c r="K1021" s="619"/>
      <c r="L1021" s="1922"/>
      <c r="M1021" s="305"/>
      <c r="N1021" s="359"/>
      <c r="O1021" s="364"/>
    </row>
    <row r="1022" spans="2:15">
      <c r="B1022" s="617"/>
      <c r="C1022" s="305"/>
      <c r="D1022" s="785"/>
      <c r="G1022" s="618"/>
      <c r="J1022" s="305"/>
      <c r="K1022" s="619"/>
      <c r="L1022" s="1922"/>
      <c r="M1022" s="305"/>
      <c r="N1022" s="359"/>
      <c r="O1022" s="364"/>
    </row>
    <row r="1023" spans="2:15">
      <c r="B1023" s="617"/>
      <c r="C1023" s="305"/>
      <c r="D1023" s="785"/>
      <c r="G1023" s="618"/>
      <c r="J1023" s="305"/>
      <c r="K1023" s="619"/>
      <c r="L1023" s="1922"/>
      <c r="M1023" s="305"/>
      <c r="N1023" s="359"/>
      <c r="O1023" s="364"/>
    </row>
    <row r="1024" spans="2:15">
      <c r="B1024" s="617"/>
      <c r="C1024" s="305"/>
      <c r="D1024" s="785"/>
      <c r="G1024" s="618"/>
      <c r="J1024" s="305"/>
      <c r="K1024" s="619"/>
      <c r="L1024" s="1922"/>
      <c r="M1024" s="305"/>
      <c r="N1024" s="359"/>
      <c r="O1024" s="364"/>
    </row>
    <row r="1025" spans="2:15">
      <c r="B1025" s="617"/>
      <c r="C1025" s="305"/>
      <c r="D1025" s="785"/>
      <c r="G1025" s="618"/>
      <c r="J1025" s="305"/>
      <c r="K1025" s="619"/>
      <c r="L1025" s="1922"/>
      <c r="M1025" s="305"/>
      <c r="N1025" s="359"/>
      <c r="O1025" s="364"/>
    </row>
    <row r="1026" spans="2:15">
      <c r="B1026" s="617"/>
      <c r="C1026" s="305"/>
      <c r="D1026" s="785"/>
      <c r="G1026" s="618"/>
      <c r="J1026" s="305"/>
      <c r="K1026" s="619"/>
      <c r="L1026" s="1922"/>
      <c r="M1026" s="305"/>
      <c r="N1026" s="359"/>
      <c r="O1026" s="364"/>
    </row>
    <row r="1027" spans="2:15">
      <c r="B1027" s="617"/>
      <c r="C1027" s="305"/>
      <c r="D1027" s="785"/>
      <c r="G1027" s="618"/>
      <c r="J1027" s="305"/>
      <c r="K1027" s="619"/>
      <c r="L1027" s="1922"/>
      <c r="M1027" s="305"/>
      <c r="N1027" s="359"/>
      <c r="O1027" s="364"/>
    </row>
    <row r="1028" spans="2:15">
      <c r="B1028" s="617"/>
      <c r="C1028" s="305"/>
      <c r="D1028" s="785"/>
      <c r="G1028" s="618"/>
      <c r="J1028" s="305"/>
      <c r="K1028" s="619"/>
      <c r="L1028" s="1922"/>
      <c r="M1028" s="305"/>
      <c r="N1028" s="359"/>
      <c r="O1028" s="364"/>
    </row>
    <row r="1029" spans="2:15">
      <c r="B1029" s="617"/>
      <c r="C1029" s="305"/>
      <c r="D1029" s="785"/>
      <c r="G1029" s="618"/>
      <c r="J1029" s="305"/>
      <c r="K1029" s="619"/>
      <c r="L1029" s="1922"/>
      <c r="M1029" s="305"/>
      <c r="N1029" s="359"/>
      <c r="O1029" s="364"/>
    </row>
    <row r="1030" spans="2:15">
      <c r="B1030" s="617"/>
      <c r="C1030" s="305"/>
      <c r="D1030" s="785"/>
      <c r="G1030" s="618"/>
      <c r="J1030" s="305"/>
      <c r="K1030" s="619"/>
      <c r="L1030" s="1922"/>
      <c r="M1030" s="305"/>
      <c r="N1030" s="359"/>
      <c r="O1030" s="364"/>
    </row>
    <row r="1031" spans="2:15">
      <c r="B1031" s="617"/>
      <c r="C1031" s="305"/>
      <c r="D1031" s="785"/>
      <c r="G1031" s="618"/>
      <c r="J1031" s="305"/>
      <c r="K1031" s="619"/>
      <c r="L1031" s="1922"/>
      <c r="M1031" s="305"/>
      <c r="N1031" s="359"/>
      <c r="O1031" s="364"/>
    </row>
    <row r="1032" spans="2:15">
      <c r="B1032" s="617"/>
      <c r="C1032" s="305"/>
      <c r="D1032" s="785"/>
      <c r="G1032" s="618"/>
      <c r="J1032" s="305"/>
      <c r="K1032" s="619"/>
      <c r="L1032" s="1922"/>
      <c r="M1032" s="305"/>
      <c r="N1032" s="359"/>
      <c r="O1032" s="364"/>
    </row>
    <row r="1033" spans="2:15">
      <c r="B1033" s="617"/>
      <c r="C1033" s="305"/>
      <c r="D1033" s="785"/>
      <c r="G1033" s="618"/>
      <c r="J1033" s="305"/>
      <c r="K1033" s="619"/>
      <c r="L1033" s="1922"/>
      <c r="M1033" s="305"/>
      <c r="N1033" s="359"/>
      <c r="O1033" s="364"/>
    </row>
    <row r="1034" spans="2:15">
      <c r="B1034" s="617"/>
      <c r="C1034" s="305"/>
      <c r="D1034" s="785"/>
      <c r="G1034" s="618"/>
      <c r="J1034" s="305"/>
      <c r="K1034" s="619"/>
      <c r="L1034" s="1922"/>
      <c r="M1034" s="305"/>
      <c r="N1034" s="359"/>
      <c r="O1034" s="364"/>
    </row>
    <row r="1035" spans="2:15">
      <c r="B1035" s="617"/>
      <c r="C1035" s="305"/>
      <c r="D1035" s="785"/>
      <c r="G1035" s="618"/>
      <c r="J1035" s="305"/>
      <c r="K1035" s="619"/>
      <c r="L1035" s="1922"/>
      <c r="M1035" s="305"/>
      <c r="N1035" s="359"/>
      <c r="O1035" s="364"/>
    </row>
    <row r="1036" spans="2:15">
      <c r="B1036" s="617"/>
      <c r="C1036" s="305"/>
      <c r="D1036" s="785"/>
      <c r="G1036" s="618"/>
      <c r="J1036" s="305"/>
      <c r="K1036" s="619"/>
      <c r="L1036" s="1922"/>
      <c r="M1036" s="305"/>
      <c r="N1036" s="359"/>
      <c r="O1036" s="364"/>
    </row>
    <row r="1037" spans="2:15">
      <c r="B1037" s="617"/>
      <c r="C1037" s="305"/>
      <c r="D1037" s="785"/>
      <c r="G1037" s="618"/>
      <c r="J1037" s="305"/>
      <c r="K1037" s="619"/>
      <c r="L1037" s="1922"/>
      <c r="M1037" s="305"/>
      <c r="N1037" s="359"/>
      <c r="O1037" s="364"/>
    </row>
    <row r="1038" spans="2:15">
      <c r="B1038" s="617"/>
      <c r="C1038" s="305"/>
      <c r="D1038" s="785"/>
      <c r="G1038" s="618"/>
      <c r="J1038" s="305"/>
      <c r="K1038" s="619"/>
      <c r="L1038" s="1922"/>
      <c r="M1038" s="305"/>
      <c r="N1038" s="359"/>
      <c r="O1038" s="364"/>
    </row>
    <row r="1039" spans="2:15">
      <c r="B1039" s="617"/>
      <c r="C1039" s="305"/>
      <c r="D1039" s="785"/>
      <c r="G1039" s="618"/>
      <c r="J1039" s="305"/>
      <c r="K1039" s="619"/>
      <c r="L1039" s="1922"/>
      <c r="M1039" s="305"/>
      <c r="N1039" s="359"/>
      <c r="O1039" s="364"/>
    </row>
    <row r="1040" spans="2:15">
      <c r="B1040" s="617"/>
      <c r="C1040" s="305"/>
      <c r="D1040" s="785"/>
      <c r="G1040" s="618"/>
      <c r="J1040" s="305"/>
      <c r="K1040" s="619"/>
      <c r="L1040" s="1922"/>
      <c r="M1040" s="305"/>
      <c r="N1040" s="359"/>
      <c r="O1040" s="364"/>
    </row>
    <row r="1041" spans="2:15">
      <c r="B1041" s="617"/>
      <c r="C1041" s="305"/>
      <c r="D1041" s="785"/>
      <c r="G1041" s="618"/>
      <c r="J1041" s="305"/>
      <c r="K1041" s="619"/>
      <c r="L1041" s="1922"/>
      <c r="M1041" s="305"/>
      <c r="N1041" s="359"/>
      <c r="O1041" s="364"/>
    </row>
    <row r="1042" spans="2:15">
      <c r="B1042" s="617"/>
      <c r="C1042" s="305"/>
      <c r="D1042" s="785"/>
      <c r="G1042" s="618"/>
      <c r="J1042" s="305"/>
      <c r="K1042" s="619"/>
      <c r="L1042" s="1922"/>
      <c r="M1042" s="305"/>
      <c r="N1042" s="359"/>
      <c r="O1042" s="364"/>
    </row>
    <row r="1043" spans="2:15">
      <c r="B1043" s="617"/>
      <c r="C1043" s="305"/>
      <c r="D1043" s="785"/>
      <c r="G1043" s="618"/>
      <c r="J1043" s="305"/>
      <c r="K1043" s="619"/>
      <c r="L1043" s="1922"/>
      <c r="M1043" s="305"/>
      <c r="N1043" s="359"/>
      <c r="O1043" s="364"/>
    </row>
    <row r="1044" spans="2:15">
      <c r="B1044" s="617"/>
      <c r="C1044" s="305"/>
      <c r="D1044" s="785"/>
      <c r="G1044" s="618"/>
      <c r="J1044" s="305"/>
      <c r="K1044" s="619"/>
      <c r="L1044" s="1922"/>
      <c r="M1044" s="305"/>
      <c r="N1044" s="359"/>
      <c r="O1044" s="364"/>
    </row>
    <row r="1045" spans="2:15">
      <c r="B1045" s="617"/>
      <c r="C1045" s="305"/>
      <c r="D1045" s="785"/>
      <c r="G1045" s="618"/>
      <c r="J1045" s="305"/>
      <c r="K1045" s="619"/>
      <c r="L1045" s="1922"/>
      <c r="M1045" s="305"/>
      <c r="N1045" s="359"/>
      <c r="O1045" s="364"/>
    </row>
    <row r="1046" spans="2:15">
      <c r="B1046" s="617"/>
      <c r="C1046" s="305"/>
      <c r="D1046" s="785"/>
      <c r="G1046" s="618"/>
      <c r="J1046" s="305"/>
      <c r="K1046" s="619"/>
      <c r="L1046" s="1922"/>
      <c r="M1046" s="305"/>
      <c r="N1046" s="359"/>
      <c r="O1046" s="364"/>
    </row>
    <row r="1047" spans="2:15">
      <c r="B1047" s="617"/>
      <c r="C1047" s="305"/>
      <c r="D1047" s="785"/>
      <c r="G1047" s="618"/>
      <c r="J1047" s="305"/>
      <c r="K1047" s="619"/>
      <c r="L1047" s="1922"/>
      <c r="M1047" s="305"/>
      <c r="N1047" s="359"/>
      <c r="O1047" s="364"/>
    </row>
    <row r="1048" spans="2:15">
      <c r="B1048" s="617"/>
      <c r="C1048" s="305"/>
      <c r="D1048" s="785"/>
      <c r="G1048" s="618"/>
      <c r="J1048" s="305"/>
      <c r="K1048" s="619"/>
      <c r="L1048" s="1922"/>
      <c r="M1048" s="305"/>
      <c r="N1048" s="359"/>
      <c r="O1048" s="364"/>
    </row>
    <row r="1049" spans="2:15">
      <c r="B1049" s="617"/>
      <c r="C1049" s="305"/>
      <c r="D1049" s="785"/>
      <c r="G1049" s="618"/>
      <c r="J1049" s="305"/>
      <c r="K1049" s="619"/>
      <c r="L1049" s="1922"/>
      <c r="M1049" s="305"/>
      <c r="N1049" s="359"/>
      <c r="O1049" s="364"/>
    </row>
    <row r="1050" spans="2:15">
      <c r="B1050" s="617"/>
      <c r="C1050" s="305"/>
      <c r="D1050" s="785"/>
      <c r="G1050" s="618"/>
      <c r="J1050" s="305"/>
      <c r="K1050" s="619"/>
      <c r="L1050" s="1922"/>
      <c r="M1050" s="305"/>
      <c r="N1050" s="359"/>
      <c r="O1050" s="364"/>
    </row>
    <row r="1051" spans="2:15">
      <c r="B1051" s="617"/>
      <c r="C1051" s="305"/>
      <c r="D1051" s="785"/>
      <c r="G1051" s="618"/>
      <c r="J1051" s="305"/>
      <c r="K1051" s="619"/>
      <c r="L1051" s="1922"/>
      <c r="M1051" s="305"/>
      <c r="N1051" s="359"/>
      <c r="O1051" s="364"/>
    </row>
    <row r="1052" spans="2:15">
      <c r="B1052" s="617"/>
      <c r="C1052" s="305"/>
      <c r="D1052" s="785"/>
      <c r="G1052" s="618"/>
      <c r="J1052" s="305"/>
      <c r="K1052" s="619"/>
      <c r="L1052" s="1922"/>
      <c r="M1052" s="305"/>
      <c r="N1052" s="359"/>
      <c r="O1052" s="364"/>
    </row>
    <row r="1053" spans="2:15">
      <c r="B1053" s="617"/>
      <c r="C1053" s="305"/>
      <c r="D1053" s="785"/>
      <c r="G1053" s="618"/>
      <c r="J1053" s="305"/>
      <c r="K1053" s="619"/>
      <c r="L1053" s="1922"/>
      <c r="M1053" s="305"/>
      <c r="N1053" s="359"/>
      <c r="O1053" s="364"/>
    </row>
    <row r="1054" spans="2:15">
      <c r="B1054" s="617"/>
      <c r="C1054" s="305"/>
      <c r="D1054" s="785"/>
      <c r="G1054" s="618"/>
      <c r="J1054" s="305"/>
      <c r="K1054" s="619"/>
      <c r="L1054" s="1922"/>
      <c r="M1054" s="305"/>
      <c r="N1054" s="359"/>
      <c r="O1054" s="364"/>
    </row>
    <row r="1055" spans="2:15">
      <c r="B1055" s="617"/>
      <c r="C1055" s="305"/>
      <c r="D1055" s="785"/>
      <c r="G1055" s="618"/>
      <c r="J1055" s="305"/>
      <c r="K1055" s="619"/>
      <c r="L1055" s="1922"/>
      <c r="M1055" s="305"/>
      <c r="N1055" s="359"/>
      <c r="O1055" s="364"/>
    </row>
    <row r="1056" spans="2:15">
      <c r="B1056" s="617"/>
      <c r="C1056" s="305"/>
      <c r="D1056" s="785"/>
      <c r="G1056" s="618"/>
      <c r="J1056" s="305"/>
      <c r="K1056" s="619"/>
      <c r="L1056" s="1922"/>
      <c r="M1056" s="305"/>
      <c r="N1056" s="359"/>
      <c r="O1056" s="364"/>
    </row>
    <row r="1057" spans="2:15">
      <c r="B1057" s="617"/>
      <c r="C1057" s="305"/>
      <c r="D1057" s="785"/>
      <c r="G1057" s="618"/>
      <c r="J1057" s="305"/>
      <c r="K1057" s="619"/>
      <c r="L1057" s="1922"/>
      <c r="M1057" s="305"/>
      <c r="N1057" s="359"/>
      <c r="O1057" s="364"/>
    </row>
    <row r="1058" spans="2:15">
      <c r="B1058" s="617"/>
      <c r="C1058" s="305"/>
      <c r="D1058" s="785"/>
      <c r="G1058" s="618"/>
      <c r="J1058" s="305"/>
      <c r="K1058" s="619"/>
      <c r="L1058" s="1922"/>
      <c r="M1058" s="305"/>
      <c r="N1058" s="359"/>
      <c r="O1058" s="364"/>
    </row>
    <row r="1059" spans="2:15">
      <c r="B1059" s="617"/>
      <c r="C1059" s="305"/>
      <c r="D1059" s="785"/>
      <c r="G1059" s="618"/>
      <c r="J1059" s="305"/>
      <c r="K1059" s="619"/>
      <c r="L1059" s="1922"/>
      <c r="M1059" s="305"/>
      <c r="N1059" s="359"/>
      <c r="O1059" s="364"/>
    </row>
    <row r="1060" spans="2:15">
      <c r="B1060" s="617"/>
      <c r="C1060" s="305"/>
      <c r="D1060" s="785"/>
      <c r="G1060" s="618"/>
      <c r="J1060" s="305"/>
      <c r="K1060" s="619"/>
      <c r="L1060" s="1922"/>
      <c r="M1060" s="305"/>
      <c r="N1060" s="359"/>
      <c r="O1060" s="364"/>
    </row>
    <row r="1061" spans="2:15">
      <c r="B1061" s="617"/>
      <c r="C1061" s="305"/>
      <c r="D1061" s="785"/>
      <c r="G1061" s="618"/>
      <c r="J1061" s="305"/>
      <c r="K1061" s="619"/>
      <c r="L1061" s="1922"/>
      <c r="M1061" s="305"/>
      <c r="N1061" s="359"/>
      <c r="O1061" s="364"/>
    </row>
    <row r="1062" spans="2:15">
      <c r="B1062" s="617"/>
      <c r="C1062" s="305"/>
      <c r="D1062" s="785"/>
      <c r="G1062" s="618"/>
      <c r="J1062" s="305"/>
      <c r="K1062" s="619"/>
      <c r="L1062" s="1922"/>
      <c r="M1062" s="305"/>
      <c r="N1062" s="359"/>
      <c r="O1062" s="364"/>
    </row>
    <row r="1063" spans="2:15">
      <c r="B1063" s="617"/>
      <c r="C1063" s="305"/>
      <c r="D1063" s="785"/>
      <c r="G1063" s="618"/>
      <c r="J1063" s="305"/>
      <c r="K1063" s="619"/>
      <c r="L1063" s="1922"/>
      <c r="M1063" s="305"/>
      <c r="N1063" s="359"/>
      <c r="O1063" s="364"/>
    </row>
    <row r="1064" spans="2:15">
      <c r="B1064" s="617"/>
      <c r="C1064" s="305"/>
      <c r="D1064" s="785"/>
      <c r="G1064" s="618"/>
      <c r="J1064" s="305"/>
      <c r="K1064" s="619"/>
      <c r="L1064" s="1922"/>
      <c r="M1064" s="305"/>
      <c r="N1064" s="359"/>
      <c r="O1064" s="364"/>
    </row>
    <row r="1065" spans="2:15">
      <c r="B1065" s="617"/>
      <c r="C1065" s="305"/>
      <c r="D1065" s="785"/>
      <c r="G1065" s="618"/>
      <c r="J1065" s="305"/>
      <c r="K1065" s="619"/>
      <c r="L1065" s="1922"/>
      <c r="M1065" s="305"/>
      <c r="N1065" s="359"/>
      <c r="O1065" s="364"/>
    </row>
    <row r="1066" spans="2:15">
      <c r="B1066" s="617"/>
      <c r="C1066" s="305"/>
      <c r="D1066" s="785"/>
      <c r="G1066" s="618"/>
      <c r="J1066" s="305"/>
      <c r="K1066" s="619"/>
      <c r="L1066" s="1922"/>
      <c r="M1066" s="305"/>
      <c r="N1066" s="359"/>
      <c r="O1066" s="364"/>
    </row>
    <row r="1067" spans="2:15">
      <c r="B1067" s="617"/>
      <c r="C1067" s="305"/>
      <c r="D1067" s="785"/>
      <c r="G1067" s="618"/>
      <c r="J1067" s="305"/>
      <c r="K1067" s="619"/>
      <c r="L1067" s="1922"/>
      <c r="M1067" s="305"/>
      <c r="N1067" s="359"/>
      <c r="O1067" s="364"/>
    </row>
    <row r="1068" spans="2:15">
      <c r="B1068" s="617"/>
      <c r="C1068" s="305"/>
      <c r="D1068" s="785"/>
      <c r="G1068" s="618"/>
      <c r="J1068" s="305"/>
      <c r="K1068" s="619"/>
      <c r="L1068" s="1922"/>
      <c r="M1068" s="305"/>
      <c r="N1068" s="359"/>
      <c r="O1068" s="364"/>
    </row>
    <row r="1069" spans="2:15">
      <c r="B1069" s="617"/>
      <c r="C1069" s="305"/>
      <c r="D1069" s="785"/>
      <c r="G1069" s="618"/>
      <c r="J1069" s="305"/>
      <c r="K1069" s="619"/>
      <c r="L1069" s="1922"/>
      <c r="M1069" s="305"/>
      <c r="N1069" s="359"/>
      <c r="O1069" s="364"/>
    </row>
    <row r="1070" spans="2:15">
      <c r="B1070" s="617"/>
      <c r="C1070" s="305"/>
      <c r="D1070" s="785"/>
      <c r="G1070" s="618"/>
      <c r="J1070" s="305"/>
      <c r="K1070" s="619"/>
      <c r="L1070" s="1922"/>
      <c r="M1070" s="305"/>
      <c r="N1070" s="359"/>
      <c r="O1070" s="364"/>
    </row>
    <row r="1071" spans="2:15">
      <c r="B1071" s="617"/>
      <c r="C1071" s="305"/>
      <c r="D1071" s="785"/>
      <c r="G1071" s="618"/>
      <c r="J1071" s="305"/>
      <c r="K1071" s="619"/>
      <c r="L1071" s="1922"/>
      <c r="M1071" s="305"/>
      <c r="N1071" s="359"/>
      <c r="O1071" s="364"/>
    </row>
    <row r="1072" spans="2:15">
      <c r="B1072" s="617"/>
      <c r="C1072" s="305"/>
      <c r="D1072" s="785"/>
      <c r="G1072" s="618"/>
      <c r="J1072" s="305"/>
      <c r="K1072" s="619"/>
      <c r="L1072" s="1922"/>
      <c r="M1072" s="305"/>
      <c r="N1072" s="359"/>
      <c r="O1072" s="364"/>
    </row>
    <row r="1073" spans="2:15">
      <c r="B1073" s="617"/>
      <c r="C1073" s="305"/>
      <c r="D1073" s="785"/>
      <c r="G1073" s="618"/>
      <c r="J1073" s="305"/>
      <c r="K1073" s="619"/>
      <c r="L1073" s="1922"/>
      <c r="M1073" s="305"/>
      <c r="N1073" s="359"/>
      <c r="O1073" s="364"/>
    </row>
    <row r="1074" spans="2:15">
      <c r="B1074" s="617"/>
      <c r="C1074" s="305"/>
      <c r="D1074" s="785"/>
      <c r="G1074" s="618"/>
      <c r="J1074" s="305"/>
      <c r="K1074" s="619"/>
      <c r="L1074" s="1922"/>
      <c r="M1074" s="305"/>
      <c r="N1074" s="359"/>
      <c r="O1074" s="364"/>
    </row>
    <row r="1075" spans="2:15">
      <c r="B1075" s="617"/>
      <c r="C1075" s="305"/>
      <c r="D1075" s="785"/>
      <c r="G1075" s="618"/>
      <c r="J1075" s="305"/>
      <c r="K1075" s="619"/>
      <c r="L1075" s="1922"/>
      <c r="M1075" s="305"/>
      <c r="N1075" s="359"/>
      <c r="O1075" s="364"/>
    </row>
  </sheetData>
  <sheetProtection selectLockedCells="1" selectUnlockedCells="1"/>
  <autoFilter ref="V1:V939" xr:uid="{00000000-0009-0000-0000-000006000000}">
    <filterColumn colId="0">
      <filters blank="1">
        <filter val="#REF!"/>
        <filter val="0,250"/>
        <filter val="0,960"/>
        <filter val="1,000"/>
        <filter val="1.000.427,356"/>
        <filter val="1.110,000"/>
        <filter val="1.205,600"/>
        <filter val="1.340,140"/>
        <filter val="1.407,420"/>
        <filter val="1.440,000"/>
        <filter val="1.440,687"/>
        <filter val="1.456,000"/>
        <filter val="1.470,870"/>
        <filter val="1.676,039"/>
        <filter val="1.719,201"/>
        <filter val="10,000"/>
        <filter val="10.731,678"/>
        <filter val="10.850,400"/>
        <filter val="103,356"/>
        <filter val="11,484"/>
        <filter val="12.061,260"/>
        <filter val="12.666,780"/>
        <filter val="12.966,183"/>
        <filter val="13.104,000"/>
        <filter val="13.408,312"/>
        <filter val="133,920"/>
        <filter val="15.472,809"/>
        <filter val="16,000"/>
        <filter val="163,430"/>
        <filter val="18,000"/>
        <filter val="180,000"/>
        <filter val="2,000"/>
        <filter val="2,250"/>
        <filter val="20,000"/>
        <filter val="200,000"/>
        <filter val="225,000"/>
        <filter val="225,884"/>
        <filter val="234,000"/>
        <filter val="24,000"/>
        <filter val="242,460"/>
        <filter val="25,000"/>
        <filter val="258,390"/>
        <filter val="26,000"/>
        <filter val="26,184"/>
        <filter val="26,940"/>
        <filter val="28,710"/>
        <filter val="29.880,000"/>
        <filter val="3,000"/>
        <filter val="3.080,160"/>
        <filter val="3.280,000"/>
        <filter val="3.320,000"/>
        <filter val="318.835,592"/>
        <filter val="320,000"/>
        <filter val="35,280"/>
        <filter val="36,000"/>
        <filter val="366,000"/>
        <filter val="366,576"/>
        <filter val="4,785"/>
        <filter val="4.302,000"/>
        <filter val="4.602,780"/>
        <filter val="414,000"/>
        <filter val="43,065"/>
        <filter val="45,000"/>
        <filter val="46,000"/>
        <filter val="468,000"/>
        <filter val="478,000"/>
        <filter val="5.824,000"/>
        <filter val="50,000"/>
        <filter val="511,420"/>
        <filter val="55,500"/>
        <filter val="582,400"/>
        <filter val="624,000"/>
        <filter val="633,420"/>
        <filter val="7.207,200"/>
        <filter val="7.228,288"/>
        <filter val="7.731,774"/>
        <filter val="70,380"/>
        <filter val="74,664"/>
        <filter val="76,000"/>
        <filter val="76,590"/>
        <filter val="8,000"/>
        <filter val="8,296"/>
        <filter val="8,510"/>
        <filter val="8,640"/>
        <filter val="800,800"/>
        <filter val="802,560"/>
        <filter val="859,086"/>
        <filter val="87.142,436"/>
        <filter val="9,000"/>
        <filter val="90,000"/>
        <filter val="90.487,650"/>
        <filter val="96.585,102"/>
      </filters>
    </filterColumn>
  </autoFilter>
  <mergeCells count="1665">
    <mergeCell ref="R930:R931"/>
    <mergeCell ref="S930:S931"/>
    <mergeCell ref="T930:T931"/>
    <mergeCell ref="U930:U931"/>
    <mergeCell ref="D931:F931"/>
    <mergeCell ref="G931:I931"/>
    <mergeCell ref="D936:I936"/>
    <mergeCell ref="J936:K936"/>
    <mergeCell ref="M936:Q936"/>
    <mergeCell ref="R920:R921"/>
    <mergeCell ref="S920:S921"/>
    <mergeCell ref="Q930:Q931"/>
    <mergeCell ref="D911:F911"/>
    <mergeCell ref="G911:I911"/>
    <mergeCell ref="D916:I916"/>
    <mergeCell ref="J916:K916"/>
    <mergeCell ref="M916:Q916"/>
    <mergeCell ref="D917:I918"/>
    <mergeCell ref="J917:K918"/>
    <mergeCell ref="L917:L918"/>
    <mergeCell ref="M917:Q917"/>
    <mergeCell ref="M918:Q918"/>
    <mergeCell ref="U266:U267"/>
    <mergeCell ref="D937:I938"/>
    <mergeCell ref="J937:K938"/>
    <mergeCell ref="L937:L938"/>
    <mergeCell ref="M937:Q937"/>
    <mergeCell ref="M938:Q938"/>
    <mergeCell ref="D926:I926"/>
    <mergeCell ref="J926:K926"/>
    <mergeCell ref="M926:Q926"/>
    <mergeCell ref="D927:I928"/>
    <mergeCell ref="J927:K928"/>
    <mergeCell ref="L927:L928"/>
    <mergeCell ref="M927:Q927"/>
    <mergeCell ref="M928:Q928"/>
    <mergeCell ref="N920:N921"/>
    <mergeCell ref="O920:O921"/>
    <mergeCell ref="P920:P921"/>
    <mergeCell ref="Q920:Q921"/>
    <mergeCell ref="G684:L684"/>
    <mergeCell ref="G685:L685"/>
    <mergeCell ref="O685:R685"/>
    <mergeCell ref="D910:I910"/>
    <mergeCell ref="J910:J911"/>
    <mergeCell ref="K910:K911"/>
    <mergeCell ref="L910:L911"/>
    <mergeCell ref="M910:M911"/>
    <mergeCell ref="N910:N911"/>
    <mergeCell ref="O910:O911"/>
    <mergeCell ref="P910:P911"/>
    <mergeCell ref="R900:R901"/>
    <mergeCell ref="S900:S901"/>
    <mergeCell ref="T900:T901"/>
    <mergeCell ref="B930:B931"/>
    <mergeCell ref="C930:C931"/>
    <mergeCell ref="D930:I930"/>
    <mergeCell ref="J930:J931"/>
    <mergeCell ref="K930:K931"/>
    <mergeCell ref="L930:L931"/>
    <mergeCell ref="M930:M931"/>
    <mergeCell ref="N930:N931"/>
    <mergeCell ref="O930:O931"/>
    <mergeCell ref="P930:P931"/>
    <mergeCell ref="B920:B921"/>
    <mergeCell ref="C920:C921"/>
    <mergeCell ref="D920:I920"/>
    <mergeCell ref="J920:J921"/>
    <mergeCell ref="K920:K921"/>
    <mergeCell ref="L920:L921"/>
    <mergeCell ref="M920:M921"/>
    <mergeCell ref="U900:U901"/>
    <mergeCell ref="D901:F901"/>
    <mergeCell ref="G901:I901"/>
    <mergeCell ref="U920:U921"/>
    <mergeCell ref="D921:F921"/>
    <mergeCell ref="G921:I921"/>
    <mergeCell ref="D906:I906"/>
    <mergeCell ref="J906:K906"/>
    <mergeCell ref="M906:Q906"/>
    <mergeCell ref="D907:I908"/>
    <mergeCell ref="J907:K908"/>
    <mergeCell ref="L907:L908"/>
    <mergeCell ref="M907:Q907"/>
    <mergeCell ref="M908:Q908"/>
    <mergeCell ref="R910:R911"/>
    <mergeCell ref="S910:S911"/>
    <mergeCell ref="T910:T911"/>
    <mergeCell ref="U910:U911"/>
    <mergeCell ref="Q910:Q911"/>
    <mergeCell ref="T920:T921"/>
    <mergeCell ref="B910:B911"/>
    <mergeCell ref="C910:C911"/>
    <mergeCell ref="D896:I896"/>
    <mergeCell ref="J896:K896"/>
    <mergeCell ref="M896:Q896"/>
    <mergeCell ref="D897:I898"/>
    <mergeCell ref="J897:K898"/>
    <mergeCell ref="L897:L898"/>
    <mergeCell ref="M897:Q897"/>
    <mergeCell ref="M898:Q898"/>
    <mergeCell ref="B900:B901"/>
    <mergeCell ref="C900:C901"/>
    <mergeCell ref="D900:I900"/>
    <mergeCell ref="J900:J901"/>
    <mergeCell ref="K900:K901"/>
    <mergeCell ref="L900:L901"/>
    <mergeCell ref="M900:M901"/>
    <mergeCell ref="N900:N901"/>
    <mergeCell ref="O900:O901"/>
    <mergeCell ref="P900:P901"/>
    <mergeCell ref="Q900:Q901"/>
    <mergeCell ref="S876:S877"/>
    <mergeCell ref="T876:T877"/>
    <mergeCell ref="U876:U877"/>
    <mergeCell ref="D877:F877"/>
    <mergeCell ref="G877:I877"/>
    <mergeCell ref="D886:I886"/>
    <mergeCell ref="J886:K886"/>
    <mergeCell ref="M886:Q886"/>
    <mergeCell ref="D887:I888"/>
    <mergeCell ref="J887:K888"/>
    <mergeCell ref="L887:L888"/>
    <mergeCell ref="M887:Q887"/>
    <mergeCell ref="M888:Q888"/>
    <mergeCell ref="B890:B891"/>
    <mergeCell ref="C890:C891"/>
    <mergeCell ref="D890:I890"/>
    <mergeCell ref="J890:J891"/>
    <mergeCell ref="K890:K891"/>
    <mergeCell ref="L890:L891"/>
    <mergeCell ref="M890:M891"/>
    <mergeCell ref="N890:N891"/>
    <mergeCell ref="O890:O891"/>
    <mergeCell ref="P890:P891"/>
    <mergeCell ref="Q890:Q891"/>
    <mergeCell ref="R890:R891"/>
    <mergeCell ref="S890:S891"/>
    <mergeCell ref="T890:T891"/>
    <mergeCell ref="U890:U891"/>
    <mergeCell ref="D891:F891"/>
    <mergeCell ref="G891:I891"/>
    <mergeCell ref="R810:R811"/>
    <mergeCell ref="D873:I874"/>
    <mergeCell ref="J873:K874"/>
    <mergeCell ref="L873:L874"/>
    <mergeCell ref="M873:Q873"/>
    <mergeCell ref="M874:Q874"/>
    <mergeCell ref="B876:B877"/>
    <mergeCell ref="C876:C877"/>
    <mergeCell ref="D876:I876"/>
    <mergeCell ref="J876:J877"/>
    <mergeCell ref="K876:K877"/>
    <mergeCell ref="L876:L877"/>
    <mergeCell ref="M876:M877"/>
    <mergeCell ref="N876:N877"/>
    <mergeCell ref="O876:O877"/>
    <mergeCell ref="P876:P877"/>
    <mergeCell ref="Q876:Q877"/>
    <mergeCell ref="R876:R877"/>
    <mergeCell ref="R820:R821"/>
    <mergeCell ref="B810:B811"/>
    <mergeCell ref="C810:C811"/>
    <mergeCell ref="K810:K811"/>
    <mergeCell ref="L810:L811"/>
    <mergeCell ref="M810:M811"/>
    <mergeCell ref="S820:S821"/>
    <mergeCell ref="T820:T821"/>
    <mergeCell ref="U820:U821"/>
    <mergeCell ref="D821:F821"/>
    <mergeCell ref="G821:I821"/>
    <mergeCell ref="D872:I872"/>
    <mergeCell ref="J872:K872"/>
    <mergeCell ref="M872:Q872"/>
    <mergeCell ref="D816:I816"/>
    <mergeCell ref="J816:K816"/>
    <mergeCell ref="M816:Q816"/>
    <mergeCell ref="D817:I818"/>
    <mergeCell ref="J817:K818"/>
    <mergeCell ref="L817:L818"/>
    <mergeCell ref="M817:Q817"/>
    <mergeCell ref="M818:Q818"/>
    <mergeCell ref="R754:R755"/>
    <mergeCell ref="S754:S755"/>
    <mergeCell ref="T754:T755"/>
    <mergeCell ref="U754:U755"/>
    <mergeCell ref="D755:F755"/>
    <mergeCell ref="G755:I755"/>
    <mergeCell ref="D806:I806"/>
    <mergeCell ref="J806:K806"/>
    <mergeCell ref="M806:Q806"/>
    <mergeCell ref="D807:I808"/>
    <mergeCell ref="J807:K808"/>
    <mergeCell ref="L807:L808"/>
    <mergeCell ref="M807:Q807"/>
    <mergeCell ref="M808:Q808"/>
    <mergeCell ref="D810:I810"/>
    <mergeCell ref="J810:J811"/>
    <mergeCell ref="Q754:Q755"/>
    <mergeCell ref="N810:N811"/>
    <mergeCell ref="G687:I687"/>
    <mergeCell ref="D696:I696"/>
    <mergeCell ref="J696:K696"/>
    <mergeCell ref="M696:Q696"/>
    <mergeCell ref="D697:I698"/>
    <mergeCell ref="J697:K698"/>
    <mergeCell ref="L697:L698"/>
    <mergeCell ref="M697:Q697"/>
    <mergeCell ref="M698:Q698"/>
    <mergeCell ref="Q686:Q687"/>
    <mergeCell ref="J715:J716"/>
    <mergeCell ref="K715:K716"/>
    <mergeCell ref="L715:L716"/>
    <mergeCell ref="M715:M716"/>
    <mergeCell ref="N715:N716"/>
    <mergeCell ref="O715:O716"/>
    <mergeCell ref="P715:P716"/>
    <mergeCell ref="Q715:Q716"/>
    <mergeCell ref="Q725:Q726"/>
    <mergeCell ref="D712:I713"/>
    <mergeCell ref="J712:K713"/>
    <mergeCell ref="R686:R687"/>
    <mergeCell ref="S686:S687"/>
    <mergeCell ref="T686:T687"/>
    <mergeCell ref="U686:U687"/>
    <mergeCell ref="D687:F687"/>
    <mergeCell ref="D721:I721"/>
    <mergeCell ref="B700:B701"/>
    <mergeCell ref="C700:C701"/>
    <mergeCell ref="D700:I700"/>
    <mergeCell ref="J700:J701"/>
    <mergeCell ref="K700:K701"/>
    <mergeCell ref="B820:B821"/>
    <mergeCell ref="C820:C821"/>
    <mergeCell ref="D820:I820"/>
    <mergeCell ref="J820:J821"/>
    <mergeCell ref="K820:K821"/>
    <mergeCell ref="L820:L821"/>
    <mergeCell ref="M820:M821"/>
    <mergeCell ref="N820:N821"/>
    <mergeCell ref="O820:O821"/>
    <mergeCell ref="P820:P821"/>
    <mergeCell ref="Q820:Q821"/>
    <mergeCell ref="O810:O811"/>
    <mergeCell ref="P810:P811"/>
    <mergeCell ref="Q810:Q811"/>
    <mergeCell ref="Q700:Q701"/>
    <mergeCell ref="J721:K721"/>
    <mergeCell ref="M721:Q721"/>
    <mergeCell ref="D722:I723"/>
    <mergeCell ref="J722:K723"/>
    <mergeCell ref="L722:L723"/>
    <mergeCell ref="M722:Q722"/>
    <mergeCell ref="S715:S716"/>
    <mergeCell ref="T715:T716"/>
    <mergeCell ref="U715:U716"/>
    <mergeCell ref="D716:F716"/>
    <mergeCell ref="G716:I716"/>
    <mergeCell ref="S810:S811"/>
    <mergeCell ref="T810:T811"/>
    <mergeCell ref="U810:U811"/>
    <mergeCell ref="D811:F811"/>
    <mergeCell ref="G811:I811"/>
    <mergeCell ref="B754:B755"/>
    <mergeCell ref="D751:I752"/>
    <mergeCell ref="J751:K752"/>
    <mergeCell ref="L751:L752"/>
    <mergeCell ref="M751:Q751"/>
    <mergeCell ref="M752:Q752"/>
    <mergeCell ref="B715:B716"/>
    <mergeCell ref="C715:C716"/>
    <mergeCell ref="M723:Q723"/>
    <mergeCell ref="D750:I750"/>
    <mergeCell ref="J750:K750"/>
    <mergeCell ref="M750:Q750"/>
    <mergeCell ref="D715:I715"/>
    <mergeCell ref="C754:C755"/>
    <mergeCell ref="D754:I754"/>
    <mergeCell ref="J754:J755"/>
    <mergeCell ref="K754:K755"/>
    <mergeCell ref="L754:L755"/>
    <mergeCell ref="M754:M755"/>
    <mergeCell ref="N754:N755"/>
    <mergeCell ref="O754:O755"/>
    <mergeCell ref="P754:P755"/>
    <mergeCell ref="R725:R726"/>
    <mergeCell ref="S725:S726"/>
    <mergeCell ref="T725:T726"/>
    <mergeCell ref="U725:U726"/>
    <mergeCell ref="D167:I168"/>
    <mergeCell ref="J167:K168"/>
    <mergeCell ref="L167:L168"/>
    <mergeCell ref="M167:Q167"/>
    <mergeCell ref="C686:C687"/>
    <mergeCell ref="D686:I686"/>
    <mergeCell ref="J686:J687"/>
    <mergeCell ref="K686:K687"/>
    <mergeCell ref="L686:L687"/>
    <mergeCell ref="M686:M687"/>
    <mergeCell ref="D676:F676"/>
    <mergeCell ref="G676:I676"/>
    <mergeCell ref="D352:I352"/>
    <mergeCell ref="J352:K352"/>
    <mergeCell ref="M352:Q352"/>
    <mergeCell ref="R304:R305"/>
    <mergeCell ref="S304:S305"/>
    <mergeCell ref="T304:T305"/>
    <mergeCell ref="U304:U305"/>
    <mergeCell ref="D305:F305"/>
    <mergeCell ref="G305:I305"/>
    <mergeCell ref="R700:R701"/>
    <mergeCell ref="S700:S701"/>
    <mergeCell ref="T700:T701"/>
    <mergeCell ref="U700:U701"/>
    <mergeCell ref="D701:F701"/>
    <mergeCell ref="G701:I701"/>
    <mergeCell ref="R715:R716"/>
    <mergeCell ref="B725:B726"/>
    <mergeCell ref="C725:C726"/>
    <mergeCell ref="D725:I725"/>
    <mergeCell ref="J725:J726"/>
    <mergeCell ref="K725:K726"/>
    <mergeCell ref="L725:L726"/>
    <mergeCell ref="M725:M726"/>
    <mergeCell ref="N725:N726"/>
    <mergeCell ref="O725:O726"/>
    <mergeCell ref="P725:P726"/>
    <mergeCell ref="D726:F726"/>
    <mergeCell ref="G726:I726"/>
    <mergeCell ref="N686:N687"/>
    <mergeCell ref="O686:O687"/>
    <mergeCell ref="P686:P687"/>
    <mergeCell ref="D711:I711"/>
    <mergeCell ref="J711:K711"/>
    <mergeCell ref="M711:Q711"/>
    <mergeCell ref="L712:L713"/>
    <mergeCell ref="M712:Q712"/>
    <mergeCell ref="L700:L701"/>
    <mergeCell ref="M700:M701"/>
    <mergeCell ref="N700:N701"/>
    <mergeCell ref="O700:O701"/>
    <mergeCell ref="P700:P701"/>
    <mergeCell ref="B686:B687"/>
    <mergeCell ref="M713:Q713"/>
    <mergeCell ref="D310:I310"/>
    <mergeCell ref="J310:K310"/>
    <mergeCell ref="M310:Q310"/>
    <mergeCell ref="D311:I312"/>
    <mergeCell ref="J311:K312"/>
    <mergeCell ref="L311:L312"/>
    <mergeCell ref="M311:Q311"/>
    <mergeCell ref="M312:Q312"/>
    <mergeCell ref="G314:L314"/>
    <mergeCell ref="O314:R314"/>
    <mergeCell ref="S315:S316"/>
    <mergeCell ref="T315:T316"/>
    <mergeCell ref="U315:U316"/>
    <mergeCell ref="D353:I354"/>
    <mergeCell ref="J353:K354"/>
    <mergeCell ref="L353:L354"/>
    <mergeCell ref="M353:Q353"/>
    <mergeCell ref="M354:Q354"/>
    <mergeCell ref="L386:L387"/>
    <mergeCell ref="M386:Q386"/>
    <mergeCell ref="M387:Q387"/>
    <mergeCell ref="B488:B489"/>
    <mergeCell ref="C488:C489"/>
    <mergeCell ref="D488:I488"/>
    <mergeCell ref="J488:J489"/>
    <mergeCell ref="K488:K489"/>
    <mergeCell ref="L488:L489"/>
    <mergeCell ref="M488:M489"/>
    <mergeCell ref="N488:N489"/>
    <mergeCell ref="O488:O489"/>
    <mergeCell ref="Q488:Q489"/>
    <mergeCell ref="R488:R489"/>
    <mergeCell ref="S488:S489"/>
    <mergeCell ref="T488:T489"/>
    <mergeCell ref="U488:U489"/>
    <mergeCell ref="D489:F489"/>
    <mergeCell ref="G489:I489"/>
    <mergeCell ref="U478:U479"/>
    <mergeCell ref="D479:F479"/>
    <mergeCell ref="G479:I479"/>
    <mergeCell ref="D484:I484"/>
    <mergeCell ref="J484:K484"/>
    <mergeCell ref="M484:Q484"/>
    <mergeCell ref="D485:I486"/>
    <mergeCell ref="J485:K486"/>
    <mergeCell ref="L485:L486"/>
    <mergeCell ref="M485:Q485"/>
    <mergeCell ref="M486:Q486"/>
    <mergeCell ref="S478:S479"/>
    <mergeCell ref="T478:T479"/>
    <mergeCell ref="M168:Q168"/>
    <mergeCell ref="B304:B305"/>
    <mergeCell ref="C304:C305"/>
    <mergeCell ref="D304:I304"/>
    <mergeCell ref="J304:J305"/>
    <mergeCell ref="K304:K305"/>
    <mergeCell ref="L304:L305"/>
    <mergeCell ref="M304:M305"/>
    <mergeCell ref="N304:N305"/>
    <mergeCell ref="O304:O305"/>
    <mergeCell ref="Q304:Q305"/>
    <mergeCell ref="P284:P285"/>
    <mergeCell ref="G170:L170"/>
    <mergeCell ref="B172:B173"/>
    <mergeCell ref="C172:C173"/>
    <mergeCell ref="D172:I172"/>
    <mergeCell ref="J172:J173"/>
    <mergeCell ref="K172:K173"/>
    <mergeCell ref="L172:L173"/>
    <mergeCell ref="M172:M173"/>
    <mergeCell ref="D178:I179"/>
    <mergeCell ref="J178:K179"/>
    <mergeCell ref="L178:L179"/>
    <mergeCell ref="M178:Q178"/>
    <mergeCell ref="M179:Q179"/>
    <mergeCell ref="B191:B192"/>
    <mergeCell ref="C191:C192"/>
    <mergeCell ref="D191:I191"/>
    <mergeCell ref="J191:J192"/>
    <mergeCell ref="K191:K192"/>
    <mergeCell ref="L191:L192"/>
    <mergeCell ref="M191:M192"/>
    <mergeCell ref="B158:B159"/>
    <mergeCell ref="C158:C159"/>
    <mergeCell ref="D158:I158"/>
    <mergeCell ref="J158:J159"/>
    <mergeCell ref="K158:K159"/>
    <mergeCell ref="L158:L159"/>
    <mergeCell ref="M158:M159"/>
    <mergeCell ref="N158:N159"/>
    <mergeCell ref="O158:O159"/>
    <mergeCell ref="Q158:Q159"/>
    <mergeCell ref="R158:R159"/>
    <mergeCell ref="S158:S159"/>
    <mergeCell ref="T158:T159"/>
    <mergeCell ref="U158:U159"/>
    <mergeCell ref="D159:F159"/>
    <mergeCell ref="G159:I159"/>
    <mergeCell ref="D166:I166"/>
    <mergeCell ref="J166:K166"/>
    <mergeCell ref="M166:Q166"/>
    <mergeCell ref="R35:R36"/>
    <mergeCell ref="P637:P638"/>
    <mergeCell ref="P658:P659"/>
    <mergeCell ref="P647:P648"/>
    <mergeCell ref="B478:B479"/>
    <mergeCell ref="C478:C479"/>
    <mergeCell ref="D478:I478"/>
    <mergeCell ref="J478:J479"/>
    <mergeCell ref="K478:K479"/>
    <mergeCell ref="L478:L479"/>
    <mergeCell ref="M478:M479"/>
    <mergeCell ref="N478:N479"/>
    <mergeCell ref="O478:O479"/>
    <mergeCell ref="Q478:Q479"/>
    <mergeCell ref="R478:R479"/>
    <mergeCell ref="B35:B36"/>
    <mergeCell ref="J35:J36"/>
    <mergeCell ref="K35:K36"/>
    <mergeCell ref="K86:K87"/>
    <mergeCell ref="L86:L87"/>
    <mergeCell ref="N65:N66"/>
    <mergeCell ref="O65:O66"/>
    <mergeCell ref="Q65:Q66"/>
    <mergeCell ref="D99:I100"/>
    <mergeCell ref="J99:K100"/>
    <mergeCell ref="L99:L100"/>
    <mergeCell ref="M99:Q99"/>
    <mergeCell ref="M100:Q100"/>
    <mergeCell ref="D52:I53"/>
    <mergeCell ref="J52:K53"/>
    <mergeCell ref="L52:L53"/>
    <mergeCell ref="M52:Q52"/>
    <mergeCell ref="S45:S46"/>
    <mergeCell ref="T45:T46"/>
    <mergeCell ref="U45:U46"/>
    <mergeCell ref="C8:D8"/>
    <mergeCell ref="C9:D9"/>
    <mergeCell ref="D51:I51"/>
    <mergeCell ref="J51:K51"/>
    <mergeCell ref="M51:Q51"/>
    <mergeCell ref="J41:K41"/>
    <mergeCell ref="M41:Q41"/>
    <mergeCell ref="L35:L36"/>
    <mergeCell ref="M35:M36"/>
    <mergeCell ref="N35:N36"/>
    <mergeCell ref="O35:O36"/>
    <mergeCell ref="Q35:Q36"/>
    <mergeCell ref="D46:F46"/>
    <mergeCell ref="G46:I46"/>
    <mergeCell ref="L45:L46"/>
    <mergeCell ref="M45:M46"/>
    <mergeCell ref="N45:N46"/>
    <mergeCell ref="O45:O46"/>
    <mergeCell ref="Q45:Q46"/>
    <mergeCell ref="D42:I43"/>
    <mergeCell ref="J42:K43"/>
    <mergeCell ref="L42:L43"/>
    <mergeCell ref="M43:Q43"/>
    <mergeCell ref="I9:J9"/>
    <mergeCell ref="I8:J8"/>
    <mergeCell ref="C35:C36"/>
    <mergeCell ref="D35:I35"/>
    <mergeCell ref="S35:S36"/>
    <mergeCell ref="T35:T36"/>
    <mergeCell ref="B1:U4"/>
    <mergeCell ref="B5:D5"/>
    <mergeCell ref="E5:N5"/>
    <mergeCell ref="O5:U5"/>
    <mergeCell ref="B11:U11"/>
    <mergeCell ref="G14:L14"/>
    <mergeCell ref="D32:I33"/>
    <mergeCell ref="J32:K33"/>
    <mergeCell ref="L32:L33"/>
    <mergeCell ref="M32:Q32"/>
    <mergeCell ref="M33:Q33"/>
    <mergeCell ref="D22:I23"/>
    <mergeCell ref="J22:K23"/>
    <mergeCell ref="L22:L23"/>
    <mergeCell ref="M22:Q22"/>
    <mergeCell ref="M23:Q23"/>
    <mergeCell ref="T15:T16"/>
    <mergeCell ref="U15:U16"/>
    <mergeCell ref="D16:F16"/>
    <mergeCell ref="G16:I16"/>
    <mergeCell ref="D21:I21"/>
    <mergeCell ref="J21:K21"/>
    <mergeCell ref="M21:Q21"/>
    <mergeCell ref="M15:M16"/>
    <mergeCell ref="N15:N16"/>
    <mergeCell ref="O15:O16"/>
    <mergeCell ref="Q15:Q16"/>
    <mergeCell ref="R15:R16"/>
    <mergeCell ref="S15:S16"/>
    <mergeCell ref="O14:R14"/>
    <mergeCell ref="C15:C16"/>
    <mergeCell ref="C7:D7"/>
    <mergeCell ref="B15:B16"/>
    <mergeCell ref="S25:S26"/>
    <mergeCell ref="T25:T26"/>
    <mergeCell ref="U25:U26"/>
    <mergeCell ref="D26:F26"/>
    <mergeCell ref="G26:I26"/>
    <mergeCell ref="D31:I31"/>
    <mergeCell ref="J31:K31"/>
    <mergeCell ref="M31:Q31"/>
    <mergeCell ref="L25:L26"/>
    <mergeCell ref="M25:M26"/>
    <mergeCell ref="N25:N26"/>
    <mergeCell ref="O25:O26"/>
    <mergeCell ref="Q25:Q26"/>
    <mergeCell ref="R25:R26"/>
    <mergeCell ref="B25:B26"/>
    <mergeCell ref="C25:C26"/>
    <mergeCell ref="D25:I25"/>
    <mergeCell ref="J25:J26"/>
    <mergeCell ref="K25:K26"/>
    <mergeCell ref="D15:I15"/>
    <mergeCell ref="J15:J16"/>
    <mergeCell ref="K15:K16"/>
    <mergeCell ref="L15:L16"/>
    <mergeCell ref="U35:U36"/>
    <mergeCell ref="D36:F36"/>
    <mergeCell ref="G36:I36"/>
    <mergeCell ref="B45:B46"/>
    <mergeCell ref="C45:C46"/>
    <mergeCell ref="D45:I45"/>
    <mergeCell ref="J45:J46"/>
    <mergeCell ref="K45:K46"/>
    <mergeCell ref="D41:I41"/>
    <mergeCell ref="M42:Q42"/>
    <mergeCell ref="R45:R46"/>
    <mergeCell ref="T144:T145"/>
    <mergeCell ref="U144:U145"/>
    <mergeCell ref="D146:F146"/>
    <mergeCell ref="G146:I146"/>
    <mergeCell ref="S55:S56"/>
    <mergeCell ref="T55:T56"/>
    <mergeCell ref="U55:U56"/>
    <mergeCell ref="D56:F56"/>
    <mergeCell ref="G56:I56"/>
    <mergeCell ref="D61:I61"/>
    <mergeCell ref="J61:K61"/>
    <mergeCell ref="M61:Q61"/>
    <mergeCell ref="L55:L56"/>
    <mergeCell ref="M55:M56"/>
    <mergeCell ref="N55:N56"/>
    <mergeCell ref="O55:O56"/>
    <mergeCell ref="Q55:Q56"/>
    <mergeCell ref="R55:R56"/>
    <mergeCell ref="J86:J87"/>
    <mergeCell ref="R65:R66"/>
    <mergeCell ref="S65:S66"/>
    <mergeCell ref="T65:T66"/>
    <mergeCell ref="U65:U66"/>
    <mergeCell ref="D66:F66"/>
    <mergeCell ref="G66:I66"/>
    <mergeCell ref="D71:I71"/>
    <mergeCell ref="J71:K71"/>
    <mergeCell ref="T86:T87"/>
    <mergeCell ref="U86:U87"/>
    <mergeCell ref="D87:F87"/>
    <mergeCell ref="G87:I87"/>
    <mergeCell ref="D98:I98"/>
    <mergeCell ref="J98:K98"/>
    <mergeCell ref="M98:Q98"/>
    <mergeCell ref="M86:M87"/>
    <mergeCell ref="N86:N87"/>
    <mergeCell ref="O86:O87"/>
    <mergeCell ref="Q86:Q87"/>
    <mergeCell ref="R86:R87"/>
    <mergeCell ref="S86:S87"/>
    <mergeCell ref="L72:L73"/>
    <mergeCell ref="D75:I75"/>
    <mergeCell ref="J75:J76"/>
    <mergeCell ref="K75:K76"/>
    <mergeCell ref="L75:L76"/>
    <mergeCell ref="M53:Q53"/>
    <mergeCell ref="B55:B56"/>
    <mergeCell ref="C55:C56"/>
    <mergeCell ref="D55:I55"/>
    <mergeCell ref="J55:J56"/>
    <mergeCell ref="K55:K56"/>
    <mergeCell ref="G85:L85"/>
    <mergeCell ref="O85:R85"/>
    <mergeCell ref="B86:B87"/>
    <mergeCell ref="C86:C87"/>
    <mergeCell ref="D62:I63"/>
    <mergeCell ref="J62:K63"/>
    <mergeCell ref="L62:L63"/>
    <mergeCell ref="M62:Q62"/>
    <mergeCell ref="M63:Q63"/>
    <mergeCell ref="D86:I86"/>
    <mergeCell ref="M72:Q72"/>
    <mergeCell ref="M73:Q73"/>
    <mergeCell ref="B75:B76"/>
    <mergeCell ref="C75:C76"/>
    <mergeCell ref="M71:Q71"/>
    <mergeCell ref="D72:I73"/>
    <mergeCell ref="J72:K73"/>
    <mergeCell ref="B65:B66"/>
    <mergeCell ref="C65:C66"/>
    <mergeCell ref="D65:I65"/>
    <mergeCell ref="J65:J66"/>
    <mergeCell ref="K65:K66"/>
    <mergeCell ref="L65:L66"/>
    <mergeCell ref="M65:M66"/>
    <mergeCell ref="M83:Q83"/>
    <mergeCell ref="U172:U173"/>
    <mergeCell ref="D173:F173"/>
    <mergeCell ref="G173:I173"/>
    <mergeCell ref="D177:I177"/>
    <mergeCell ref="J177:K177"/>
    <mergeCell ref="M177:Q177"/>
    <mergeCell ref="N172:N173"/>
    <mergeCell ref="O172:O173"/>
    <mergeCell ref="Q172:Q173"/>
    <mergeCell ref="R172:R173"/>
    <mergeCell ref="S172:S173"/>
    <mergeCell ref="T172:T173"/>
    <mergeCell ref="G171:L171"/>
    <mergeCell ref="O171:R171"/>
    <mergeCell ref="M75:M76"/>
    <mergeCell ref="N75:N76"/>
    <mergeCell ref="O75:O76"/>
    <mergeCell ref="Q75:Q76"/>
    <mergeCell ref="R75:R76"/>
    <mergeCell ref="S75:S76"/>
    <mergeCell ref="T75:T76"/>
    <mergeCell ref="U75:U76"/>
    <mergeCell ref="D76:F76"/>
    <mergeCell ref="G76:I76"/>
    <mergeCell ref="D81:I81"/>
    <mergeCell ref="J81:K81"/>
    <mergeCell ref="M81:Q81"/>
    <mergeCell ref="D82:I83"/>
    <mergeCell ref="J82:K83"/>
    <mergeCell ref="L82:L83"/>
    <mergeCell ref="M82:Q82"/>
    <mergeCell ref="R144:R145"/>
    <mergeCell ref="B144:B145"/>
    <mergeCell ref="C144:C145"/>
    <mergeCell ref="D144:I144"/>
    <mergeCell ref="J144:J145"/>
    <mergeCell ref="K144:K145"/>
    <mergeCell ref="L144:L145"/>
    <mergeCell ref="M144:M145"/>
    <mergeCell ref="N144:N145"/>
    <mergeCell ref="O144:O145"/>
    <mergeCell ref="Q144:Q145"/>
    <mergeCell ref="B102:B103"/>
    <mergeCell ref="C102:C103"/>
    <mergeCell ref="B116:B117"/>
    <mergeCell ref="C116:C117"/>
    <mergeCell ref="B130:B131"/>
    <mergeCell ref="C130:C131"/>
    <mergeCell ref="D134:F134"/>
    <mergeCell ref="G134:I134"/>
    <mergeCell ref="D139:F139"/>
    <mergeCell ref="G139:I139"/>
    <mergeCell ref="G135:I135"/>
    <mergeCell ref="S144:S145"/>
    <mergeCell ref="D145:F145"/>
    <mergeCell ref="G145:I145"/>
    <mergeCell ref="R116:R117"/>
    <mergeCell ref="S116:S117"/>
    <mergeCell ref="R130:R131"/>
    <mergeCell ref="S130:S131"/>
    <mergeCell ref="D132:F132"/>
    <mergeCell ref="G132:I132"/>
    <mergeCell ref="D133:F133"/>
    <mergeCell ref="G133:I133"/>
    <mergeCell ref="D107:F107"/>
    <mergeCell ref="G107:I107"/>
    <mergeCell ref="D121:F121"/>
    <mergeCell ref="G121:I121"/>
    <mergeCell ref="D135:F135"/>
    <mergeCell ref="T130:T131"/>
    <mergeCell ref="D136:F136"/>
    <mergeCell ref="G136:I136"/>
    <mergeCell ref="D137:F137"/>
    <mergeCell ref="G137:I137"/>
    <mergeCell ref="D138:F138"/>
    <mergeCell ref="G138:I138"/>
    <mergeCell ref="U130:U131"/>
    <mergeCell ref="T116:T117"/>
    <mergeCell ref="Q102:Q103"/>
    <mergeCell ref="D113:I114"/>
    <mergeCell ref="J113:K114"/>
    <mergeCell ref="L113:L114"/>
    <mergeCell ref="M113:Q113"/>
    <mergeCell ref="M114:Q114"/>
    <mergeCell ref="R102:R103"/>
    <mergeCell ref="S102:S103"/>
    <mergeCell ref="T102:T103"/>
    <mergeCell ref="D102:I102"/>
    <mergeCell ref="J102:J103"/>
    <mergeCell ref="K102:K103"/>
    <mergeCell ref="L102:L103"/>
    <mergeCell ref="M102:M103"/>
    <mergeCell ref="N102:N103"/>
    <mergeCell ref="O102:O103"/>
    <mergeCell ref="M128:Q128"/>
    <mergeCell ref="D108:F108"/>
    <mergeCell ref="G108:I108"/>
    <mergeCell ref="D122:F122"/>
    <mergeCell ref="G122:I122"/>
    <mergeCell ref="D109:F109"/>
    <mergeCell ref="G109:I109"/>
    <mergeCell ref="D123:F123"/>
    <mergeCell ref="G123:I123"/>
    <mergeCell ref="D124:F124"/>
    <mergeCell ref="G124:I124"/>
    <mergeCell ref="D110:F110"/>
    <mergeCell ref="G110:I110"/>
    <mergeCell ref="G153:I153"/>
    <mergeCell ref="D155:I156"/>
    <mergeCell ref="J155:K156"/>
    <mergeCell ref="L155:L156"/>
    <mergeCell ref="M155:Q155"/>
    <mergeCell ref="M156:Q156"/>
    <mergeCell ref="D116:I116"/>
    <mergeCell ref="J116:J117"/>
    <mergeCell ref="K116:K117"/>
    <mergeCell ref="L116:L117"/>
    <mergeCell ref="M116:M117"/>
    <mergeCell ref="N116:N117"/>
    <mergeCell ref="O116:O117"/>
    <mergeCell ref="Q116:Q117"/>
    <mergeCell ref="D130:I130"/>
    <mergeCell ref="M126:Q126"/>
    <mergeCell ref="D127:I128"/>
    <mergeCell ref="J127:K128"/>
    <mergeCell ref="L127:L128"/>
    <mergeCell ref="M127:Q127"/>
    <mergeCell ref="L130:L131"/>
    <mergeCell ref="M130:M131"/>
    <mergeCell ref="N130:N131"/>
    <mergeCell ref="O130:O131"/>
    <mergeCell ref="Q130:Q131"/>
    <mergeCell ref="D131:F131"/>
    <mergeCell ref="G131:I131"/>
    <mergeCell ref="D154:I154"/>
    <mergeCell ref="J154:K154"/>
    <mergeCell ref="M154:Q154"/>
    <mergeCell ref="D149:F149"/>
    <mergeCell ref="G149:I149"/>
    <mergeCell ref="R244:R245"/>
    <mergeCell ref="S244:S245"/>
    <mergeCell ref="M187:Q187"/>
    <mergeCell ref="D188:I189"/>
    <mergeCell ref="J188:K189"/>
    <mergeCell ref="L188:L189"/>
    <mergeCell ref="M188:Q188"/>
    <mergeCell ref="M189:Q189"/>
    <mergeCell ref="S234:S235"/>
    <mergeCell ref="T244:T245"/>
    <mergeCell ref="U244:U245"/>
    <mergeCell ref="D245:F245"/>
    <mergeCell ref="U116:U117"/>
    <mergeCell ref="D117:F117"/>
    <mergeCell ref="G117:I117"/>
    <mergeCell ref="D118:F118"/>
    <mergeCell ref="G118:I118"/>
    <mergeCell ref="D119:F119"/>
    <mergeCell ref="G119:I119"/>
    <mergeCell ref="D120:F120"/>
    <mergeCell ref="G120:I120"/>
    <mergeCell ref="D125:F125"/>
    <mergeCell ref="G125:I125"/>
    <mergeCell ref="D126:I126"/>
    <mergeCell ref="J126:K126"/>
    <mergeCell ref="D140:I140"/>
    <mergeCell ref="J140:K140"/>
    <mergeCell ref="M140:Q140"/>
    <mergeCell ref="D141:I142"/>
    <mergeCell ref="J141:K142"/>
    <mergeCell ref="L141:L142"/>
    <mergeCell ref="M141:Q141"/>
    <mergeCell ref="B214:B215"/>
    <mergeCell ref="C214:C215"/>
    <mergeCell ref="D214:I214"/>
    <mergeCell ref="J214:J215"/>
    <mergeCell ref="K214:K215"/>
    <mergeCell ref="Q191:Q192"/>
    <mergeCell ref="U102:U103"/>
    <mergeCell ref="D103:F103"/>
    <mergeCell ref="G103:I103"/>
    <mergeCell ref="D104:F104"/>
    <mergeCell ref="G104:I104"/>
    <mergeCell ref="D105:F105"/>
    <mergeCell ref="G105:I105"/>
    <mergeCell ref="D106:F106"/>
    <mergeCell ref="G106:I106"/>
    <mergeCell ref="D111:F111"/>
    <mergeCell ref="G111:I111"/>
    <mergeCell ref="D112:I112"/>
    <mergeCell ref="J112:K112"/>
    <mergeCell ref="M112:Q112"/>
    <mergeCell ref="M142:Q142"/>
    <mergeCell ref="J130:J131"/>
    <mergeCell ref="K130:K131"/>
    <mergeCell ref="B181:B182"/>
    <mergeCell ref="C181:C182"/>
    <mergeCell ref="D181:I181"/>
    <mergeCell ref="J181:J182"/>
    <mergeCell ref="K181:K182"/>
    <mergeCell ref="L181:L182"/>
    <mergeCell ref="M181:M182"/>
    <mergeCell ref="G148:I148"/>
    <mergeCell ref="D153:F153"/>
    <mergeCell ref="D251:I252"/>
    <mergeCell ref="J251:K252"/>
    <mergeCell ref="L251:L252"/>
    <mergeCell ref="M251:Q251"/>
    <mergeCell ref="M252:Q252"/>
    <mergeCell ref="B254:B255"/>
    <mergeCell ref="C254:C255"/>
    <mergeCell ref="D254:I254"/>
    <mergeCell ref="J254:J255"/>
    <mergeCell ref="K254:K255"/>
    <mergeCell ref="L254:L255"/>
    <mergeCell ref="M254:M255"/>
    <mergeCell ref="N254:N255"/>
    <mergeCell ref="O254:O255"/>
    <mergeCell ref="Q254:Q255"/>
    <mergeCell ref="K244:K245"/>
    <mergeCell ref="L244:L245"/>
    <mergeCell ref="M244:M245"/>
    <mergeCell ref="N244:N245"/>
    <mergeCell ref="O244:O245"/>
    <mergeCell ref="Q244:Q245"/>
    <mergeCell ref="D300:I300"/>
    <mergeCell ref="J300:K300"/>
    <mergeCell ref="M300:Q300"/>
    <mergeCell ref="D301:I302"/>
    <mergeCell ref="J301:K302"/>
    <mergeCell ref="L301:L302"/>
    <mergeCell ref="M301:Q301"/>
    <mergeCell ref="M302:Q302"/>
    <mergeCell ref="R284:R285"/>
    <mergeCell ref="S284:S285"/>
    <mergeCell ref="T284:T285"/>
    <mergeCell ref="U284:U285"/>
    <mergeCell ref="D285:F285"/>
    <mergeCell ref="G285:I285"/>
    <mergeCell ref="S264:S265"/>
    <mergeCell ref="T264:T265"/>
    <mergeCell ref="U264:U265"/>
    <mergeCell ref="D265:F265"/>
    <mergeCell ref="G265:I265"/>
    <mergeCell ref="D270:I270"/>
    <mergeCell ref="J270:K270"/>
    <mergeCell ref="M270:Q270"/>
    <mergeCell ref="D271:I272"/>
    <mergeCell ref="J271:K272"/>
    <mergeCell ref="L271:L272"/>
    <mergeCell ref="M271:Q271"/>
    <mergeCell ref="M272:Q272"/>
    <mergeCell ref="D274:I274"/>
    <mergeCell ref="J274:J275"/>
    <mergeCell ref="K274:K275"/>
    <mergeCell ref="L274:L275"/>
    <mergeCell ref="M274:M275"/>
    <mergeCell ref="B294:B295"/>
    <mergeCell ref="C294:C295"/>
    <mergeCell ref="D294:I294"/>
    <mergeCell ref="J294:J295"/>
    <mergeCell ref="K294:K295"/>
    <mergeCell ref="L294:L295"/>
    <mergeCell ref="D280:I280"/>
    <mergeCell ref="J280:K280"/>
    <mergeCell ref="M280:Q280"/>
    <mergeCell ref="D281:I282"/>
    <mergeCell ref="R181:R182"/>
    <mergeCell ref="S181:S182"/>
    <mergeCell ref="T181:T182"/>
    <mergeCell ref="U181:U182"/>
    <mergeCell ref="D182:F182"/>
    <mergeCell ref="G182:I182"/>
    <mergeCell ref="D187:I187"/>
    <mergeCell ref="J187:K187"/>
    <mergeCell ref="B274:B275"/>
    <mergeCell ref="C274:C275"/>
    <mergeCell ref="N274:N275"/>
    <mergeCell ref="B264:B265"/>
    <mergeCell ref="C264:C265"/>
    <mergeCell ref="D264:I264"/>
    <mergeCell ref="J264:J265"/>
    <mergeCell ref="K264:K265"/>
    <mergeCell ref="L264:L265"/>
    <mergeCell ref="M264:M265"/>
    <mergeCell ref="N264:N265"/>
    <mergeCell ref="Q264:Q265"/>
    <mergeCell ref="P274:P275"/>
    <mergeCell ref="L261:L262"/>
    <mergeCell ref="N181:N182"/>
    <mergeCell ref="O181:O182"/>
    <mergeCell ref="Q181:Q182"/>
    <mergeCell ref="D290:I290"/>
    <mergeCell ref="J290:K290"/>
    <mergeCell ref="M290:Q290"/>
    <mergeCell ref="D291:I292"/>
    <mergeCell ref="J291:K292"/>
    <mergeCell ref="L291:L292"/>
    <mergeCell ref="M291:Q291"/>
    <mergeCell ref="M292:Q292"/>
    <mergeCell ref="B284:B285"/>
    <mergeCell ref="C284:C285"/>
    <mergeCell ref="D284:I284"/>
    <mergeCell ref="J284:J285"/>
    <mergeCell ref="K284:K285"/>
    <mergeCell ref="L284:L285"/>
    <mergeCell ref="M284:M285"/>
    <mergeCell ref="N284:N285"/>
    <mergeCell ref="Q284:Q285"/>
    <mergeCell ref="D255:F255"/>
    <mergeCell ref="G255:I255"/>
    <mergeCell ref="B244:B245"/>
    <mergeCell ref="C244:C245"/>
    <mergeCell ref="J261:K262"/>
    <mergeCell ref="P264:P265"/>
    <mergeCell ref="M261:Q261"/>
    <mergeCell ref="M262:Q262"/>
    <mergeCell ref="G245:I245"/>
    <mergeCell ref="D250:I250"/>
    <mergeCell ref="J250:K250"/>
    <mergeCell ref="M250:Q250"/>
    <mergeCell ref="S294:S295"/>
    <mergeCell ref="T294:T295"/>
    <mergeCell ref="U294:U295"/>
    <mergeCell ref="D295:F295"/>
    <mergeCell ref="G295:I295"/>
    <mergeCell ref="J224:J225"/>
    <mergeCell ref="K224:K225"/>
    <mergeCell ref="L224:L225"/>
    <mergeCell ref="M224:M225"/>
    <mergeCell ref="N224:N225"/>
    <mergeCell ref="J281:K282"/>
    <mergeCell ref="L281:L282"/>
    <mergeCell ref="M281:Q281"/>
    <mergeCell ref="M282:Q282"/>
    <mergeCell ref="Q274:Q275"/>
    <mergeCell ref="R274:R275"/>
    <mergeCell ref="S274:S275"/>
    <mergeCell ref="T274:T275"/>
    <mergeCell ref="U274:U275"/>
    <mergeCell ref="D275:F275"/>
    <mergeCell ref="G275:I275"/>
    <mergeCell ref="R264:R265"/>
    <mergeCell ref="R254:R255"/>
    <mergeCell ref="S254:S255"/>
    <mergeCell ref="T254:T255"/>
    <mergeCell ref="U254:U255"/>
    <mergeCell ref="D244:I244"/>
    <mergeCell ref="J244:J245"/>
    <mergeCell ref="D260:I260"/>
    <mergeCell ref="J260:K260"/>
    <mergeCell ref="M260:Q260"/>
    <mergeCell ref="D261:I262"/>
    <mergeCell ref="T191:T192"/>
    <mergeCell ref="U191:U192"/>
    <mergeCell ref="D192:F192"/>
    <mergeCell ref="G192:I192"/>
    <mergeCell ref="D210:I210"/>
    <mergeCell ref="J210:K210"/>
    <mergeCell ref="M210:Q210"/>
    <mergeCell ref="D211:I212"/>
    <mergeCell ref="J211:K212"/>
    <mergeCell ref="L211:L212"/>
    <mergeCell ref="M211:Q211"/>
    <mergeCell ref="M212:Q212"/>
    <mergeCell ref="S224:S225"/>
    <mergeCell ref="T224:T225"/>
    <mergeCell ref="U224:U225"/>
    <mergeCell ref="D225:F225"/>
    <mergeCell ref="G225:I225"/>
    <mergeCell ref="L214:L215"/>
    <mergeCell ref="M214:M215"/>
    <mergeCell ref="N214:N215"/>
    <mergeCell ref="O214:O215"/>
    <mergeCell ref="Q214:Q215"/>
    <mergeCell ref="R214:R215"/>
    <mergeCell ref="S214:S215"/>
    <mergeCell ref="T214:T215"/>
    <mergeCell ref="U214:U215"/>
    <mergeCell ref="D215:F215"/>
    <mergeCell ref="G215:I215"/>
    <mergeCell ref="R191:R192"/>
    <mergeCell ref="S191:S192"/>
    <mergeCell ref="N191:N192"/>
    <mergeCell ref="O191:O192"/>
    <mergeCell ref="T234:T235"/>
    <mergeCell ref="U234:U235"/>
    <mergeCell ref="D235:F235"/>
    <mergeCell ref="G235:I235"/>
    <mergeCell ref="B224:B225"/>
    <mergeCell ref="C224:C225"/>
    <mergeCell ref="D224:I224"/>
    <mergeCell ref="D240:I240"/>
    <mergeCell ref="J240:K240"/>
    <mergeCell ref="M240:Q240"/>
    <mergeCell ref="D241:I242"/>
    <mergeCell ref="J241:K242"/>
    <mergeCell ref="L241:L242"/>
    <mergeCell ref="M241:Q241"/>
    <mergeCell ref="M242:Q242"/>
    <mergeCell ref="D230:I230"/>
    <mergeCell ref="J230:K230"/>
    <mergeCell ref="M230:Q230"/>
    <mergeCell ref="D231:I232"/>
    <mergeCell ref="J231:K232"/>
    <mergeCell ref="L231:L232"/>
    <mergeCell ref="M231:Q231"/>
    <mergeCell ref="M232:Q232"/>
    <mergeCell ref="B234:B235"/>
    <mergeCell ref="C234:C235"/>
    <mergeCell ref="D234:I234"/>
    <mergeCell ref="J234:J235"/>
    <mergeCell ref="K234:K235"/>
    <mergeCell ref="L234:L235"/>
    <mergeCell ref="M234:M235"/>
    <mergeCell ref="N234:N235"/>
    <mergeCell ref="B315:B316"/>
    <mergeCell ref="C315:C316"/>
    <mergeCell ref="D315:I315"/>
    <mergeCell ref="J315:J316"/>
    <mergeCell ref="K315:K316"/>
    <mergeCell ref="L315:L316"/>
    <mergeCell ref="M315:M316"/>
    <mergeCell ref="N315:N316"/>
    <mergeCell ref="O315:O316"/>
    <mergeCell ref="Q315:Q316"/>
    <mergeCell ref="R315:R316"/>
    <mergeCell ref="R224:R225"/>
    <mergeCell ref="D220:I220"/>
    <mergeCell ref="J220:K220"/>
    <mergeCell ref="M220:Q220"/>
    <mergeCell ref="D221:I222"/>
    <mergeCell ref="J221:K222"/>
    <mergeCell ref="L221:L222"/>
    <mergeCell ref="M221:Q221"/>
    <mergeCell ref="M222:Q222"/>
    <mergeCell ref="R234:R235"/>
    <mergeCell ref="O234:O235"/>
    <mergeCell ref="Q234:Q235"/>
    <mergeCell ref="O224:O225"/>
    <mergeCell ref="Q224:Q225"/>
    <mergeCell ref="M294:M295"/>
    <mergeCell ref="N294:N295"/>
    <mergeCell ref="O294:O295"/>
    <mergeCell ref="Q294:Q295"/>
    <mergeCell ref="R294:R295"/>
    <mergeCell ref="D316:F316"/>
    <mergeCell ref="G316:I316"/>
    <mergeCell ref="B356:B357"/>
    <mergeCell ref="C356:C357"/>
    <mergeCell ref="D356:I356"/>
    <mergeCell ref="J356:J357"/>
    <mergeCell ref="K356:K357"/>
    <mergeCell ref="L356:L357"/>
    <mergeCell ref="M356:M357"/>
    <mergeCell ref="N356:N357"/>
    <mergeCell ref="O356:O357"/>
    <mergeCell ref="Q356:Q357"/>
    <mergeCell ref="R356:R357"/>
    <mergeCell ref="S356:S357"/>
    <mergeCell ref="T356:T357"/>
    <mergeCell ref="U356:U357"/>
    <mergeCell ref="D357:F357"/>
    <mergeCell ref="G357:I357"/>
    <mergeCell ref="R389:R390"/>
    <mergeCell ref="S389:S390"/>
    <mergeCell ref="T389:T390"/>
    <mergeCell ref="U389:U390"/>
    <mergeCell ref="D390:F390"/>
    <mergeCell ref="G390:I390"/>
    <mergeCell ref="D375:I375"/>
    <mergeCell ref="J375:K375"/>
    <mergeCell ref="M375:Q375"/>
    <mergeCell ref="D376:I377"/>
    <mergeCell ref="J376:K377"/>
    <mergeCell ref="L376:L377"/>
    <mergeCell ref="M376:Q376"/>
    <mergeCell ref="M377:Q377"/>
    <mergeCell ref="D386:I387"/>
    <mergeCell ref="J386:K387"/>
    <mergeCell ref="B379:B380"/>
    <mergeCell ref="C379:C380"/>
    <mergeCell ref="D379:I379"/>
    <mergeCell ref="J379:J380"/>
    <mergeCell ref="K379:K380"/>
    <mergeCell ref="L379:L380"/>
    <mergeCell ref="M379:M380"/>
    <mergeCell ref="N379:N380"/>
    <mergeCell ref="O379:O380"/>
    <mergeCell ref="Q379:Q380"/>
    <mergeCell ref="R379:R380"/>
    <mergeCell ref="S379:S380"/>
    <mergeCell ref="T379:T380"/>
    <mergeCell ref="U379:U380"/>
    <mergeCell ref="D380:F380"/>
    <mergeCell ref="G380:I380"/>
    <mergeCell ref="D385:I385"/>
    <mergeCell ref="J385:K385"/>
    <mergeCell ref="M385:Q385"/>
    <mergeCell ref="B389:B390"/>
    <mergeCell ref="C389:C390"/>
    <mergeCell ref="D389:I389"/>
    <mergeCell ref="J389:J390"/>
    <mergeCell ref="K389:K390"/>
    <mergeCell ref="L389:L390"/>
    <mergeCell ref="M389:M390"/>
    <mergeCell ref="N389:N390"/>
    <mergeCell ref="D395:I395"/>
    <mergeCell ref="J395:K395"/>
    <mergeCell ref="M395:Q395"/>
    <mergeCell ref="O389:O390"/>
    <mergeCell ref="Q389:Q390"/>
    <mergeCell ref="D396:I397"/>
    <mergeCell ref="J396:K397"/>
    <mergeCell ref="L396:L397"/>
    <mergeCell ref="M396:Q396"/>
    <mergeCell ref="M397:Q397"/>
    <mergeCell ref="S400:S401"/>
    <mergeCell ref="T400:T401"/>
    <mergeCell ref="U400:U401"/>
    <mergeCell ref="D401:F401"/>
    <mergeCell ref="G401:I401"/>
    <mergeCell ref="D421:I421"/>
    <mergeCell ref="J421:K421"/>
    <mergeCell ref="M421:Q421"/>
    <mergeCell ref="D422:I423"/>
    <mergeCell ref="J422:K423"/>
    <mergeCell ref="L422:L423"/>
    <mergeCell ref="M422:Q422"/>
    <mergeCell ref="M423:Q423"/>
    <mergeCell ref="G399:L399"/>
    <mergeCell ref="O399:R399"/>
    <mergeCell ref="B400:B401"/>
    <mergeCell ref="C400:C401"/>
    <mergeCell ref="D400:I400"/>
    <mergeCell ref="J400:J401"/>
    <mergeCell ref="K400:K401"/>
    <mergeCell ref="L400:L401"/>
    <mergeCell ref="M400:M401"/>
    <mergeCell ref="N400:N401"/>
    <mergeCell ref="O400:O401"/>
    <mergeCell ref="Q400:Q401"/>
    <mergeCell ref="R400:R401"/>
    <mergeCell ref="G425:L425"/>
    <mergeCell ref="O425:R425"/>
    <mergeCell ref="B426:B427"/>
    <mergeCell ref="C426:C427"/>
    <mergeCell ref="D426:I426"/>
    <mergeCell ref="J426:J427"/>
    <mergeCell ref="K426:K427"/>
    <mergeCell ref="L426:L427"/>
    <mergeCell ref="M426:M427"/>
    <mergeCell ref="N426:N427"/>
    <mergeCell ref="O426:O427"/>
    <mergeCell ref="Q426:Q427"/>
    <mergeCell ref="R426:R427"/>
    <mergeCell ref="S426:S427"/>
    <mergeCell ref="T426:T427"/>
    <mergeCell ref="U426:U427"/>
    <mergeCell ref="D427:F427"/>
    <mergeCell ref="G427:I427"/>
    <mergeCell ref="P426:P427"/>
    <mergeCell ref="D454:I454"/>
    <mergeCell ref="J454:K454"/>
    <mergeCell ref="M454:Q454"/>
    <mergeCell ref="D455:I456"/>
    <mergeCell ref="J455:K456"/>
    <mergeCell ref="L455:L456"/>
    <mergeCell ref="M455:Q455"/>
    <mergeCell ref="M456:Q456"/>
    <mergeCell ref="B458:B459"/>
    <mergeCell ref="C458:C459"/>
    <mergeCell ref="D458:I458"/>
    <mergeCell ref="J458:J459"/>
    <mergeCell ref="K458:K459"/>
    <mergeCell ref="L458:L459"/>
    <mergeCell ref="M458:M459"/>
    <mergeCell ref="N458:N459"/>
    <mergeCell ref="O458:O459"/>
    <mergeCell ref="Q458:Q459"/>
    <mergeCell ref="R458:R459"/>
    <mergeCell ref="S458:S459"/>
    <mergeCell ref="T458:T459"/>
    <mergeCell ref="U458:U459"/>
    <mergeCell ref="D459:F459"/>
    <mergeCell ref="G459:I459"/>
    <mergeCell ref="D464:I464"/>
    <mergeCell ref="J464:K464"/>
    <mergeCell ref="M464:Q464"/>
    <mergeCell ref="D465:I466"/>
    <mergeCell ref="J465:K466"/>
    <mergeCell ref="L465:L466"/>
    <mergeCell ref="M465:Q465"/>
    <mergeCell ref="M466:Q466"/>
    <mergeCell ref="B468:B469"/>
    <mergeCell ref="C468:C469"/>
    <mergeCell ref="D468:I468"/>
    <mergeCell ref="J468:J469"/>
    <mergeCell ref="K468:K469"/>
    <mergeCell ref="L468:L469"/>
    <mergeCell ref="M468:M469"/>
    <mergeCell ref="N468:N469"/>
    <mergeCell ref="O468:O469"/>
    <mergeCell ref="Q468:Q469"/>
    <mergeCell ref="R468:R469"/>
    <mergeCell ref="S468:S469"/>
    <mergeCell ref="T468:T469"/>
    <mergeCell ref="U468:U469"/>
    <mergeCell ref="D469:F469"/>
    <mergeCell ref="G469:I469"/>
    <mergeCell ref="G518:L518"/>
    <mergeCell ref="O518:R518"/>
    <mergeCell ref="B519:B520"/>
    <mergeCell ref="C519:C520"/>
    <mergeCell ref="D519:I519"/>
    <mergeCell ref="J519:J520"/>
    <mergeCell ref="K519:K520"/>
    <mergeCell ref="L519:L520"/>
    <mergeCell ref="M519:M520"/>
    <mergeCell ref="N519:N520"/>
    <mergeCell ref="O519:O520"/>
    <mergeCell ref="Q519:Q520"/>
    <mergeCell ref="R519:R520"/>
    <mergeCell ref="D494:I494"/>
    <mergeCell ref="J494:K494"/>
    <mergeCell ref="M494:Q494"/>
    <mergeCell ref="D495:I496"/>
    <mergeCell ref="J495:K496"/>
    <mergeCell ref="L495:L496"/>
    <mergeCell ref="M495:Q495"/>
    <mergeCell ref="M496:Q496"/>
    <mergeCell ref="B498:B499"/>
    <mergeCell ref="C498:C499"/>
    <mergeCell ref="D498:I498"/>
    <mergeCell ref="D514:I514"/>
    <mergeCell ref="J514:K514"/>
    <mergeCell ref="M514:Q514"/>
    <mergeCell ref="D515:I516"/>
    <mergeCell ref="J515:K516"/>
    <mergeCell ref="L515:L516"/>
    <mergeCell ref="M515:Q515"/>
    <mergeCell ref="M516:Q516"/>
    <mergeCell ref="J498:J499"/>
    <mergeCell ref="K498:K499"/>
    <mergeCell ref="L498:L499"/>
    <mergeCell ref="M498:M499"/>
    <mergeCell ref="N498:N499"/>
    <mergeCell ref="O498:O499"/>
    <mergeCell ref="Q498:Q499"/>
    <mergeCell ref="R498:R499"/>
    <mergeCell ref="S498:S499"/>
    <mergeCell ref="T498:T499"/>
    <mergeCell ref="U498:U499"/>
    <mergeCell ref="D499:F499"/>
    <mergeCell ref="G499:I499"/>
    <mergeCell ref="D474:I474"/>
    <mergeCell ref="J474:K474"/>
    <mergeCell ref="M474:Q474"/>
    <mergeCell ref="D475:I476"/>
    <mergeCell ref="J475:K476"/>
    <mergeCell ref="L475:L476"/>
    <mergeCell ref="M475:Q475"/>
    <mergeCell ref="M476:Q476"/>
    <mergeCell ref="R542:R543"/>
    <mergeCell ref="S542:S543"/>
    <mergeCell ref="T542:T543"/>
    <mergeCell ref="U542:U543"/>
    <mergeCell ref="D543:F543"/>
    <mergeCell ref="G543:I543"/>
    <mergeCell ref="P519:P520"/>
    <mergeCell ref="S519:S520"/>
    <mergeCell ref="T519:T520"/>
    <mergeCell ref="U519:U520"/>
    <mergeCell ref="D520:F520"/>
    <mergeCell ref="G520:I520"/>
    <mergeCell ref="D538:I538"/>
    <mergeCell ref="J538:K538"/>
    <mergeCell ref="M538:Q538"/>
    <mergeCell ref="D539:I540"/>
    <mergeCell ref="J539:K540"/>
    <mergeCell ref="L539:L540"/>
    <mergeCell ref="M539:Q539"/>
    <mergeCell ref="M540:Q540"/>
    <mergeCell ref="J560:K561"/>
    <mergeCell ref="L560:L561"/>
    <mergeCell ref="M560:Q560"/>
    <mergeCell ref="M561:Q561"/>
    <mergeCell ref="B563:B564"/>
    <mergeCell ref="C563:C564"/>
    <mergeCell ref="D563:I563"/>
    <mergeCell ref="J563:J564"/>
    <mergeCell ref="K563:K564"/>
    <mergeCell ref="L563:L564"/>
    <mergeCell ref="M563:M564"/>
    <mergeCell ref="N563:N564"/>
    <mergeCell ref="O563:O564"/>
    <mergeCell ref="Q563:Q564"/>
    <mergeCell ref="B542:B543"/>
    <mergeCell ref="C542:C543"/>
    <mergeCell ref="D542:I542"/>
    <mergeCell ref="J542:J543"/>
    <mergeCell ref="K542:K543"/>
    <mergeCell ref="L542:L543"/>
    <mergeCell ref="M542:M543"/>
    <mergeCell ref="N542:N543"/>
    <mergeCell ref="O542:O543"/>
    <mergeCell ref="Q542:Q543"/>
    <mergeCell ref="R563:R564"/>
    <mergeCell ref="S563:S564"/>
    <mergeCell ref="T563:T564"/>
    <mergeCell ref="U563:U564"/>
    <mergeCell ref="D564:F564"/>
    <mergeCell ref="G564:I564"/>
    <mergeCell ref="D569:I569"/>
    <mergeCell ref="J569:K569"/>
    <mergeCell ref="M569:Q569"/>
    <mergeCell ref="D570:I571"/>
    <mergeCell ref="J570:K571"/>
    <mergeCell ref="L570:L571"/>
    <mergeCell ref="M570:Q570"/>
    <mergeCell ref="M571:Q571"/>
    <mergeCell ref="B573:B574"/>
    <mergeCell ref="C573:C574"/>
    <mergeCell ref="D573:I573"/>
    <mergeCell ref="J573:J574"/>
    <mergeCell ref="K573:K574"/>
    <mergeCell ref="L573:L574"/>
    <mergeCell ref="M573:M574"/>
    <mergeCell ref="N573:N574"/>
    <mergeCell ref="O573:O574"/>
    <mergeCell ref="Q573:Q574"/>
    <mergeCell ref="R573:R574"/>
    <mergeCell ref="S573:S574"/>
    <mergeCell ref="T573:T574"/>
    <mergeCell ref="U573:U574"/>
    <mergeCell ref="D574:F574"/>
    <mergeCell ref="G574:I574"/>
    <mergeCell ref="B597:B598"/>
    <mergeCell ref="C597:C598"/>
    <mergeCell ref="D597:I597"/>
    <mergeCell ref="J597:J598"/>
    <mergeCell ref="K597:K598"/>
    <mergeCell ref="L597:L598"/>
    <mergeCell ref="M597:M598"/>
    <mergeCell ref="N597:N598"/>
    <mergeCell ref="O597:O598"/>
    <mergeCell ref="Q597:Q598"/>
    <mergeCell ref="R597:R598"/>
    <mergeCell ref="S597:S598"/>
    <mergeCell ref="T597:T598"/>
    <mergeCell ref="U597:U598"/>
    <mergeCell ref="D598:F598"/>
    <mergeCell ref="G598:I598"/>
    <mergeCell ref="D579:I579"/>
    <mergeCell ref="J579:K579"/>
    <mergeCell ref="M579:Q579"/>
    <mergeCell ref="D580:I581"/>
    <mergeCell ref="J580:K581"/>
    <mergeCell ref="L580:L581"/>
    <mergeCell ref="M580:Q580"/>
    <mergeCell ref="M581:Q581"/>
    <mergeCell ref="B583:B584"/>
    <mergeCell ref="C583:C584"/>
    <mergeCell ref="D583:I583"/>
    <mergeCell ref="J583:J584"/>
    <mergeCell ref="K583:K584"/>
    <mergeCell ref="L583:L584"/>
    <mergeCell ref="M583:M584"/>
    <mergeCell ref="N583:N584"/>
    <mergeCell ref="R583:R584"/>
    <mergeCell ref="S583:S584"/>
    <mergeCell ref="T583:T584"/>
    <mergeCell ref="U583:U584"/>
    <mergeCell ref="D584:F584"/>
    <mergeCell ref="G584:I584"/>
    <mergeCell ref="D593:I593"/>
    <mergeCell ref="J593:K593"/>
    <mergeCell ref="M593:Q593"/>
    <mergeCell ref="D594:I595"/>
    <mergeCell ref="J594:K595"/>
    <mergeCell ref="L594:L595"/>
    <mergeCell ref="M594:Q594"/>
    <mergeCell ref="M595:Q595"/>
    <mergeCell ref="O583:O584"/>
    <mergeCell ref="Q583:Q584"/>
    <mergeCell ref="T627:T628"/>
    <mergeCell ref="U627:U628"/>
    <mergeCell ref="D628:F628"/>
    <mergeCell ref="G628:I628"/>
    <mergeCell ref="M605:Q605"/>
    <mergeCell ref="B647:B648"/>
    <mergeCell ref="C647:C648"/>
    <mergeCell ref="D647:I647"/>
    <mergeCell ref="J647:J648"/>
    <mergeCell ref="K647:K648"/>
    <mergeCell ref="L647:L648"/>
    <mergeCell ref="R637:R638"/>
    <mergeCell ref="S637:S638"/>
    <mergeCell ref="T637:T638"/>
    <mergeCell ref="U637:U638"/>
    <mergeCell ref="D638:F638"/>
    <mergeCell ref="G638:I638"/>
    <mergeCell ref="D623:I623"/>
    <mergeCell ref="J623:K623"/>
    <mergeCell ref="M623:Q623"/>
    <mergeCell ref="D624:I625"/>
    <mergeCell ref="J624:K625"/>
    <mergeCell ref="L624:L625"/>
    <mergeCell ref="M624:Q624"/>
    <mergeCell ref="M625:Q625"/>
    <mergeCell ref="B627:B628"/>
    <mergeCell ref="C627:C628"/>
    <mergeCell ref="D627:I627"/>
    <mergeCell ref="J627:J628"/>
    <mergeCell ref="K627:K628"/>
    <mergeCell ref="L627:L628"/>
    <mergeCell ref="M627:M628"/>
    <mergeCell ref="N627:N628"/>
    <mergeCell ref="O627:O628"/>
    <mergeCell ref="Q627:Q628"/>
    <mergeCell ref="D633:I633"/>
    <mergeCell ref="J633:K633"/>
    <mergeCell ref="B637:B638"/>
    <mergeCell ref="C637:C638"/>
    <mergeCell ref="D637:I637"/>
    <mergeCell ref="J637:J638"/>
    <mergeCell ref="K637:K638"/>
    <mergeCell ref="L637:L638"/>
    <mergeCell ref="M637:M638"/>
    <mergeCell ref="N637:N638"/>
    <mergeCell ref="O637:O638"/>
    <mergeCell ref="Q637:Q638"/>
    <mergeCell ref="J643:K643"/>
    <mergeCell ref="M643:Q643"/>
    <mergeCell ref="D644:I645"/>
    <mergeCell ref="J644:K645"/>
    <mergeCell ref="L644:L645"/>
    <mergeCell ref="M644:Q644"/>
    <mergeCell ref="M645:Q645"/>
    <mergeCell ref="B673:B674"/>
    <mergeCell ref="C673:C674"/>
    <mergeCell ref="D673:I673"/>
    <mergeCell ref="J673:J674"/>
    <mergeCell ref="K673:K674"/>
    <mergeCell ref="L673:L674"/>
    <mergeCell ref="M673:M674"/>
    <mergeCell ref="N673:N674"/>
    <mergeCell ref="O673:O674"/>
    <mergeCell ref="P673:P674"/>
    <mergeCell ref="Q673:Q674"/>
    <mergeCell ref="D660:F660"/>
    <mergeCell ref="G660:I660"/>
    <mergeCell ref="D661:F661"/>
    <mergeCell ref="G661:I661"/>
    <mergeCell ref="D662:F662"/>
    <mergeCell ref="G662:I662"/>
    <mergeCell ref="D664:F664"/>
    <mergeCell ref="G664:I664"/>
    <mergeCell ref="D665:F665"/>
    <mergeCell ref="G665:I665"/>
    <mergeCell ref="D666:F666"/>
    <mergeCell ref="G666:I666"/>
    <mergeCell ref="D668:F668"/>
    <mergeCell ref="G668:I668"/>
    <mergeCell ref="D667:F667"/>
    <mergeCell ref="G667:I667"/>
    <mergeCell ref="C658:C659"/>
    <mergeCell ref="D658:I658"/>
    <mergeCell ref="J658:J659"/>
    <mergeCell ref="K658:K659"/>
    <mergeCell ref="L658:L659"/>
    <mergeCell ref="M658:M659"/>
    <mergeCell ref="N658:N659"/>
    <mergeCell ref="G659:I659"/>
    <mergeCell ref="O658:O659"/>
    <mergeCell ref="Q658:Q659"/>
    <mergeCell ref="D680:I680"/>
    <mergeCell ref="J680:K680"/>
    <mergeCell ref="M680:Q680"/>
    <mergeCell ref="D681:I682"/>
    <mergeCell ref="J681:K682"/>
    <mergeCell ref="L681:L682"/>
    <mergeCell ref="M681:Q681"/>
    <mergeCell ref="M682:Q682"/>
    <mergeCell ref="D669:I669"/>
    <mergeCell ref="J669:K669"/>
    <mergeCell ref="M669:Q669"/>
    <mergeCell ref="D670:I671"/>
    <mergeCell ref="J670:K671"/>
    <mergeCell ref="L670:L671"/>
    <mergeCell ref="M670:Q670"/>
    <mergeCell ref="M671:Q671"/>
    <mergeCell ref="D675:F675"/>
    <mergeCell ref="G675:I675"/>
    <mergeCell ref="D678:F678"/>
    <mergeCell ref="G678:I678"/>
    <mergeCell ref="D679:F679"/>
    <mergeCell ref="G679:I679"/>
    <mergeCell ref="R673:R674"/>
    <mergeCell ref="S673:S674"/>
    <mergeCell ref="T673:T674"/>
    <mergeCell ref="U673:U674"/>
    <mergeCell ref="D674:F674"/>
    <mergeCell ref="G674:I674"/>
    <mergeCell ref="R658:R659"/>
    <mergeCell ref="M647:M648"/>
    <mergeCell ref="N647:N648"/>
    <mergeCell ref="O647:O648"/>
    <mergeCell ref="Q647:Q648"/>
    <mergeCell ref="G648:I648"/>
    <mergeCell ref="D654:I654"/>
    <mergeCell ref="J654:K654"/>
    <mergeCell ref="M654:Q654"/>
    <mergeCell ref="D655:I656"/>
    <mergeCell ref="J655:K656"/>
    <mergeCell ref="L655:L656"/>
    <mergeCell ref="M655:Q655"/>
    <mergeCell ref="M656:Q656"/>
    <mergeCell ref="B607:B608"/>
    <mergeCell ref="C607:C608"/>
    <mergeCell ref="D607:I607"/>
    <mergeCell ref="S658:S659"/>
    <mergeCell ref="T658:T659"/>
    <mergeCell ref="U658:U659"/>
    <mergeCell ref="D659:F659"/>
    <mergeCell ref="D643:I643"/>
    <mergeCell ref="J607:J608"/>
    <mergeCell ref="K607:K608"/>
    <mergeCell ref="G618:I618"/>
    <mergeCell ref="D618:F618"/>
    <mergeCell ref="U617:U618"/>
    <mergeCell ref="T617:T618"/>
    <mergeCell ref="S617:S618"/>
    <mergeCell ref="R617:R618"/>
    <mergeCell ref="Q617:Q618"/>
    <mergeCell ref="O617:O618"/>
    <mergeCell ref="N617:N618"/>
    <mergeCell ref="M617:M618"/>
    <mergeCell ref="L617:L618"/>
    <mergeCell ref="K617:K618"/>
    <mergeCell ref="J617:J618"/>
    <mergeCell ref="D617:I617"/>
    <mergeCell ref="R647:R648"/>
    <mergeCell ref="S647:S648"/>
    <mergeCell ref="T647:T648"/>
    <mergeCell ref="U647:U648"/>
    <mergeCell ref="D648:F648"/>
    <mergeCell ref="R627:R628"/>
    <mergeCell ref="S627:S628"/>
    <mergeCell ref="B658:B659"/>
    <mergeCell ref="D151:F151"/>
    <mergeCell ref="G151:I151"/>
    <mergeCell ref="D677:F677"/>
    <mergeCell ref="G677:I677"/>
    <mergeCell ref="D150:F150"/>
    <mergeCell ref="G150:I150"/>
    <mergeCell ref="C617:C618"/>
    <mergeCell ref="B617:B618"/>
    <mergeCell ref="D147:F147"/>
    <mergeCell ref="G147:I147"/>
    <mergeCell ref="D148:F148"/>
    <mergeCell ref="R607:R608"/>
    <mergeCell ref="S607:S608"/>
    <mergeCell ref="T607:T608"/>
    <mergeCell ref="U607:U608"/>
    <mergeCell ref="D608:F608"/>
    <mergeCell ref="G608:I608"/>
    <mergeCell ref="D613:I613"/>
    <mergeCell ref="J613:K613"/>
    <mergeCell ref="M613:Q613"/>
    <mergeCell ref="D614:I615"/>
    <mergeCell ref="J614:K615"/>
    <mergeCell ref="L614:L615"/>
    <mergeCell ref="M614:Q614"/>
    <mergeCell ref="M615:Q615"/>
    <mergeCell ref="D603:I603"/>
    <mergeCell ref="J603:K603"/>
    <mergeCell ref="M603:Q603"/>
    <mergeCell ref="D604:I605"/>
    <mergeCell ref="J604:K605"/>
    <mergeCell ref="L604:L605"/>
    <mergeCell ref="D152:F152"/>
    <mergeCell ref="G152:I152"/>
    <mergeCell ref="D160:F160"/>
    <mergeCell ref="G160:I160"/>
    <mergeCell ref="D161:F161"/>
    <mergeCell ref="G161:I161"/>
    <mergeCell ref="D162:F162"/>
    <mergeCell ref="G162:I162"/>
    <mergeCell ref="D163:F163"/>
    <mergeCell ref="G163:I163"/>
    <mergeCell ref="D164:F164"/>
    <mergeCell ref="G164:I164"/>
    <mergeCell ref="D165:F165"/>
    <mergeCell ref="G165:I165"/>
    <mergeCell ref="D663:F663"/>
    <mergeCell ref="G663:I663"/>
    <mergeCell ref="O284:O285"/>
    <mergeCell ref="M604:Q604"/>
    <mergeCell ref="M633:Q633"/>
    <mergeCell ref="D634:I635"/>
    <mergeCell ref="J634:K635"/>
    <mergeCell ref="L607:L608"/>
    <mergeCell ref="M607:M608"/>
    <mergeCell ref="N607:N608"/>
    <mergeCell ref="O607:O608"/>
    <mergeCell ref="Q607:Q608"/>
    <mergeCell ref="L634:L635"/>
    <mergeCell ref="M634:Q634"/>
    <mergeCell ref="M635:Q635"/>
    <mergeCell ref="D559:I559"/>
    <mergeCell ref="J559:K559"/>
    <mergeCell ref="M559:Q559"/>
    <mergeCell ref="D560:I561"/>
  </mergeCells>
  <phoneticPr fontId="99" type="noConversion"/>
  <conditionalFormatting sqref="J22:K24">
    <cfRule type="cellIs" dxfId="117" priority="1103" operator="greaterThanOrEqual">
      <formula>1</formula>
    </cfRule>
    <cfRule type="cellIs" dxfId="116" priority="1104" operator="greaterThan">
      <formula>100%</formula>
    </cfRule>
  </conditionalFormatting>
  <conditionalFormatting sqref="J32:K34">
    <cfRule type="cellIs" dxfId="115" priority="1101" operator="greaterThanOrEqual">
      <formula>1</formula>
    </cfRule>
    <cfRule type="cellIs" dxfId="114" priority="1102" operator="greaterThan">
      <formula>100%</formula>
    </cfRule>
  </conditionalFormatting>
  <conditionalFormatting sqref="J42:K44">
    <cfRule type="cellIs" dxfId="113" priority="1100" operator="greaterThan">
      <formula>100%</formula>
    </cfRule>
    <cfRule type="cellIs" dxfId="112" priority="1099" operator="greaterThanOrEqual">
      <formula>1</formula>
    </cfRule>
  </conditionalFormatting>
  <conditionalFormatting sqref="J52:K54">
    <cfRule type="cellIs" dxfId="111" priority="1098" operator="greaterThan">
      <formula>100%</formula>
    </cfRule>
    <cfRule type="cellIs" dxfId="110" priority="1097" operator="greaterThanOrEqual">
      <formula>1</formula>
    </cfRule>
  </conditionalFormatting>
  <conditionalFormatting sqref="J62:K64">
    <cfRule type="cellIs" dxfId="109" priority="1096" operator="greaterThan">
      <formula>100%</formula>
    </cfRule>
    <cfRule type="cellIs" dxfId="108" priority="1095" operator="greaterThanOrEqual">
      <formula>1</formula>
    </cfRule>
  </conditionalFormatting>
  <conditionalFormatting sqref="J72:K74">
    <cfRule type="cellIs" dxfId="107" priority="246" operator="greaterThan">
      <formula>100%</formula>
    </cfRule>
    <cfRule type="cellIs" dxfId="106" priority="245" operator="greaterThanOrEqual">
      <formula>1</formula>
    </cfRule>
  </conditionalFormatting>
  <conditionalFormatting sqref="J82:K84">
    <cfRule type="cellIs" dxfId="105" priority="243" operator="greaterThanOrEqual">
      <formula>1</formula>
    </cfRule>
    <cfRule type="cellIs" dxfId="104" priority="244" operator="greaterThan">
      <formula>100%</formula>
    </cfRule>
  </conditionalFormatting>
  <conditionalFormatting sqref="J99:K101">
    <cfRule type="cellIs" dxfId="103" priority="270" operator="greaterThan">
      <formula>100%</formula>
    </cfRule>
    <cfRule type="cellIs" dxfId="102" priority="269" operator="greaterThanOrEqual">
      <formula>1</formula>
    </cfRule>
  </conditionalFormatting>
  <conditionalFormatting sqref="J113:K115">
    <cfRule type="cellIs" dxfId="101" priority="228" operator="greaterThan">
      <formula>100%</formula>
    </cfRule>
    <cfRule type="cellIs" dxfId="100" priority="227" operator="greaterThanOrEqual">
      <formula>1</formula>
    </cfRule>
  </conditionalFormatting>
  <conditionalFormatting sqref="J127:K129">
    <cfRule type="cellIs" dxfId="99" priority="231" operator="greaterThanOrEqual">
      <formula>1</formula>
    </cfRule>
    <cfRule type="cellIs" dxfId="98" priority="232" operator="greaterThan">
      <formula>100%</formula>
    </cfRule>
  </conditionalFormatting>
  <conditionalFormatting sqref="J141:K143">
    <cfRule type="cellIs" dxfId="97" priority="236" operator="greaterThan">
      <formula>100%</formula>
    </cfRule>
    <cfRule type="cellIs" dxfId="96" priority="235" operator="greaterThanOrEqual">
      <formula>1</formula>
    </cfRule>
  </conditionalFormatting>
  <conditionalFormatting sqref="J155:K157">
    <cfRule type="cellIs" dxfId="95" priority="240" operator="greaterThan">
      <formula>100%</formula>
    </cfRule>
    <cfRule type="cellIs" dxfId="94" priority="239" operator="greaterThanOrEqual">
      <formula>1</formula>
    </cfRule>
  </conditionalFormatting>
  <conditionalFormatting sqref="J167:K169">
    <cfRule type="cellIs" dxfId="93" priority="33" operator="greaterThanOrEqual">
      <formula>1</formula>
    </cfRule>
    <cfRule type="cellIs" dxfId="92" priority="34" operator="greaterThan">
      <formula>100%</formula>
    </cfRule>
  </conditionalFormatting>
  <conditionalFormatting sqref="J178:K180">
    <cfRule type="cellIs" dxfId="91" priority="1080" operator="greaterThan">
      <formula>100%</formula>
    </cfRule>
    <cfRule type="cellIs" dxfId="90" priority="1079" operator="greaterThanOrEqual">
      <formula>1</formula>
    </cfRule>
  </conditionalFormatting>
  <conditionalFormatting sqref="J188:K190">
    <cfRule type="cellIs" dxfId="89" priority="212" operator="greaterThan">
      <formula>100%</formula>
    </cfRule>
    <cfRule type="cellIs" dxfId="88" priority="211" operator="greaterThanOrEqual">
      <formula>1</formula>
    </cfRule>
  </conditionalFormatting>
  <conditionalFormatting sqref="J211:K213">
    <cfRule type="cellIs" dxfId="87" priority="210" operator="greaterThan">
      <formula>100%</formula>
    </cfRule>
    <cfRule type="cellIs" dxfId="86" priority="209" operator="greaterThanOrEqual">
      <formula>1</formula>
    </cfRule>
  </conditionalFormatting>
  <conditionalFormatting sqref="J221:K223">
    <cfRule type="cellIs" dxfId="85" priority="208" operator="greaterThan">
      <formula>100%</formula>
    </cfRule>
    <cfRule type="cellIs" dxfId="84" priority="207" operator="greaterThanOrEqual">
      <formula>1</formula>
    </cfRule>
  </conditionalFormatting>
  <conditionalFormatting sqref="J231:K233">
    <cfRule type="cellIs" dxfId="83" priority="205" operator="greaterThanOrEqual">
      <formula>1</formula>
    </cfRule>
    <cfRule type="cellIs" dxfId="82" priority="206" operator="greaterThan">
      <formula>100%</formula>
    </cfRule>
  </conditionalFormatting>
  <conditionalFormatting sqref="J241:K243">
    <cfRule type="cellIs" dxfId="81" priority="204" operator="greaterThan">
      <formula>100%</formula>
    </cfRule>
    <cfRule type="cellIs" dxfId="80" priority="203" operator="greaterThanOrEqual">
      <formula>1</formula>
    </cfRule>
  </conditionalFormatting>
  <conditionalFormatting sqref="J251:K253">
    <cfRule type="cellIs" dxfId="79" priority="226" operator="greaterThan">
      <formula>100%</formula>
    </cfRule>
    <cfRule type="cellIs" dxfId="78" priority="225" operator="greaterThanOrEqual">
      <formula>1</formula>
    </cfRule>
  </conditionalFormatting>
  <conditionalFormatting sqref="J261:K263">
    <cfRule type="cellIs" dxfId="77" priority="224" operator="greaterThan">
      <formula>100%</formula>
    </cfRule>
    <cfRule type="cellIs" dxfId="76" priority="223" operator="greaterThanOrEqual">
      <formula>1</formula>
    </cfRule>
  </conditionalFormatting>
  <conditionalFormatting sqref="J271:K273">
    <cfRule type="cellIs" dxfId="75" priority="221" operator="greaterThanOrEqual">
      <formula>1</formula>
    </cfRule>
    <cfRule type="cellIs" dxfId="74" priority="222" operator="greaterThan">
      <formula>100%</formula>
    </cfRule>
  </conditionalFormatting>
  <conditionalFormatting sqref="J281:K283">
    <cfRule type="cellIs" dxfId="73" priority="220" operator="greaterThan">
      <formula>100%</formula>
    </cfRule>
    <cfRule type="cellIs" dxfId="72" priority="219" operator="greaterThanOrEqual">
      <formula>1</formula>
    </cfRule>
  </conditionalFormatting>
  <conditionalFormatting sqref="J291:K293">
    <cfRule type="cellIs" dxfId="71" priority="217" operator="greaterThanOrEqual">
      <formula>1</formula>
    </cfRule>
    <cfRule type="cellIs" dxfId="70" priority="218" operator="greaterThan">
      <formula>100%</formula>
    </cfRule>
  </conditionalFormatting>
  <conditionalFormatting sqref="J301:K303 J311:K313">
    <cfRule type="cellIs" dxfId="69" priority="216" operator="greaterThan">
      <formula>100%</formula>
    </cfRule>
    <cfRule type="cellIs" dxfId="68" priority="215" operator="greaterThanOrEqual">
      <formula>1</formula>
    </cfRule>
  </conditionalFormatting>
  <conditionalFormatting sqref="J353:K355">
    <cfRule type="cellIs" dxfId="67" priority="202" operator="greaterThan">
      <formula>100%</formula>
    </cfRule>
    <cfRule type="cellIs" dxfId="66" priority="201" operator="greaterThanOrEqual">
      <formula>1</formula>
    </cfRule>
  </conditionalFormatting>
  <conditionalFormatting sqref="J376:K378">
    <cfRule type="cellIs" dxfId="65" priority="192" operator="greaterThan">
      <formula>100%</formula>
    </cfRule>
    <cfRule type="cellIs" dxfId="64" priority="191" operator="greaterThanOrEqual">
      <formula>1</formula>
    </cfRule>
  </conditionalFormatting>
  <conditionalFormatting sqref="J386:K388">
    <cfRule type="cellIs" dxfId="63" priority="189" operator="greaterThanOrEqual">
      <formula>1</formula>
    </cfRule>
    <cfRule type="cellIs" dxfId="62" priority="190" operator="greaterThan">
      <formula>100%</formula>
    </cfRule>
  </conditionalFormatting>
  <conditionalFormatting sqref="J396:K398">
    <cfRule type="cellIs" dxfId="61" priority="188" operator="greaterThan">
      <formula>100%</formula>
    </cfRule>
    <cfRule type="cellIs" dxfId="60" priority="187" operator="greaterThanOrEqual">
      <formula>1</formula>
    </cfRule>
  </conditionalFormatting>
  <conditionalFormatting sqref="J422:K424">
    <cfRule type="cellIs" dxfId="59" priority="182" operator="greaterThan">
      <formula>100%</formula>
    </cfRule>
    <cfRule type="cellIs" dxfId="58" priority="181" operator="greaterThanOrEqual">
      <formula>1</formula>
    </cfRule>
  </conditionalFormatting>
  <conditionalFormatting sqref="J455:K457">
    <cfRule type="cellIs" dxfId="57" priority="175" operator="greaterThanOrEqual">
      <formula>1</formula>
    </cfRule>
    <cfRule type="cellIs" dxfId="56" priority="176" operator="greaterThan">
      <formula>100%</formula>
    </cfRule>
  </conditionalFormatting>
  <conditionalFormatting sqref="J465:K467">
    <cfRule type="cellIs" dxfId="55" priority="173" operator="greaterThanOrEqual">
      <formula>1</formula>
    </cfRule>
    <cfRule type="cellIs" dxfId="54" priority="174" operator="greaterThan">
      <formula>100%</formula>
    </cfRule>
  </conditionalFormatting>
  <conditionalFormatting sqref="J475:K477 J485:K487 J495:K497 J515:K517">
    <cfRule type="cellIs" dxfId="53" priority="172" operator="greaterThan">
      <formula>100%</formula>
    </cfRule>
    <cfRule type="cellIs" dxfId="52" priority="171" operator="greaterThanOrEqual">
      <formula>1</formula>
    </cfRule>
  </conditionalFormatting>
  <conditionalFormatting sqref="J539:K541">
    <cfRule type="cellIs" dxfId="51" priority="170" operator="greaterThan">
      <formula>100%</formula>
    </cfRule>
    <cfRule type="cellIs" dxfId="50" priority="169" operator="greaterThanOrEqual">
      <formula>1</formula>
    </cfRule>
  </conditionalFormatting>
  <conditionalFormatting sqref="J560:K562">
    <cfRule type="cellIs" dxfId="49" priority="166" operator="greaterThan">
      <formula>100%</formula>
    </cfRule>
    <cfRule type="cellIs" dxfId="48" priority="165" operator="greaterThanOrEqual">
      <formula>1</formula>
    </cfRule>
  </conditionalFormatting>
  <conditionalFormatting sqref="J570:K572">
    <cfRule type="cellIs" dxfId="47" priority="164" operator="greaterThan">
      <formula>100%</formula>
    </cfRule>
    <cfRule type="cellIs" dxfId="46" priority="163" operator="greaterThanOrEqual">
      <formula>1</formula>
    </cfRule>
  </conditionalFormatting>
  <conditionalFormatting sqref="J580:K582">
    <cfRule type="cellIs" dxfId="45" priority="161" operator="greaterThanOrEqual">
      <formula>1</formula>
    </cfRule>
    <cfRule type="cellIs" dxfId="44" priority="162" operator="greaterThan">
      <formula>100%</formula>
    </cfRule>
  </conditionalFormatting>
  <conditionalFormatting sqref="J594:K596">
    <cfRule type="cellIs" dxfId="43" priority="160" operator="greaterThan">
      <formula>100%</formula>
    </cfRule>
    <cfRule type="cellIs" dxfId="42" priority="159" operator="greaterThanOrEqual">
      <formula>1</formula>
    </cfRule>
  </conditionalFormatting>
  <conditionalFormatting sqref="J604:K606">
    <cfRule type="cellIs" dxfId="41" priority="158" operator="greaterThan">
      <formula>100%</formula>
    </cfRule>
    <cfRule type="cellIs" dxfId="40" priority="157" operator="greaterThanOrEqual">
      <formula>1</formula>
    </cfRule>
  </conditionalFormatting>
  <conditionalFormatting sqref="J614:K616">
    <cfRule type="cellIs" dxfId="39" priority="168" operator="greaterThan">
      <formula>100%</formula>
    </cfRule>
    <cfRule type="cellIs" dxfId="38" priority="167" operator="greaterThanOrEqual">
      <formula>1</formula>
    </cfRule>
  </conditionalFormatting>
  <conditionalFormatting sqref="J624:K626">
    <cfRule type="cellIs" dxfId="37" priority="156" operator="greaterThan">
      <formula>100%</formula>
    </cfRule>
    <cfRule type="cellIs" dxfId="36" priority="155" operator="greaterThanOrEqual">
      <formula>1</formula>
    </cfRule>
  </conditionalFormatting>
  <conditionalFormatting sqref="J634:K636">
    <cfRule type="cellIs" dxfId="35" priority="140" operator="greaterThan">
      <formula>100%</formula>
    </cfRule>
    <cfRule type="cellIs" dxfId="34" priority="139" operator="greaterThanOrEqual">
      <formula>1</formula>
    </cfRule>
  </conditionalFormatting>
  <conditionalFormatting sqref="J644:K646">
    <cfRule type="cellIs" dxfId="33" priority="138" operator="greaterThan">
      <formula>100%</formula>
    </cfRule>
    <cfRule type="cellIs" dxfId="32" priority="137" operator="greaterThanOrEqual">
      <formula>1</formula>
    </cfRule>
  </conditionalFormatting>
  <conditionalFormatting sqref="J655:K657">
    <cfRule type="cellIs" dxfId="31" priority="136" operator="greaterThan">
      <formula>100%</formula>
    </cfRule>
    <cfRule type="cellIs" dxfId="30" priority="135" operator="greaterThanOrEqual">
      <formula>1</formula>
    </cfRule>
  </conditionalFormatting>
  <conditionalFormatting sqref="J670:K672">
    <cfRule type="cellIs" dxfId="29" priority="134" operator="greaterThan">
      <formula>100%</formula>
    </cfRule>
    <cfRule type="cellIs" dxfId="28" priority="133" operator="greaterThanOrEqual">
      <formula>1</formula>
    </cfRule>
  </conditionalFormatting>
  <conditionalFormatting sqref="J681:K683">
    <cfRule type="cellIs" dxfId="27" priority="132" operator="greaterThan">
      <formula>100%</formula>
    </cfRule>
    <cfRule type="cellIs" dxfId="26" priority="131" operator="greaterThanOrEqual">
      <formula>1</formula>
    </cfRule>
  </conditionalFormatting>
  <conditionalFormatting sqref="J697:K699">
    <cfRule type="cellIs" dxfId="25" priority="25" operator="greaterThanOrEqual">
      <formula>1</formula>
    </cfRule>
    <cfRule type="cellIs" dxfId="24" priority="26" operator="greaterThan">
      <formula>100%</formula>
    </cfRule>
  </conditionalFormatting>
  <conditionalFormatting sqref="J712:K714">
    <cfRule type="cellIs" dxfId="23" priority="28" operator="greaterThan">
      <formula>100%</formula>
    </cfRule>
    <cfRule type="cellIs" dxfId="22" priority="27" operator="greaterThanOrEqual">
      <formula>1</formula>
    </cfRule>
  </conditionalFormatting>
  <conditionalFormatting sqref="J722:K724">
    <cfRule type="cellIs" dxfId="21" priority="30" operator="greaterThan">
      <formula>100%</formula>
    </cfRule>
    <cfRule type="cellIs" dxfId="20" priority="29" operator="greaterThanOrEqual">
      <formula>1</formula>
    </cfRule>
  </conditionalFormatting>
  <conditionalFormatting sqref="J751:K753">
    <cfRule type="cellIs" dxfId="19" priority="31" operator="greaterThanOrEqual">
      <formula>1</formula>
    </cfRule>
    <cfRule type="cellIs" dxfId="18" priority="32" operator="greaterThan">
      <formula>100%</formula>
    </cfRule>
  </conditionalFormatting>
  <conditionalFormatting sqref="J807:K809">
    <cfRule type="cellIs" dxfId="17" priority="18" operator="greaterThan">
      <formula>100%</formula>
    </cfRule>
    <cfRule type="cellIs" dxfId="16" priority="17" operator="greaterThanOrEqual">
      <formula>1</formula>
    </cfRule>
  </conditionalFormatting>
  <conditionalFormatting sqref="J817:K819">
    <cfRule type="cellIs" dxfId="15" priority="20" operator="greaterThan">
      <formula>100%</formula>
    </cfRule>
    <cfRule type="cellIs" dxfId="14" priority="19" operator="greaterThanOrEqual">
      <formula>1</formula>
    </cfRule>
  </conditionalFormatting>
  <conditionalFormatting sqref="J873:K875">
    <cfRule type="cellIs" dxfId="13" priority="22" operator="greaterThan">
      <formula>100%</formula>
    </cfRule>
    <cfRule type="cellIs" dxfId="12" priority="21" operator="greaterThanOrEqual">
      <formula>1</formula>
    </cfRule>
  </conditionalFormatting>
  <conditionalFormatting sqref="J887:K889">
    <cfRule type="cellIs" dxfId="11" priority="24" operator="greaterThan">
      <formula>100%</formula>
    </cfRule>
    <cfRule type="cellIs" dxfId="10" priority="23" operator="greaterThanOrEqual">
      <formula>1</formula>
    </cfRule>
  </conditionalFormatting>
  <conditionalFormatting sqref="J897:K899">
    <cfRule type="cellIs" dxfId="9" priority="10" operator="greaterThan">
      <formula>100%</formula>
    </cfRule>
    <cfRule type="cellIs" dxfId="8" priority="9" operator="greaterThanOrEqual">
      <formula>1</formula>
    </cfRule>
  </conditionalFormatting>
  <conditionalFormatting sqref="J907:K909">
    <cfRule type="cellIs" dxfId="7" priority="11" operator="greaterThanOrEqual">
      <formula>1</formula>
    </cfRule>
    <cfRule type="cellIs" dxfId="6" priority="12" operator="greaterThan">
      <formula>100%</formula>
    </cfRule>
  </conditionalFormatting>
  <conditionalFormatting sqref="J917:K919">
    <cfRule type="cellIs" dxfId="5" priority="14" operator="greaterThan">
      <formula>100%</formula>
    </cfRule>
    <cfRule type="cellIs" dxfId="4" priority="13" operator="greaterThanOrEqual">
      <formula>1</formula>
    </cfRule>
  </conditionalFormatting>
  <conditionalFormatting sqref="J927:K929">
    <cfRule type="cellIs" dxfId="3" priority="16" operator="greaterThan">
      <formula>100%</formula>
    </cfRule>
    <cfRule type="cellIs" dxfId="2" priority="15" operator="greaterThanOrEqual">
      <formula>1</formula>
    </cfRule>
  </conditionalFormatting>
  <conditionalFormatting sqref="J937:K939">
    <cfRule type="cellIs" dxfId="1" priority="1" operator="greaterThanOrEqual">
      <formula>1</formula>
    </cfRule>
    <cfRule type="cellIs" dxfId="0" priority="2" operator="greaterThan">
      <formula>100%</formula>
    </cfRule>
  </conditionalFormatting>
  <printOptions horizontalCentered="1"/>
  <pageMargins left="0.19685039370078741" right="0.19685039370078741" top="0.78740157480314965" bottom="0.59055118110236227" header="0" footer="0.31496062992125984"/>
  <pageSetup paperSize="9" scale="37" firstPageNumber="28" fitToHeight="0" orientation="landscape" r:id="rId1"/>
  <rowBreaks count="10" manualBreakCount="10">
    <brk id="129" min="1" max="20" man="1"/>
    <brk id="190" min="1" max="20" man="1"/>
    <brk id="293" min="1" max="20" man="1"/>
    <brk id="398" min="1" max="20" man="1"/>
    <brk id="467" min="1" max="20" man="1"/>
    <brk id="517" min="1" max="20" man="1"/>
    <brk id="562" min="1" max="20" man="1"/>
    <brk id="657" min="1" max="20" man="1"/>
    <brk id="724" min="1" max="20" man="1"/>
    <brk id="875" min="1" max="20" man="1"/>
  </rowBreaks>
  <ignoredErrors>
    <ignoredError sqref="D718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A26566-23EF-46E5-AA56-2F9B475DF837}">
  <sheetPr>
    <tabColor rgb="FF002060"/>
    <pageSetUpPr fitToPage="1"/>
  </sheetPr>
  <dimension ref="A1:F41"/>
  <sheetViews>
    <sheetView view="pageBreakPreview" zoomScaleNormal="100" zoomScaleSheetLayoutView="100" workbookViewId="0">
      <selection activeCell="D6" sqref="D6"/>
    </sheetView>
  </sheetViews>
  <sheetFormatPr defaultColWidth="9.140625" defaultRowHeight="12.75"/>
  <cols>
    <col min="1" max="1" width="50.85546875" style="184" customWidth="1"/>
    <col min="2" max="2" width="12.7109375" style="184" bestFit="1" customWidth="1"/>
    <col min="3" max="3" width="56.140625" style="184" customWidth="1"/>
    <col min="4" max="4" width="60.42578125" style="184" customWidth="1"/>
    <col min="5" max="16384" width="9.140625" style="184"/>
  </cols>
  <sheetData>
    <row r="1" spans="1:6" ht="15.75">
      <c r="A1" s="2677" t="s">
        <v>735</v>
      </c>
      <c r="B1" s="2678"/>
      <c r="C1" s="2678"/>
      <c r="D1" s="2679"/>
    </row>
    <row r="2" spans="1:6">
      <c r="A2" s="2680"/>
      <c r="B2" s="2680"/>
      <c r="C2" s="2680"/>
      <c r="D2" s="2680"/>
      <c r="F2" s="955"/>
    </row>
    <row r="3" spans="1:6">
      <c r="A3" s="997" t="s">
        <v>173</v>
      </c>
      <c r="B3" s="997" t="s">
        <v>174</v>
      </c>
      <c r="C3" s="997" t="s">
        <v>175</v>
      </c>
      <c r="D3" s="997" t="s">
        <v>176</v>
      </c>
    </row>
    <row r="4" spans="1:6" ht="76.5">
      <c r="A4" s="711" t="s">
        <v>736</v>
      </c>
      <c r="B4" s="701" t="s">
        <v>177</v>
      </c>
      <c r="C4" s="711" t="s">
        <v>737</v>
      </c>
      <c r="D4" s="1425" t="s">
        <v>866</v>
      </c>
    </row>
    <row r="5" spans="1:6" ht="89.25">
      <c r="A5" s="711" t="s">
        <v>554</v>
      </c>
      <c r="B5" s="701" t="s">
        <v>177</v>
      </c>
      <c r="C5" s="711" t="s">
        <v>555</v>
      </c>
      <c r="D5" s="1425" t="s">
        <v>778</v>
      </c>
    </row>
    <row r="6" spans="1:6" ht="229.5">
      <c r="A6" s="711" t="s">
        <v>556</v>
      </c>
      <c r="B6" s="701" t="s">
        <v>177</v>
      </c>
      <c r="C6" s="711" t="s">
        <v>779</v>
      </c>
      <c r="D6" s="711" t="s">
        <v>780</v>
      </c>
    </row>
    <row r="7" spans="1:6" ht="76.5">
      <c r="A7" s="1308" t="s">
        <v>557</v>
      </c>
      <c r="B7" s="1309" t="s">
        <v>177</v>
      </c>
      <c r="C7" s="1310" t="s">
        <v>953</v>
      </c>
      <c r="D7" s="1308" t="s">
        <v>781</v>
      </c>
    </row>
    <row r="8" spans="1:6" ht="102">
      <c r="A8" s="711" t="s">
        <v>782</v>
      </c>
      <c r="B8" s="701" t="s">
        <v>177</v>
      </c>
      <c r="C8" s="711" t="s">
        <v>867</v>
      </c>
      <c r="D8" s="713" t="s">
        <v>738</v>
      </c>
    </row>
    <row r="9" spans="1:6" ht="25.5">
      <c r="A9" s="711" t="s">
        <v>180</v>
      </c>
      <c r="B9" s="701" t="s">
        <v>178</v>
      </c>
      <c r="C9" s="713" t="s">
        <v>461</v>
      </c>
      <c r="D9" s="712" t="s">
        <v>179</v>
      </c>
    </row>
    <row r="10" spans="1:6" ht="25.5">
      <c r="A10" s="711" t="s">
        <v>460</v>
      </c>
      <c r="B10" s="701" t="s">
        <v>178</v>
      </c>
      <c r="C10" s="713" t="s">
        <v>461</v>
      </c>
      <c r="D10" s="712" t="s">
        <v>179</v>
      </c>
    </row>
    <row r="11" spans="1:6" ht="114.75">
      <c r="A11" s="711" t="s">
        <v>182</v>
      </c>
      <c r="B11" s="701" t="s">
        <v>177</v>
      </c>
      <c r="C11" s="711" t="s">
        <v>783</v>
      </c>
      <c r="D11" s="711" t="s">
        <v>784</v>
      </c>
    </row>
    <row r="12" spans="1:6" ht="76.5">
      <c r="A12" s="711" t="s">
        <v>183</v>
      </c>
      <c r="B12" s="701" t="s">
        <v>177</v>
      </c>
      <c r="C12" s="711" t="s">
        <v>785</v>
      </c>
      <c r="D12" s="711" t="s">
        <v>489</v>
      </c>
    </row>
    <row r="13" spans="1:6" ht="63.75">
      <c r="A13" s="711" t="s">
        <v>184</v>
      </c>
      <c r="B13" s="701" t="s">
        <v>177</v>
      </c>
      <c r="C13" s="711" t="s">
        <v>868</v>
      </c>
      <c r="D13" s="1308" t="s">
        <v>471</v>
      </c>
    </row>
    <row r="14" spans="1:6" ht="25.5">
      <c r="A14" s="711" t="s">
        <v>185</v>
      </c>
      <c r="B14" s="701" t="s">
        <v>178</v>
      </c>
      <c r="C14" s="713" t="s">
        <v>461</v>
      </c>
      <c r="D14" s="713" t="s">
        <v>558</v>
      </c>
    </row>
    <row r="15" spans="1:6" ht="196.5" customHeight="1">
      <c r="A15" s="711" t="s">
        <v>417</v>
      </c>
      <c r="B15" s="701" t="s">
        <v>177</v>
      </c>
      <c r="C15" s="711" t="s">
        <v>869</v>
      </c>
      <c r="D15" s="711" t="s">
        <v>810</v>
      </c>
    </row>
    <row r="16" spans="1:6" ht="140.25">
      <c r="A16" s="803" t="s">
        <v>186</v>
      </c>
      <c r="B16" s="701" t="s">
        <v>177</v>
      </c>
      <c r="C16" s="711" t="s">
        <v>786</v>
      </c>
      <c r="D16" s="711" t="s">
        <v>469</v>
      </c>
    </row>
    <row r="17" spans="1:4" ht="102">
      <c r="A17" s="711" t="s">
        <v>468</v>
      </c>
      <c r="B17" s="701" t="s">
        <v>177</v>
      </c>
      <c r="C17" s="711" t="s">
        <v>418</v>
      </c>
      <c r="D17" s="711" t="s">
        <v>483</v>
      </c>
    </row>
    <row r="18" spans="1:4" ht="63.75">
      <c r="A18" s="1308" t="s">
        <v>559</v>
      </c>
      <c r="B18" s="1309" t="s">
        <v>177</v>
      </c>
      <c r="C18" s="1308" t="s">
        <v>467</v>
      </c>
      <c r="D18" s="711" t="s">
        <v>739</v>
      </c>
    </row>
    <row r="19" spans="1:4" ht="38.25">
      <c r="A19" s="1308" t="s">
        <v>187</v>
      </c>
      <c r="B19" s="1309" t="s">
        <v>177</v>
      </c>
      <c r="C19" s="1308" t="s">
        <v>419</v>
      </c>
      <c r="D19" s="711" t="s">
        <v>787</v>
      </c>
    </row>
    <row r="20" spans="1:4" ht="63.75">
      <c r="A20" s="1308" t="s">
        <v>188</v>
      </c>
      <c r="B20" s="701" t="s">
        <v>177</v>
      </c>
      <c r="C20" s="711" t="s">
        <v>420</v>
      </c>
      <c r="D20" s="711" t="s">
        <v>421</v>
      </c>
    </row>
    <row r="21" spans="1:4" ht="51">
      <c r="A21" s="711" t="s">
        <v>189</v>
      </c>
      <c r="B21" s="701" t="s">
        <v>177</v>
      </c>
      <c r="C21" s="711" t="s">
        <v>470</v>
      </c>
      <c r="D21" s="711" t="s">
        <v>788</v>
      </c>
    </row>
    <row r="22" spans="1:4" ht="51">
      <c r="A22" s="711" t="s">
        <v>190</v>
      </c>
      <c r="B22" s="701" t="s">
        <v>177</v>
      </c>
      <c r="C22" s="711" t="s">
        <v>870</v>
      </c>
      <c r="D22" s="711" t="s">
        <v>871</v>
      </c>
    </row>
    <row r="23" spans="1:4" ht="38.25">
      <c r="A23" s="711" t="s">
        <v>191</v>
      </c>
      <c r="B23" s="701" t="s">
        <v>178</v>
      </c>
      <c r="C23" s="712" t="s">
        <v>181</v>
      </c>
      <c r="D23" s="712" t="s">
        <v>179</v>
      </c>
    </row>
    <row r="24" spans="1:4" ht="51">
      <c r="A24" s="711" t="s">
        <v>560</v>
      </c>
      <c r="B24" s="701" t="s">
        <v>177</v>
      </c>
      <c r="C24" s="711" t="s">
        <v>479</v>
      </c>
      <c r="D24" s="711" t="s">
        <v>480</v>
      </c>
    </row>
    <row r="25" spans="1:4" ht="38.25">
      <c r="A25" s="711" t="s">
        <v>192</v>
      </c>
      <c r="B25" s="701" t="s">
        <v>178</v>
      </c>
      <c r="C25" s="712" t="s">
        <v>181</v>
      </c>
      <c r="D25" s="712" t="s">
        <v>179</v>
      </c>
    </row>
    <row r="26" spans="1:4" ht="54.75" customHeight="1">
      <c r="A26" s="711" t="s">
        <v>193</v>
      </c>
      <c r="B26" s="701" t="s">
        <v>177</v>
      </c>
      <c r="C26" s="711" t="s">
        <v>789</v>
      </c>
      <c r="D26" s="711" t="s">
        <v>422</v>
      </c>
    </row>
    <row r="27" spans="1:4" ht="25.5">
      <c r="A27" s="711" t="s">
        <v>194</v>
      </c>
      <c r="B27" s="701" t="s">
        <v>178</v>
      </c>
      <c r="C27" s="712" t="s">
        <v>181</v>
      </c>
      <c r="D27" s="712" t="s">
        <v>179</v>
      </c>
    </row>
    <row r="28" spans="1:4" ht="38.25">
      <c r="A28" s="711" t="s">
        <v>195</v>
      </c>
      <c r="B28" s="701" t="s">
        <v>178</v>
      </c>
      <c r="C28" s="712" t="s">
        <v>181</v>
      </c>
      <c r="D28" s="712" t="s">
        <v>179</v>
      </c>
    </row>
    <row r="29" spans="1:4" ht="191.25">
      <c r="A29" s="711" t="s">
        <v>196</v>
      </c>
      <c r="B29" s="701" t="s">
        <v>177</v>
      </c>
      <c r="C29" s="711" t="s">
        <v>790</v>
      </c>
      <c r="D29" s="826" t="s">
        <v>791</v>
      </c>
    </row>
    <row r="30" spans="1:4" ht="38.25">
      <c r="A30" s="711" t="s">
        <v>197</v>
      </c>
      <c r="B30" s="701" t="s">
        <v>177</v>
      </c>
      <c r="C30" s="711" t="s">
        <v>466</v>
      </c>
      <c r="D30" s="711" t="s">
        <v>791</v>
      </c>
    </row>
    <row r="31" spans="1:4" ht="51">
      <c r="A31" s="711" t="s">
        <v>198</v>
      </c>
      <c r="B31" s="701" t="s">
        <v>177</v>
      </c>
      <c r="C31" s="711" t="s">
        <v>740</v>
      </c>
      <c r="D31" s="711" t="s">
        <v>792</v>
      </c>
    </row>
    <row r="32" spans="1:4" ht="134.25" customHeight="1">
      <c r="A32" s="711" t="s">
        <v>199</v>
      </c>
      <c r="B32" s="701" t="s">
        <v>177</v>
      </c>
      <c r="C32" s="711" t="s">
        <v>561</v>
      </c>
      <c r="D32" s="711" t="s">
        <v>793</v>
      </c>
    </row>
    <row r="33" spans="1:4" ht="76.5">
      <c r="A33" s="711" t="s">
        <v>200</v>
      </c>
      <c r="B33" s="701" t="s">
        <v>178</v>
      </c>
      <c r="C33" s="712" t="s">
        <v>181</v>
      </c>
      <c r="D33" s="712" t="s">
        <v>179</v>
      </c>
    </row>
    <row r="34" spans="1:4" ht="63.75">
      <c r="A34" s="711" t="s">
        <v>201</v>
      </c>
      <c r="B34" s="701" t="s">
        <v>178</v>
      </c>
      <c r="C34" s="712" t="s">
        <v>181</v>
      </c>
      <c r="D34" s="712" t="s">
        <v>179</v>
      </c>
    </row>
    <row r="35" spans="1:4" ht="76.5">
      <c r="A35" s="711" t="s">
        <v>741</v>
      </c>
      <c r="B35" s="701" t="s">
        <v>177</v>
      </c>
      <c r="C35" s="711" t="s">
        <v>481</v>
      </c>
      <c r="D35" s="711" t="s">
        <v>794</v>
      </c>
    </row>
    <row r="36" spans="1:4" ht="25.5">
      <c r="A36" s="711" t="s">
        <v>202</v>
      </c>
      <c r="B36" s="701" t="s">
        <v>178</v>
      </c>
      <c r="C36" s="712" t="s">
        <v>181</v>
      </c>
      <c r="D36" s="712" t="s">
        <v>179</v>
      </c>
    </row>
    <row r="37" spans="1:4" ht="51">
      <c r="A37" s="711" t="s">
        <v>465</v>
      </c>
      <c r="B37" s="701" t="s">
        <v>177</v>
      </c>
      <c r="C37" s="711" t="s">
        <v>484</v>
      </c>
      <c r="D37" s="711" t="s">
        <v>872</v>
      </c>
    </row>
    <row r="38" spans="1:4">
      <c r="A38" s="711" t="s">
        <v>203</v>
      </c>
      <c r="B38" s="701" t="s">
        <v>178</v>
      </c>
      <c r="C38" s="712" t="s">
        <v>181</v>
      </c>
      <c r="D38" s="712" t="s">
        <v>179</v>
      </c>
    </row>
    <row r="39" spans="1:4" ht="130.5" customHeight="1">
      <c r="A39" s="1115" t="s">
        <v>204</v>
      </c>
      <c r="B39" s="701" t="s">
        <v>177</v>
      </c>
      <c r="C39" s="714" t="s">
        <v>742</v>
      </c>
      <c r="D39" s="714" t="s">
        <v>952</v>
      </c>
    </row>
    <row r="40" spans="1:4">
      <c r="A40" s="2681" t="s">
        <v>205</v>
      </c>
      <c r="B40" s="2682"/>
      <c r="C40" s="2682"/>
      <c r="D40" s="2683"/>
    </row>
    <row r="41" spans="1:4" ht="243.75" customHeight="1">
      <c r="A41" s="2684" t="s">
        <v>743</v>
      </c>
      <c r="B41" s="2685"/>
      <c r="C41" s="2685"/>
      <c r="D41" s="2686"/>
    </row>
  </sheetData>
  <mergeCells count="4">
    <mergeCell ref="A1:D1"/>
    <mergeCell ref="A2:D2"/>
    <mergeCell ref="A40:D40"/>
    <mergeCell ref="A41:D41"/>
  </mergeCells>
  <pageMargins left="0.51181102362204722" right="0.51181102362204722" top="0.78740157480314965" bottom="0.78740157480314965" header="0.31496062992125984" footer="0.31496062992125984"/>
  <pageSetup paperSize="9" scale="75" fitToHeight="0" orientation="landscape" r:id="rId1"/>
  <headerFooter>
    <oddFooter>&amp;L&amp;"-,Negrito"&amp;K0000FFA: ADEQUADO                                                          I: INADEQUADO                                                 PA: PARCIALMENTE ADEQUADO                                                           NSA: NÃO SE APLICA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5B632-6092-4EE9-8435-278688EC0332}">
  <sheetPr>
    <tabColor rgb="FF002060"/>
  </sheetPr>
  <dimension ref="A1:Q109"/>
  <sheetViews>
    <sheetView view="pageBreakPreview" topLeftCell="A9" zoomScale="94" zoomScaleNormal="100" zoomScaleSheetLayoutView="94" workbookViewId="0">
      <selection activeCell="A101" sqref="A101"/>
    </sheetView>
  </sheetViews>
  <sheetFormatPr defaultColWidth="9.140625" defaultRowHeight="15"/>
  <cols>
    <col min="1" max="1" width="10.28515625" customWidth="1"/>
    <col min="2" max="2" width="81.5703125" customWidth="1"/>
    <col min="3" max="3" width="9.140625" style="245"/>
    <col min="4" max="4" width="9.85546875" style="245" customWidth="1"/>
    <col min="5" max="5" width="9.5703125" style="245" customWidth="1"/>
  </cols>
  <sheetData>
    <row r="1" spans="1:17" ht="33.75" customHeight="1">
      <c r="A1" s="2677" t="s">
        <v>744</v>
      </c>
      <c r="B1" s="2678"/>
      <c r="C1" s="2678"/>
      <c r="D1" s="2678"/>
      <c r="E1" s="2679"/>
    </row>
    <row r="2" spans="1:17" ht="9" customHeight="1">
      <c r="A2" s="2687"/>
      <c r="B2" s="2687"/>
      <c r="C2" s="2687"/>
      <c r="D2" s="2687"/>
      <c r="E2" s="2687"/>
    </row>
    <row r="3" spans="1:17" s="185" customFormat="1" ht="15.75">
      <c r="A3" s="1311" t="s">
        <v>0</v>
      </c>
      <c r="B3" s="1010" t="s">
        <v>206</v>
      </c>
      <c r="C3" s="1311" t="s">
        <v>207</v>
      </c>
      <c r="D3" s="1311" t="s">
        <v>208</v>
      </c>
      <c r="E3" s="1011" t="s">
        <v>178</v>
      </c>
      <c r="F3" s="185" t="s">
        <v>241</v>
      </c>
      <c r="I3" s="625"/>
    </row>
    <row r="4" spans="1:17" ht="37.5" customHeight="1">
      <c r="A4" s="1231">
        <v>1</v>
      </c>
      <c r="B4" s="1012" t="s">
        <v>565</v>
      </c>
      <c r="C4" s="1013" t="s">
        <v>164</v>
      </c>
      <c r="D4" s="1014"/>
      <c r="E4" s="1014"/>
    </row>
    <row r="5" spans="1:17" ht="37.5" customHeight="1">
      <c r="A5" s="1231">
        <v>2</v>
      </c>
      <c r="B5" s="1012" t="s">
        <v>570</v>
      </c>
      <c r="C5" s="1013" t="s">
        <v>164</v>
      </c>
      <c r="D5" s="1014"/>
      <c r="E5" s="1014"/>
    </row>
    <row r="6" spans="1:17" ht="37.5" customHeight="1">
      <c r="A6" s="1231">
        <v>3</v>
      </c>
      <c r="B6" s="1012" t="s">
        <v>571</v>
      </c>
      <c r="C6" s="1013" t="s">
        <v>164</v>
      </c>
      <c r="D6" s="1014"/>
      <c r="E6" s="1014"/>
    </row>
    <row r="7" spans="1:17" ht="37.5" customHeight="1">
      <c r="A7" s="1231">
        <v>4</v>
      </c>
      <c r="B7" s="1012" t="s">
        <v>572</v>
      </c>
      <c r="C7" s="1013" t="s">
        <v>164</v>
      </c>
      <c r="D7" s="1014"/>
      <c r="E7" s="1014"/>
    </row>
    <row r="8" spans="1:17" ht="37.5" customHeight="1">
      <c r="A8" s="1116">
        <v>5</v>
      </c>
      <c r="B8" s="1012" t="s">
        <v>573</v>
      </c>
      <c r="C8" s="1014" t="s">
        <v>164</v>
      </c>
      <c r="D8" s="1014"/>
      <c r="E8" s="1014"/>
    </row>
    <row r="9" spans="1:17" ht="37.5" customHeight="1">
      <c r="A9" s="1116">
        <v>6</v>
      </c>
      <c r="B9" s="1012" t="s">
        <v>574</v>
      </c>
      <c r="C9" s="1014" t="s">
        <v>164</v>
      </c>
      <c r="D9" s="1014"/>
      <c r="E9" s="1014"/>
      <c r="Q9" s="1015"/>
    </row>
    <row r="10" spans="1:17" ht="37.5" customHeight="1">
      <c r="A10" s="1116">
        <v>7</v>
      </c>
      <c r="B10" s="1012" t="s">
        <v>575</v>
      </c>
      <c r="C10" s="1014" t="s">
        <v>164</v>
      </c>
      <c r="D10" s="1014"/>
      <c r="E10" s="1014"/>
    </row>
    <row r="11" spans="1:17" ht="37.5" customHeight="1">
      <c r="A11" s="1116">
        <v>8</v>
      </c>
      <c r="B11" s="1012" t="s">
        <v>576</v>
      </c>
      <c r="C11" s="1014" t="s">
        <v>164</v>
      </c>
      <c r="D11" s="1014"/>
      <c r="E11" s="1014"/>
    </row>
    <row r="12" spans="1:17" ht="37.5" customHeight="1">
      <c r="A12" s="1116">
        <v>9</v>
      </c>
      <c r="B12" s="1016" t="s">
        <v>577</v>
      </c>
      <c r="C12" s="1014" t="s">
        <v>164</v>
      </c>
      <c r="D12" s="1014"/>
      <c r="E12" s="1014"/>
    </row>
    <row r="13" spans="1:17" ht="37.5" customHeight="1">
      <c r="A13" s="1116">
        <v>10</v>
      </c>
      <c r="B13" s="1016" t="s">
        <v>578</v>
      </c>
      <c r="C13" s="1014"/>
      <c r="D13" s="1014"/>
      <c r="E13" s="1014" t="s">
        <v>164</v>
      </c>
    </row>
    <row r="14" spans="1:17" ht="37.5" customHeight="1">
      <c r="A14" s="1116">
        <v>11</v>
      </c>
      <c r="B14" s="1012" t="s">
        <v>579</v>
      </c>
      <c r="C14" s="1014" t="s">
        <v>164</v>
      </c>
      <c r="D14" s="1014"/>
      <c r="E14" s="1014"/>
    </row>
    <row r="15" spans="1:17" ht="37.5" customHeight="1">
      <c r="A15" s="1116">
        <v>12</v>
      </c>
      <c r="B15" s="1016" t="s">
        <v>580</v>
      </c>
      <c r="C15" s="1014" t="s">
        <v>164</v>
      </c>
      <c r="D15" s="1014"/>
      <c r="E15" s="1014"/>
    </row>
    <row r="16" spans="1:17" ht="37.5" customHeight="1">
      <c r="A16" s="1116">
        <v>13</v>
      </c>
      <c r="B16" s="1012" t="s">
        <v>581</v>
      </c>
      <c r="C16" s="1014" t="s">
        <v>164</v>
      </c>
      <c r="D16" s="1014"/>
      <c r="E16" s="1014"/>
    </row>
    <row r="17" spans="1:5" ht="37.5" customHeight="1">
      <c r="A17" s="1116">
        <v>14</v>
      </c>
      <c r="B17" s="1012" t="s">
        <v>582</v>
      </c>
      <c r="C17" s="1014" t="s">
        <v>164</v>
      </c>
      <c r="D17" s="1014"/>
      <c r="E17" s="1014"/>
    </row>
    <row r="18" spans="1:5" ht="37.5" customHeight="1">
      <c r="A18" s="1116">
        <v>15</v>
      </c>
      <c r="B18" s="1012" t="s">
        <v>583</v>
      </c>
      <c r="C18" s="1014" t="s">
        <v>164</v>
      </c>
      <c r="D18" s="1014"/>
      <c r="E18" s="1014"/>
    </row>
    <row r="19" spans="1:5" ht="37.5" customHeight="1">
      <c r="A19" s="1116">
        <v>16</v>
      </c>
      <c r="B19" s="1012" t="s">
        <v>584</v>
      </c>
      <c r="C19" s="1014" t="s">
        <v>164</v>
      </c>
      <c r="D19" s="1014"/>
      <c r="E19" s="1014"/>
    </row>
    <row r="20" spans="1:5" ht="37.5" customHeight="1">
      <c r="A20" s="1116">
        <v>17</v>
      </c>
      <c r="B20" s="1012" t="s">
        <v>585</v>
      </c>
      <c r="C20" s="1014" t="s">
        <v>164</v>
      </c>
      <c r="D20" s="1014"/>
      <c r="E20" s="1014"/>
    </row>
    <row r="21" spans="1:5" ht="37.5" customHeight="1">
      <c r="A21" s="1116">
        <v>18</v>
      </c>
      <c r="B21" s="1012" t="s">
        <v>586</v>
      </c>
      <c r="C21" s="1014" t="s">
        <v>164</v>
      </c>
      <c r="D21" s="1014"/>
      <c r="E21" s="1014"/>
    </row>
    <row r="22" spans="1:5" ht="37.5" customHeight="1">
      <c r="A22" s="1116">
        <v>19</v>
      </c>
      <c r="B22" s="1016" t="s">
        <v>587</v>
      </c>
      <c r="C22" s="1014" t="s">
        <v>164</v>
      </c>
      <c r="D22" s="1014"/>
      <c r="E22" s="1014"/>
    </row>
    <row r="23" spans="1:5" ht="37.5" customHeight="1">
      <c r="A23" s="1116">
        <v>20</v>
      </c>
      <c r="B23" s="1012" t="s">
        <v>588</v>
      </c>
      <c r="C23" s="1014"/>
      <c r="D23" s="1014" t="s">
        <v>164</v>
      </c>
      <c r="E23" s="1014"/>
    </row>
    <row r="24" spans="1:5" ht="37.5" customHeight="1">
      <c r="A24" s="1116">
        <v>21</v>
      </c>
      <c r="B24" s="1012" t="s">
        <v>589</v>
      </c>
      <c r="C24" s="1014" t="s">
        <v>164</v>
      </c>
      <c r="D24" s="1014"/>
      <c r="E24" s="1014"/>
    </row>
    <row r="25" spans="1:5" ht="37.5" customHeight="1">
      <c r="A25" s="1116">
        <v>22</v>
      </c>
      <c r="B25" s="1012" t="s">
        <v>590</v>
      </c>
      <c r="C25" s="1014" t="s">
        <v>164</v>
      </c>
      <c r="D25" s="1014"/>
      <c r="E25" s="1014"/>
    </row>
    <row r="26" spans="1:5" ht="37.5" customHeight="1">
      <c r="A26" s="1116">
        <v>23</v>
      </c>
      <c r="B26" s="1012" t="s">
        <v>591</v>
      </c>
      <c r="C26" s="1014" t="s">
        <v>164</v>
      </c>
      <c r="D26" s="1014"/>
      <c r="E26" s="1014"/>
    </row>
    <row r="27" spans="1:5" ht="37.5" customHeight="1">
      <c r="A27" s="1116">
        <v>24</v>
      </c>
      <c r="B27" s="1017" t="s">
        <v>592</v>
      </c>
      <c r="C27" s="1014" t="s">
        <v>164</v>
      </c>
      <c r="D27" s="1014"/>
      <c r="E27" s="1014"/>
    </row>
    <row r="28" spans="1:5" ht="37.5" customHeight="1">
      <c r="A28" s="1116">
        <v>25</v>
      </c>
      <c r="B28" s="1012" t="s">
        <v>593</v>
      </c>
      <c r="C28" s="1014" t="s">
        <v>164</v>
      </c>
      <c r="D28" s="1014"/>
      <c r="E28" s="1014"/>
    </row>
    <row r="29" spans="1:5" ht="37.5" customHeight="1">
      <c r="A29" s="1116">
        <v>26</v>
      </c>
      <c r="B29" s="1012" t="s">
        <v>594</v>
      </c>
      <c r="C29" s="1014" t="s">
        <v>164</v>
      </c>
      <c r="D29" s="1014"/>
      <c r="E29" s="1014"/>
    </row>
    <row r="30" spans="1:5" ht="37.5" customHeight="1">
      <c r="A30" s="1116">
        <v>27</v>
      </c>
      <c r="B30" s="1012" t="s">
        <v>595</v>
      </c>
      <c r="C30" s="1014" t="s">
        <v>164</v>
      </c>
      <c r="D30" s="1014"/>
      <c r="E30" s="1014"/>
    </row>
    <row r="31" spans="1:5" ht="37.5" customHeight="1">
      <c r="A31" s="1116">
        <v>28</v>
      </c>
      <c r="B31" s="1012" t="s">
        <v>596</v>
      </c>
      <c r="C31" s="1014" t="s">
        <v>164</v>
      </c>
      <c r="D31" s="1014"/>
      <c r="E31" s="1014"/>
    </row>
    <row r="32" spans="1:5" ht="37.5" customHeight="1">
      <c r="A32" s="1116">
        <v>29</v>
      </c>
      <c r="B32" s="1012" t="s">
        <v>597</v>
      </c>
      <c r="C32" s="1014" t="s">
        <v>164</v>
      </c>
      <c r="D32" s="1014"/>
      <c r="E32" s="1014"/>
    </row>
    <row r="33" spans="1:5" ht="37.5" customHeight="1">
      <c r="A33" s="1116">
        <v>30</v>
      </c>
      <c r="B33" s="1016" t="s">
        <v>598</v>
      </c>
      <c r="C33" s="1014" t="s">
        <v>164</v>
      </c>
      <c r="D33" s="1014"/>
      <c r="E33" s="1014"/>
    </row>
    <row r="34" spans="1:5" ht="37.5" customHeight="1">
      <c r="A34" s="1116">
        <v>31</v>
      </c>
      <c r="B34" s="1016" t="s">
        <v>599</v>
      </c>
      <c r="C34" s="1014" t="s">
        <v>164</v>
      </c>
      <c r="D34" s="1014"/>
      <c r="E34" s="1014"/>
    </row>
    <row r="35" spans="1:5" ht="37.5" customHeight="1">
      <c r="A35" s="1116">
        <v>32</v>
      </c>
      <c r="B35" s="1016" t="s">
        <v>600</v>
      </c>
      <c r="C35" s="1014" t="s">
        <v>164</v>
      </c>
      <c r="D35" s="1014"/>
      <c r="E35" s="1014"/>
    </row>
    <row r="36" spans="1:5" ht="37.5" customHeight="1">
      <c r="A36" s="1116">
        <v>33</v>
      </c>
      <c r="B36" s="1016" t="s">
        <v>601</v>
      </c>
      <c r="C36" s="1014" t="s">
        <v>164</v>
      </c>
      <c r="D36" s="1014"/>
      <c r="E36" s="1014"/>
    </row>
    <row r="37" spans="1:5" ht="37.5" customHeight="1">
      <c r="A37" s="1116">
        <v>34</v>
      </c>
      <c r="B37" s="1012" t="s">
        <v>602</v>
      </c>
      <c r="C37" s="1014" t="s">
        <v>490</v>
      </c>
      <c r="D37" s="1014"/>
      <c r="E37" s="1014"/>
    </row>
    <row r="38" spans="1:5" ht="37.5" customHeight="1">
      <c r="A38" s="1116">
        <v>35</v>
      </c>
      <c r="B38" s="1012" t="s">
        <v>603</v>
      </c>
      <c r="C38" s="1014" t="s">
        <v>164</v>
      </c>
      <c r="D38" s="1014"/>
      <c r="E38" s="1014"/>
    </row>
    <row r="39" spans="1:5" ht="37.5" customHeight="1">
      <c r="A39" s="1116">
        <v>36</v>
      </c>
      <c r="B39" s="1012" t="s">
        <v>604</v>
      </c>
      <c r="C39" s="1014" t="s">
        <v>164</v>
      </c>
      <c r="D39" s="1014"/>
      <c r="E39" s="1014"/>
    </row>
    <row r="40" spans="1:5" ht="37.5" customHeight="1">
      <c r="A40" s="1116">
        <v>37</v>
      </c>
      <c r="B40" s="1012" t="s">
        <v>605</v>
      </c>
      <c r="C40" s="1014" t="s">
        <v>164</v>
      </c>
      <c r="D40" s="1014"/>
      <c r="E40" s="1014"/>
    </row>
    <row r="41" spans="1:5" ht="37.5" customHeight="1">
      <c r="A41" s="1116">
        <v>38</v>
      </c>
      <c r="B41" s="1012" t="s">
        <v>606</v>
      </c>
      <c r="C41" s="1014" t="s">
        <v>164</v>
      </c>
      <c r="D41" s="1014"/>
      <c r="E41" s="1014"/>
    </row>
    <row r="42" spans="1:5" ht="37.5" customHeight="1">
      <c r="A42" s="1116">
        <v>39</v>
      </c>
      <c r="B42" s="1012" t="s">
        <v>607</v>
      </c>
      <c r="C42" s="1014" t="s">
        <v>164</v>
      </c>
      <c r="D42" s="1014"/>
      <c r="E42" s="1014"/>
    </row>
    <row r="43" spans="1:5" ht="37.5" customHeight="1">
      <c r="A43" s="1116">
        <v>40</v>
      </c>
      <c r="B43" s="1012" t="s">
        <v>608</v>
      </c>
      <c r="C43" s="1014" t="s">
        <v>164</v>
      </c>
      <c r="D43" s="1014"/>
      <c r="E43" s="1014"/>
    </row>
    <row r="44" spans="1:5" ht="37.5" customHeight="1">
      <c r="A44" s="1116">
        <v>41</v>
      </c>
      <c r="B44" s="1012" t="s">
        <v>609</v>
      </c>
      <c r="C44" s="1014" t="s">
        <v>164</v>
      </c>
      <c r="D44" s="1014"/>
      <c r="E44" s="1014"/>
    </row>
    <row r="45" spans="1:5" ht="37.5" customHeight="1">
      <c r="A45" s="1116">
        <v>42</v>
      </c>
      <c r="B45" s="1012" t="s">
        <v>610</v>
      </c>
      <c r="C45" s="1014" t="s">
        <v>164</v>
      </c>
      <c r="D45" s="1014"/>
      <c r="E45" s="1014"/>
    </row>
    <row r="46" spans="1:5" ht="37.5" customHeight="1">
      <c r="A46" s="1116">
        <v>43</v>
      </c>
      <c r="B46" s="1012" t="s">
        <v>611</v>
      </c>
      <c r="C46" s="1014"/>
      <c r="D46" s="1014" t="s">
        <v>164</v>
      </c>
      <c r="E46" s="1014"/>
    </row>
    <row r="47" spans="1:5" ht="37.5" customHeight="1">
      <c r="A47" s="1116">
        <v>44</v>
      </c>
      <c r="B47" s="1012" t="s">
        <v>612</v>
      </c>
      <c r="C47" s="1014" t="s">
        <v>164</v>
      </c>
      <c r="D47" s="1014"/>
      <c r="E47" s="1014"/>
    </row>
    <row r="48" spans="1:5" ht="37.5" customHeight="1">
      <c r="A48" s="1116">
        <v>45</v>
      </c>
      <c r="B48" s="1012" t="s">
        <v>745</v>
      </c>
      <c r="C48" s="1014" t="s">
        <v>164</v>
      </c>
      <c r="D48" s="1014"/>
      <c r="E48" s="1014"/>
    </row>
    <row r="49" spans="1:5" ht="37.5" customHeight="1">
      <c r="A49" s="1116">
        <v>46</v>
      </c>
      <c r="B49" s="1012" t="s">
        <v>613</v>
      </c>
      <c r="C49" s="1014" t="s">
        <v>164</v>
      </c>
      <c r="D49" s="1014"/>
      <c r="E49" s="1014"/>
    </row>
    <row r="50" spans="1:5" ht="37.5" customHeight="1">
      <c r="A50" s="1116">
        <v>47</v>
      </c>
      <c r="B50" s="1012" t="s">
        <v>614</v>
      </c>
      <c r="C50" s="1014" t="s">
        <v>164</v>
      </c>
      <c r="D50" s="1014"/>
      <c r="E50" s="1014"/>
    </row>
    <row r="51" spans="1:5" ht="37.5" customHeight="1">
      <c r="A51" s="1116">
        <v>48</v>
      </c>
      <c r="B51" s="1016" t="s">
        <v>615</v>
      </c>
      <c r="C51" s="1014"/>
      <c r="D51" s="1014"/>
      <c r="E51" s="1014" t="s">
        <v>164</v>
      </c>
    </row>
    <row r="52" spans="1:5" ht="37.5" customHeight="1">
      <c r="A52" s="1116">
        <v>49</v>
      </c>
      <c r="B52" s="1016" t="s">
        <v>616</v>
      </c>
      <c r="C52" s="1014"/>
      <c r="D52" s="1014"/>
      <c r="E52" s="1014" t="s">
        <v>164</v>
      </c>
    </row>
    <row r="53" spans="1:5" ht="37.5" customHeight="1">
      <c r="A53" s="1116">
        <v>50</v>
      </c>
      <c r="B53" s="1012" t="s">
        <v>617</v>
      </c>
      <c r="C53" s="1014"/>
      <c r="D53" s="1014"/>
      <c r="E53" s="1014" t="s">
        <v>164</v>
      </c>
    </row>
    <row r="54" spans="1:5" ht="37.5" customHeight="1">
      <c r="A54" s="1116">
        <v>51</v>
      </c>
      <c r="B54" s="1012" t="s">
        <v>618</v>
      </c>
      <c r="C54" s="1014" t="s">
        <v>164</v>
      </c>
      <c r="D54" s="1014"/>
      <c r="E54" s="1014"/>
    </row>
    <row r="55" spans="1:5" ht="37.5" customHeight="1">
      <c r="A55" s="1116">
        <v>52</v>
      </c>
      <c r="B55" s="1012" t="s">
        <v>619</v>
      </c>
      <c r="C55" s="1014" t="s">
        <v>164</v>
      </c>
      <c r="D55" s="1014"/>
      <c r="E55" s="1014"/>
    </row>
    <row r="56" spans="1:5" ht="37.5" customHeight="1">
      <c r="A56" s="1116">
        <v>53</v>
      </c>
      <c r="B56" s="1012" t="s">
        <v>620</v>
      </c>
      <c r="C56" s="1014" t="s">
        <v>164</v>
      </c>
      <c r="D56" s="1014"/>
      <c r="E56" s="1014"/>
    </row>
    <row r="57" spans="1:5" ht="37.5" customHeight="1">
      <c r="A57" s="1116">
        <v>54</v>
      </c>
      <c r="B57" s="1012" t="s">
        <v>621</v>
      </c>
      <c r="C57" s="1014" t="s">
        <v>164</v>
      </c>
      <c r="D57" s="1014"/>
      <c r="E57" s="1014"/>
    </row>
    <row r="58" spans="1:5" ht="37.5" customHeight="1">
      <c r="A58" s="1116">
        <v>55</v>
      </c>
      <c r="B58" s="1012" t="s">
        <v>622</v>
      </c>
      <c r="C58" s="1014" t="s">
        <v>164</v>
      </c>
      <c r="D58" s="1014"/>
      <c r="E58" s="1014"/>
    </row>
    <row r="59" spans="1:5" ht="37.5" customHeight="1">
      <c r="A59" s="1116">
        <v>56</v>
      </c>
      <c r="B59" s="1012" t="s">
        <v>623</v>
      </c>
      <c r="C59" s="1014" t="s">
        <v>164</v>
      </c>
      <c r="D59" s="1014"/>
      <c r="E59" s="1014"/>
    </row>
    <row r="60" spans="1:5" ht="37.5" customHeight="1">
      <c r="A60" s="1116">
        <v>57</v>
      </c>
      <c r="B60" s="1012" t="s">
        <v>624</v>
      </c>
      <c r="C60" s="1014" t="s">
        <v>164</v>
      </c>
      <c r="D60" s="1014"/>
      <c r="E60" s="1014"/>
    </row>
    <row r="61" spans="1:5" ht="37.5" customHeight="1">
      <c r="A61" s="1116">
        <v>58</v>
      </c>
      <c r="B61" s="1012" t="s">
        <v>625</v>
      </c>
      <c r="C61" s="1014" t="s">
        <v>164</v>
      </c>
      <c r="D61" s="1014"/>
      <c r="E61" s="1014"/>
    </row>
    <row r="62" spans="1:5" ht="37.5" customHeight="1">
      <c r="A62" s="1116">
        <v>59</v>
      </c>
      <c r="B62" s="1012" t="s">
        <v>626</v>
      </c>
      <c r="C62" s="1014" t="s">
        <v>164</v>
      </c>
      <c r="D62" s="1014"/>
      <c r="E62" s="1014"/>
    </row>
    <row r="63" spans="1:5" ht="37.5" customHeight="1">
      <c r="A63" s="1116">
        <v>60</v>
      </c>
      <c r="B63" s="1012" t="s">
        <v>627</v>
      </c>
      <c r="C63" s="1014" t="s">
        <v>164</v>
      </c>
      <c r="D63" s="1014"/>
      <c r="E63" s="1014"/>
    </row>
    <row r="64" spans="1:5" ht="37.5" customHeight="1">
      <c r="A64" s="1116">
        <v>61</v>
      </c>
      <c r="B64" s="1012" t="s">
        <v>628</v>
      </c>
      <c r="C64" s="1014" t="s">
        <v>164</v>
      </c>
      <c r="D64" s="1014"/>
      <c r="E64" s="1014"/>
    </row>
    <row r="65" spans="1:5" ht="37.5" customHeight="1">
      <c r="A65" s="1116">
        <v>62</v>
      </c>
      <c r="B65" s="1018" t="s">
        <v>629</v>
      </c>
      <c r="C65" s="1014" t="s">
        <v>164</v>
      </c>
      <c r="D65" s="1014"/>
      <c r="E65" s="1014"/>
    </row>
    <row r="66" spans="1:5" ht="37.5" customHeight="1">
      <c r="A66" s="1116">
        <v>63</v>
      </c>
      <c r="B66" s="1012" t="s">
        <v>630</v>
      </c>
      <c r="C66" s="1014"/>
      <c r="D66" s="1014" t="s">
        <v>164</v>
      </c>
      <c r="E66" s="1014"/>
    </row>
    <row r="67" spans="1:5" ht="37.5" customHeight="1">
      <c r="A67" s="1116">
        <v>64</v>
      </c>
      <c r="B67" s="1012" t="s">
        <v>631</v>
      </c>
      <c r="C67" s="1014" t="s">
        <v>164</v>
      </c>
      <c r="D67" s="1014"/>
      <c r="E67" s="1014"/>
    </row>
    <row r="68" spans="1:5" ht="37.5" customHeight="1">
      <c r="A68" s="1116">
        <v>65</v>
      </c>
      <c r="B68" s="1012" t="s">
        <v>632</v>
      </c>
      <c r="C68" s="1014" t="s">
        <v>164</v>
      </c>
      <c r="D68" s="1014"/>
      <c r="E68" s="1014"/>
    </row>
    <row r="69" spans="1:5" ht="37.5" customHeight="1">
      <c r="A69" s="1116">
        <v>66</v>
      </c>
      <c r="B69" s="1012" t="s">
        <v>633</v>
      </c>
      <c r="C69" s="1014" t="s">
        <v>164</v>
      </c>
      <c r="D69" s="1014"/>
      <c r="E69" s="1014"/>
    </row>
    <row r="70" spans="1:5" ht="37.5" customHeight="1">
      <c r="A70" s="1116">
        <v>67</v>
      </c>
      <c r="B70" s="1016" t="s">
        <v>634</v>
      </c>
      <c r="C70" s="1014" t="s">
        <v>164</v>
      </c>
      <c r="D70" s="1014"/>
      <c r="E70" s="1014"/>
    </row>
    <row r="71" spans="1:5" ht="37.5" customHeight="1">
      <c r="A71" s="1116">
        <v>68</v>
      </c>
      <c r="B71" s="1012" t="s">
        <v>746</v>
      </c>
      <c r="C71" s="1014"/>
      <c r="D71" s="1014"/>
      <c r="E71" s="1014" t="s">
        <v>164</v>
      </c>
    </row>
    <row r="72" spans="1:5" ht="37.5" customHeight="1">
      <c r="A72" s="1116">
        <v>69</v>
      </c>
      <c r="B72" s="1016" t="s">
        <v>635</v>
      </c>
      <c r="C72" s="1014"/>
      <c r="D72" s="1014"/>
      <c r="E72" s="1014" t="s">
        <v>164</v>
      </c>
    </row>
    <row r="73" spans="1:5" ht="37.5" customHeight="1">
      <c r="A73" s="1116">
        <v>70</v>
      </c>
      <c r="B73" s="1016" t="s">
        <v>636</v>
      </c>
      <c r="C73" s="1014"/>
      <c r="D73" s="1014"/>
      <c r="E73" s="1014" t="s">
        <v>164</v>
      </c>
    </row>
    <row r="74" spans="1:5" ht="37.5" customHeight="1">
      <c r="A74" s="1116">
        <v>71</v>
      </c>
      <c r="B74" s="1012" t="s">
        <v>637</v>
      </c>
      <c r="C74" s="1014"/>
      <c r="D74" s="1014"/>
      <c r="E74" s="1014" t="s">
        <v>164</v>
      </c>
    </row>
    <row r="75" spans="1:5" ht="37.5" customHeight="1">
      <c r="A75" s="1116">
        <v>72</v>
      </c>
      <c r="B75" s="1012" t="s">
        <v>638</v>
      </c>
      <c r="C75" s="1014"/>
      <c r="D75" s="1014"/>
      <c r="E75" s="1014" t="s">
        <v>164</v>
      </c>
    </row>
    <row r="76" spans="1:5" ht="37.5" customHeight="1">
      <c r="A76" s="1116">
        <v>73</v>
      </c>
      <c r="B76" s="1012" t="s">
        <v>639</v>
      </c>
      <c r="C76" s="1014"/>
      <c r="D76" s="1014"/>
      <c r="E76" s="1014" t="s">
        <v>164</v>
      </c>
    </row>
    <row r="77" spans="1:5" ht="37.5" customHeight="1">
      <c r="A77" s="1116">
        <v>74</v>
      </c>
      <c r="B77" s="1012" t="s">
        <v>640</v>
      </c>
      <c r="C77" s="1014"/>
      <c r="D77" s="1014"/>
      <c r="E77" s="1014" t="s">
        <v>164</v>
      </c>
    </row>
    <row r="78" spans="1:5" ht="37.5" customHeight="1">
      <c r="A78" s="1116">
        <v>75</v>
      </c>
      <c r="B78" s="1016" t="s">
        <v>641</v>
      </c>
      <c r="C78" s="1014"/>
      <c r="D78" s="1014"/>
      <c r="E78" s="1014" t="s">
        <v>164</v>
      </c>
    </row>
    <row r="79" spans="1:5" ht="37.5" customHeight="1">
      <c r="A79" s="1116">
        <v>76</v>
      </c>
      <c r="B79" s="1012" t="s">
        <v>642</v>
      </c>
      <c r="C79" s="1014" t="s">
        <v>164</v>
      </c>
      <c r="D79" s="1014"/>
      <c r="E79" s="1014"/>
    </row>
    <row r="80" spans="1:5" ht="37.5" customHeight="1">
      <c r="A80" s="1116">
        <v>77</v>
      </c>
      <c r="B80" s="1012" t="s">
        <v>643</v>
      </c>
      <c r="C80" s="1014" t="s">
        <v>164</v>
      </c>
      <c r="D80" s="1014"/>
      <c r="E80" s="1014"/>
    </row>
    <row r="81" spans="1:5" ht="37.5" customHeight="1">
      <c r="A81" s="1116">
        <v>78</v>
      </c>
      <c r="B81" s="1016" t="s">
        <v>644</v>
      </c>
      <c r="C81" s="1014" t="s">
        <v>164</v>
      </c>
      <c r="D81" s="1014"/>
      <c r="E81" s="1014"/>
    </row>
    <row r="82" spans="1:5" ht="37.5" customHeight="1">
      <c r="A82" s="1116">
        <v>79</v>
      </c>
      <c r="B82" s="1012" t="s">
        <v>645</v>
      </c>
      <c r="C82" s="1014"/>
      <c r="D82" s="1014"/>
      <c r="E82" s="1014" t="s">
        <v>164</v>
      </c>
    </row>
    <row r="83" spans="1:5" ht="37.5" customHeight="1">
      <c r="A83" s="1116">
        <v>80</v>
      </c>
      <c r="B83" s="1012" t="s">
        <v>646</v>
      </c>
      <c r="C83" s="1014"/>
      <c r="D83" s="1014"/>
      <c r="E83" s="1014" t="s">
        <v>164</v>
      </c>
    </row>
    <row r="84" spans="1:5" ht="37.5" customHeight="1">
      <c r="A84" s="1116">
        <v>81</v>
      </c>
      <c r="B84" s="1012" t="s">
        <v>747</v>
      </c>
      <c r="C84" s="1014"/>
      <c r="D84" s="1014"/>
      <c r="E84" s="1014" t="s">
        <v>164</v>
      </c>
    </row>
    <row r="85" spans="1:5" ht="37.5" customHeight="1">
      <c r="A85" s="1116">
        <v>82</v>
      </c>
      <c r="B85" s="1012" t="s">
        <v>647</v>
      </c>
      <c r="C85" s="1014"/>
      <c r="D85" s="1014"/>
      <c r="E85" s="1014" t="s">
        <v>490</v>
      </c>
    </row>
    <row r="86" spans="1:5" ht="37.5" customHeight="1">
      <c r="A86" s="1116">
        <v>83</v>
      </c>
      <c r="B86" s="1012" t="s">
        <v>648</v>
      </c>
      <c r="C86" s="1014" t="s">
        <v>164</v>
      </c>
      <c r="D86" s="1014"/>
      <c r="E86" s="1014"/>
    </row>
    <row r="87" spans="1:5" ht="37.5" customHeight="1">
      <c r="A87" s="1116">
        <v>84</v>
      </c>
      <c r="B87" s="1012" t="s">
        <v>649</v>
      </c>
      <c r="C87" s="1014" t="s">
        <v>164</v>
      </c>
      <c r="D87" s="1014"/>
      <c r="E87" s="1014"/>
    </row>
    <row r="88" spans="1:5" ht="37.5" customHeight="1">
      <c r="A88" s="1116">
        <v>85</v>
      </c>
      <c r="B88" s="1016" t="s">
        <v>650</v>
      </c>
      <c r="C88" s="1014" t="s">
        <v>164</v>
      </c>
      <c r="D88" s="1014"/>
      <c r="E88" s="1014"/>
    </row>
    <row r="89" spans="1:5" ht="37.5" customHeight="1">
      <c r="A89" s="1116">
        <v>86</v>
      </c>
      <c r="B89" s="1016" t="s">
        <v>651</v>
      </c>
      <c r="C89" s="1014" t="s">
        <v>164</v>
      </c>
      <c r="D89" s="1014"/>
      <c r="E89" s="1014"/>
    </row>
    <row r="90" spans="1:5" ht="37.5" customHeight="1">
      <c r="A90" s="1116">
        <v>87</v>
      </c>
      <c r="B90" s="1012" t="s">
        <v>652</v>
      </c>
      <c r="C90" s="1014" t="s">
        <v>164</v>
      </c>
      <c r="D90" s="1014"/>
      <c r="E90" s="1014"/>
    </row>
    <row r="91" spans="1:5" ht="37.5" customHeight="1">
      <c r="A91" s="1116">
        <v>88</v>
      </c>
      <c r="B91" s="1016" t="s">
        <v>653</v>
      </c>
      <c r="C91" s="1014" t="s">
        <v>164</v>
      </c>
      <c r="D91" s="1014"/>
      <c r="E91" s="1014"/>
    </row>
    <row r="92" spans="1:5" ht="37.5" customHeight="1">
      <c r="A92" s="1116">
        <v>89</v>
      </c>
      <c r="B92" s="1012" t="s">
        <v>654</v>
      </c>
      <c r="C92" s="1014" t="s">
        <v>164</v>
      </c>
      <c r="D92" s="1014"/>
      <c r="E92" s="1014"/>
    </row>
    <row r="93" spans="1:5" ht="37.5" customHeight="1">
      <c r="A93" s="1116">
        <v>90</v>
      </c>
      <c r="B93" s="1012" t="s">
        <v>655</v>
      </c>
      <c r="C93" s="1014" t="s">
        <v>164</v>
      </c>
      <c r="D93" s="1014"/>
      <c r="E93" s="1014"/>
    </row>
    <row r="94" spans="1:5" ht="37.5" customHeight="1">
      <c r="A94" s="1116">
        <v>91</v>
      </c>
      <c r="B94" s="1012" t="s">
        <v>656</v>
      </c>
      <c r="C94" s="1014" t="s">
        <v>164</v>
      </c>
      <c r="D94" s="1014"/>
      <c r="E94" s="1014"/>
    </row>
    <row r="95" spans="1:5" ht="37.5" customHeight="1">
      <c r="A95" s="1116">
        <v>92</v>
      </c>
      <c r="B95" s="1016" t="s">
        <v>657</v>
      </c>
      <c r="C95" s="1014" t="s">
        <v>164</v>
      </c>
      <c r="D95" s="1014"/>
      <c r="E95" s="1014"/>
    </row>
    <row r="96" spans="1:5" ht="37.5" customHeight="1">
      <c r="A96" s="1116">
        <v>93</v>
      </c>
      <c r="B96" s="1016" t="s">
        <v>658</v>
      </c>
      <c r="C96" s="1014"/>
      <c r="D96" s="1014" t="s">
        <v>164</v>
      </c>
      <c r="E96" s="1014"/>
    </row>
    <row r="97" spans="1:5" ht="37.5" customHeight="1">
      <c r="A97" s="1116">
        <v>94</v>
      </c>
      <c r="B97" s="1016" t="s">
        <v>659</v>
      </c>
      <c r="C97" s="1014"/>
      <c r="D97" s="1014" t="s">
        <v>164</v>
      </c>
      <c r="E97" s="1014"/>
    </row>
    <row r="98" spans="1:5" ht="37.5" customHeight="1">
      <c r="A98" s="1116">
        <v>95</v>
      </c>
      <c r="B98" s="1012" t="s">
        <v>660</v>
      </c>
      <c r="C98" s="1014" t="s">
        <v>164</v>
      </c>
      <c r="D98" s="1014"/>
      <c r="E98" s="1014"/>
    </row>
    <row r="99" spans="1:5" ht="37.5" customHeight="1">
      <c r="A99" s="2688" t="s">
        <v>1059</v>
      </c>
      <c r="B99" s="2689"/>
      <c r="C99" s="2689"/>
      <c r="D99" s="2689"/>
      <c r="E99" s="2690"/>
    </row>
    <row r="100" spans="1:5" ht="17.25" customHeight="1">
      <c r="A100" s="2691"/>
      <c r="B100" s="2692"/>
      <c r="C100" s="2692"/>
      <c r="D100" s="2692"/>
      <c r="E100" s="2693"/>
    </row>
    <row r="101" spans="1:5" ht="17.25" customHeight="1">
      <c r="C101" s="1160"/>
      <c r="D101" s="1160"/>
      <c r="E101" s="1160"/>
    </row>
    <row r="102" spans="1:5" ht="17.25" customHeight="1">
      <c r="C102" s="1160"/>
      <c r="D102" s="1160"/>
      <c r="E102" s="1160"/>
    </row>
    <row r="103" spans="1:5">
      <c r="C103" s="1160"/>
      <c r="D103" s="1160"/>
      <c r="E103" s="1160"/>
    </row>
    <row r="104" spans="1:5">
      <c r="C104" s="1160"/>
      <c r="D104" s="1160"/>
      <c r="E104" s="1160"/>
    </row>
    <row r="105" spans="1:5">
      <c r="C105" s="1160"/>
      <c r="D105" s="1160"/>
      <c r="E105" s="1160"/>
    </row>
    <row r="106" spans="1:5">
      <c r="C106" s="1160"/>
      <c r="D106" s="1160"/>
      <c r="E106" s="1160"/>
    </row>
    <row r="107" spans="1:5">
      <c r="C107" s="1160"/>
      <c r="D107" s="1160"/>
      <c r="E107" s="1160"/>
    </row>
    <row r="108" spans="1:5">
      <c r="C108" s="1160"/>
      <c r="D108" s="1160"/>
      <c r="E108" s="1160"/>
    </row>
    <row r="109" spans="1:5" ht="17.25" customHeight="1">
      <c r="C109" s="1160"/>
      <c r="D109" s="1160"/>
      <c r="E109" s="1160"/>
    </row>
  </sheetData>
  <mergeCells count="3">
    <mergeCell ref="A1:E1"/>
    <mergeCell ref="A2:E2"/>
    <mergeCell ref="A99:E100"/>
  </mergeCells>
  <pageMargins left="0.51181102362204722" right="0.51181102362204722" top="0.78740157480314965" bottom="0.78740157480314965" header="0.31496062992125984" footer="0.31496062992125984"/>
  <pageSetup paperSize="9" scale="76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16</vt:i4>
      </vt:variant>
      <vt:variant>
        <vt:lpstr>Intervalos Nomeados</vt:lpstr>
      </vt:variant>
      <vt:variant>
        <vt:i4>24</vt:i4>
      </vt:variant>
    </vt:vector>
  </HeadingPairs>
  <TitlesOfParts>
    <vt:vector size="40" baseType="lpstr">
      <vt:lpstr>00</vt:lpstr>
      <vt:lpstr>9.1 - CRONOGRAMA</vt:lpstr>
      <vt:lpstr>9.2 - CURVA</vt:lpstr>
      <vt:lpstr>10 - EVOLUÇÃO FINANCEIRA</vt:lpstr>
      <vt:lpstr>11 - RESUMO</vt:lpstr>
      <vt:lpstr>12 - FINANCEIRA</vt:lpstr>
      <vt:lpstr>13 - MEMÓRIA</vt:lpstr>
      <vt:lpstr>15.1 VERIFICAÇÃO MT</vt:lpstr>
      <vt:lpstr>15.1.1 CHECKLIST ROTINAS </vt:lpstr>
      <vt:lpstr>15.2 - VERIFICAÇÃO AMBIENTAL </vt:lpstr>
      <vt:lpstr>15.3-REL. FOTOGRAFICO </vt:lpstr>
      <vt:lpstr>15.4 - VERIF. TRABALHISTA</vt:lpstr>
      <vt:lpstr>16 - INSPEÇÕES</vt:lpstr>
      <vt:lpstr>18 - CHECKLIST 1</vt:lpstr>
      <vt:lpstr>18 - CHECKLIST 2</vt:lpstr>
      <vt:lpstr>RELAÇÃO DE PESSOAL</vt:lpstr>
      <vt:lpstr>'00'!Area_de_impressao</vt:lpstr>
      <vt:lpstr>'10 - EVOLUÇÃO FINANCEIRA'!Area_de_impressao</vt:lpstr>
      <vt:lpstr>'11 - RESUMO'!Area_de_impressao</vt:lpstr>
      <vt:lpstr>'12 - FINANCEIRA'!Area_de_impressao</vt:lpstr>
      <vt:lpstr>'13 - MEMÓRIA'!Area_de_impressao</vt:lpstr>
      <vt:lpstr>'15.1 VERIFICAÇÃO MT'!Area_de_impressao</vt:lpstr>
      <vt:lpstr>'15.1.1 CHECKLIST ROTINAS '!Area_de_impressao</vt:lpstr>
      <vt:lpstr>'15.2 - VERIFICAÇÃO AMBIENTAL '!Area_de_impressao</vt:lpstr>
      <vt:lpstr>'15.3-REL. FOTOGRAFICO '!Area_de_impressao</vt:lpstr>
      <vt:lpstr>'15.4 - VERIF. TRABALHISTA'!Area_de_impressao</vt:lpstr>
      <vt:lpstr>'16 - INSPEÇÕES'!Area_de_impressao</vt:lpstr>
      <vt:lpstr>'18 - CHECKLIST 1'!Area_de_impressao</vt:lpstr>
      <vt:lpstr>'18 - CHECKLIST 2'!Area_de_impressao</vt:lpstr>
      <vt:lpstr>'9.1 - CRONOGRAMA'!Area_de_impressao</vt:lpstr>
      <vt:lpstr>'9.2 - CURVA'!Area_de_impressao</vt:lpstr>
      <vt:lpstr>'RELAÇÃO DE PESSOAL'!Area_de_impressao</vt:lpstr>
      <vt:lpstr>'10 - EVOLUÇÃO FINANCEIRA'!Titulos_de_impressao</vt:lpstr>
      <vt:lpstr>'11 - RESUMO'!Titulos_de_impressao</vt:lpstr>
      <vt:lpstr>'12 - FINANCEIRA'!Titulos_de_impressao</vt:lpstr>
      <vt:lpstr>'13 - MEMÓRIA'!Titulos_de_impressao</vt:lpstr>
      <vt:lpstr>'15.1 VERIFICAÇÃO MT'!Titulos_de_impressao</vt:lpstr>
      <vt:lpstr>'15.1.1 CHECKLIST ROTINAS '!Titulos_de_impressao</vt:lpstr>
      <vt:lpstr>'15.2 - VERIFICAÇÃO AMBIENTAL '!Titulos_de_impressao</vt:lpstr>
      <vt:lpstr>'9.1 - CRONOGRAMA'!Titulos_de_impressao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Bruno Orione Binda Pasquali</dc:creator>
  <cp:lastModifiedBy>Brunella Foletto Costa Amblard</cp:lastModifiedBy>
  <cp:lastPrinted>2023-12-06T19:19:33Z</cp:lastPrinted>
  <dcterms:created xsi:type="dcterms:W3CDTF">2019-10-22T16:50:36Z</dcterms:created>
  <dcterms:modified xsi:type="dcterms:W3CDTF">2026-05-29T18:58:23Z</dcterms:modified>
</cp:coreProperties>
</file>