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TA TEMPORARIA\Fernanda_Magalhães\A TRANSPARÊNCIA ATIVA\SUBURB\Planilhas Obras\"/>
    </mc:Choice>
  </mc:AlternateContent>
  <xr:revisionPtr revIDLastSave="0" documentId="8_{4D25FB6A-131C-4589-87DD-BCD697A2787F}" xr6:coauthVersionLast="47" xr6:coauthVersionMax="47" xr10:uidLastSave="{00000000-0000-0000-0000-000000000000}"/>
  <bookViews>
    <workbookView xWindow="-120" yWindow="-120" windowWidth="29040" windowHeight="15840" xr2:uid="{EEA639DB-E4D2-4054-AF2D-49AFBCE7A76F}"/>
  </bookViews>
  <sheets>
    <sheet name="Planilha - Orla" sheetId="1" r:id="rId1"/>
  </sheets>
  <externalReferences>
    <externalReference r:id="rId2"/>
  </externalReferences>
  <definedNames>
    <definedName name="A" localSheetId="0">OFFSET(#REF!,1,0):OFFSET(#REF!,-1,0)</definedName>
    <definedName name="A">OFFSET(#REF!,1,0):OFFSET(#REF!,-1,0)</definedName>
    <definedName name="aa" localSheetId="0">OFFSET(#REF!,-1,0)</definedName>
    <definedName name="aa">OFFSET(#REF!,-1,0)</definedName>
    <definedName name="AAA" localSheetId="0">#REF!</definedName>
    <definedName name="AAA">#REF!</definedName>
    <definedName name="_xlnm.Print_Area" localSheetId="0">'Planilha - Orla'!$A$1:$AQ$181</definedName>
    <definedName name="B">COUNTIF(#REF!,"&lt;&gt;"&amp;"")</definedName>
    <definedName name="creaPLE" localSheetId="0">#REF!</definedName>
    <definedName name="creaPLE">#REF!</definedName>
    <definedName name="deactivatedados.form1" localSheetId="0">IF(#REF!="","",VALUE(LEFT(#REF!,(FIND("-",#REF!,1))-1)))</definedName>
    <definedName name="deactivatedados.form1">IF(#REF!="","",VALUE(LEFT(#REF!,(FIND("-",#REF!,1))-1)))</definedName>
    <definedName name="Detalhamento.OpçõesExibição" localSheetId="0">#REF!</definedName>
    <definedName name="Detalhamento.OpçõesExibição">#REF!</definedName>
    <definedName name="Detalhamento.OpçõesServiços" localSheetId="0">#REF!</definedName>
    <definedName name="Detalhamento.OpçõesServiços">#REF!</definedName>
    <definedName name="Eventos" localSheetId="0">OFFSET(#REF!,1,0):OFFSET(#REF!,-1,0)</definedName>
    <definedName name="Eventos">OFFSET(#REF!,1,0):OFFSET(#REF!,-1,0)</definedName>
    <definedName name="hoje">TODAY()</definedName>
    <definedName name="Import.Município" localSheetId="0">#REF!</definedName>
    <definedName name="Import.Município">#REF!</definedName>
    <definedName name="Import.numEventos" localSheetId="0">OFFSET(#REF!,1,0):OFFSET(#REF!,-1,0)</definedName>
    <definedName name="Import.numEventos">OFFSET(#REF!,1,0):OFFSET(#REF!,-1,0)</definedName>
    <definedName name="Import.PLE" localSheetId="0">OFFSET(#REF!,1,0):OFFSET(#REF!,-1,0)</definedName>
    <definedName name="Import.PLE">OFFSET(#REF!,1,0):OFFSET(#REF!,-1,0)</definedName>
    <definedName name="Import.PLQ" localSheetId="0">OFFSET(#REF!,1,0):OFFSET(#REF!,-1,0)</definedName>
    <definedName name="Import.PLQ">OFFSET(#REF!,1,0):OFFSET(#REF!,-1,0)</definedName>
    <definedName name="LForçamento" localSheetId="0">OFFSET(#REF!,-1,0)</definedName>
    <definedName name="LForçamento">OFFSET(#REF!,-1,0)</definedName>
    <definedName name="LIorçamento" localSheetId="0">OFFSET(#REF!,1,0)</definedName>
    <definedName name="LIorçamento">OFFSET(#REF!,1,0)</definedName>
    <definedName name="mediçao" localSheetId="0">#REF!</definedName>
    <definedName name="mediçao">#REF!</definedName>
    <definedName name="numFrentes" localSheetId="0">COUNTIF(#REF!,"&lt;&gt;"&amp;"")</definedName>
    <definedName name="numFrentes">COUNTIF(#REF!,"&lt;&gt;"&amp;"")</definedName>
    <definedName name="PreçoServiçoPorFrente" localSheetId="0">OFFSET(#REF!,1,0):OFFSET(#REF!,-1,0)</definedName>
    <definedName name="PreçoServiçoPorFrente">OFFSET(#REF!,1,0):OFFSET(#REF!,-1,0)</definedName>
    <definedName name="respPLE" localSheetId="0">#REF!</definedName>
    <definedName name="respPLE">#REF!</definedName>
    <definedName name="TituloEventos" localSheetId="0">OFFSET(#REF!,1,0):OFFSET(#REF!,-1,0)</definedName>
    <definedName name="TituloEventos">OFFSET(#REF!,1,0):OFFSET(#REF!,-1,0)</definedName>
    <definedName name="_xlnm.Print_Titles" localSheetId="0">'Planilha - Orla'!$1:$5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4" i="1" l="1"/>
  <c r="AR181" i="1"/>
  <c r="AR180" i="1"/>
  <c r="AR179" i="1"/>
  <c r="P179" i="1"/>
  <c r="S178" i="1"/>
  <c r="S179" i="1" s="1"/>
  <c r="P178" i="1"/>
  <c r="M178" i="1"/>
  <c r="M179" i="1" s="1"/>
  <c r="H178" i="1"/>
  <c r="AR178" i="1" s="1"/>
  <c r="A178" i="1"/>
  <c r="AR177" i="1"/>
  <c r="AQ177" i="1"/>
  <c r="AQ179" i="1" s="1"/>
  <c r="AN177" i="1"/>
  <c r="AN179" i="1" s="1"/>
  <c r="AK177" i="1"/>
  <c r="AK179" i="1" s="1"/>
  <c r="AH177" i="1"/>
  <c r="AH179" i="1" s="1"/>
  <c r="AE177" i="1"/>
  <c r="AE179" i="1" s="1"/>
  <c r="AB177" i="1"/>
  <c r="AB179" i="1" s="1"/>
  <c r="Y177" i="1"/>
  <c r="Y179" i="1" s="1"/>
  <c r="V177" i="1"/>
  <c r="V179" i="1" s="1"/>
  <c r="AR176" i="1"/>
  <c r="AR175" i="1"/>
  <c r="AQ175" i="1"/>
  <c r="AH175" i="1"/>
  <c r="AE175" i="1"/>
  <c r="V175" i="1"/>
  <c r="AR174" i="1"/>
  <c r="S174" i="1"/>
  <c r="P174" i="1"/>
  <c r="M174" i="1"/>
  <c r="J174" i="1"/>
  <c r="H174" i="1"/>
  <c r="S173" i="1"/>
  <c r="S175" i="1" s="1"/>
  <c r="P173" i="1"/>
  <c r="M173" i="1"/>
  <c r="H173" i="1"/>
  <c r="AR173" i="1" s="1"/>
  <c r="S172" i="1"/>
  <c r="P172" i="1"/>
  <c r="P175" i="1" s="1"/>
  <c r="M172" i="1"/>
  <c r="M175" i="1" s="1"/>
  <c r="H172" i="1"/>
  <c r="AR172" i="1" s="1"/>
  <c r="A172" i="1"/>
  <c r="A173" i="1" s="1"/>
  <c r="A174" i="1" s="1"/>
  <c r="AR171" i="1"/>
  <c r="AQ171" i="1"/>
  <c r="AN171" i="1"/>
  <c r="AN175" i="1" s="1"/>
  <c r="AK171" i="1"/>
  <c r="AK175" i="1" s="1"/>
  <c r="AH171" i="1"/>
  <c r="AE171" i="1"/>
  <c r="AB171" i="1"/>
  <c r="AB175" i="1" s="1"/>
  <c r="Y171" i="1"/>
  <c r="Y175" i="1" s="1"/>
  <c r="V171" i="1"/>
  <c r="AR170" i="1"/>
  <c r="AR169" i="1"/>
  <c r="AQ168" i="1"/>
  <c r="AN168" i="1"/>
  <c r="AK168" i="1"/>
  <c r="S168" i="1"/>
  <c r="P168" i="1"/>
  <c r="M168" i="1"/>
  <c r="J168" i="1"/>
  <c r="H168" i="1"/>
  <c r="AR168" i="1" s="1"/>
  <c r="AQ167" i="1"/>
  <c r="AN167" i="1"/>
  <c r="AK167" i="1"/>
  <c r="S167" i="1"/>
  <c r="P167" i="1"/>
  <c r="M167" i="1"/>
  <c r="H167" i="1"/>
  <c r="J167" i="1" s="1"/>
  <c r="AQ166" i="1"/>
  <c r="AN166" i="1"/>
  <c r="AK166" i="1"/>
  <c r="S166" i="1"/>
  <c r="P166" i="1"/>
  <c r="M166" i="1"/>
  <c r="J166" i="1"/>
  <c r="H166" i="1"/>
  <c r="AR166" i="1" s="1"/>
  <c r="AQ165" i="1"/>
  <c r="AN165" i="1"/>
  <c r="AK165" i="1"/>
  <c r="S165" i="1"/>
  <c r="P165" i="1"/>
  <c r="M165" i="1"/>
  <c r="H165" i="1"/>
  <c r="J165" i="1" s="1"/>
  <c r="AQ164" i="1"/>
  <c r="AN164" i="1"/>
  <c r="AK164" i="1"/>
  <c r="S164" i="1"/>
  <c r="P164" i="1"/>
  <c r="M164" i="1"/>
  <c r="J164" i="1"/>
  <c r="H164" i="1"/>
  <c r="AR164" i="1" s="1"/>
  <c r="AQ163" i="1"/>
  <c r="AN163" i="1"/>
  <c r="AK163" i="1"/>
  <c r="S163" i="1"/>
  <c r="P163" i="1"/>
  <c r="M163" i="1"/>
  <c r="H163" i="1"/>
  <c r="J163" i="1" s="1"/>
  <c r="AQ162" i="1"/>
  <c r="AN162" i="1"/>
  <c r="AK162" i="1"/>
  <c r="S162" i="1"/>
  <c r="P162" i="1"/>
  <c r="M162" i="1"/>
  <c r="J162" i="1"/>
  <c r="H162" i="1"/>
  <c r="AR162" i="1" s="1"/>
  <c r="AQ161" i="1"/>
  <c r="AN161" i="1"/>
  <c r="AK161" i="1"/>
  <c r="S161" i="1"/>
  <c r="P161" i="1"/>
  <c r="M161" i="1"/>
  <c r="H161" i="1"/>
  <c r="J161" i="1" s="1"/>
  <c r="AQ160" i="1"/>
  <c r="AN160" i="1"/>
  <c r="AN158" i="1" s="1"/>
  <c r="AN169" i="1" s="1"/>
  <c r="AK160" i="1"/>
  <c r="AK158" i="1" s="1"/>
  <c r="AK169" i="1" s="1"/>
  <c r="S160" i="1"/>
  <c r="P160" i="1"/>
  <c r="M160" i="1"/>
  <c r="J160" i="1"/>
  <c r="H160" i="1"/>
  <c r="AR160" i="1" s="1"/>
  <c r="AR159" i="1"/>
  <c r="AQ159" i="1"/>
  <c r="AQ158" i="1" s="1"/>
  <c r="AQ169" i="1" s="1"/>
  <c r="AN159" i="1"/>
  <c r="S159" i="1"/>
  <c r="S169" i="1" s="1"/>
  <c r="P159" i="1"/>
  <c r="P169" i="1" s="1"/>
  <c r="M159" i="1"/>
  <c r="M169" i="1" s="1"/>
  <c r="H159" i="1"/>
  <c r="J159" i="1" s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R158" i="1"/>
  <c r="AH158" i="1"/>
  <c r="AH169" i="1" s="1"/>
  <c r="AE158" i="1"/>
  <c r="AE169" i="1" s="1"/>
  <c r="AB158" i="1"/>
  <c r="AB169" i="1" s="1"/>
  <c r="Y158" i="1"/>
  <c r="Y169" i="1" s="1"/>
  <c r="V158" i="1"/>
  <c r="V169" i="1" s="1"/>
  <c r="AR157" i="1"/>
  <c r="AR156" i="1"/>
  <c r="AH156" i="1"/>
  <c r="AE156" i="1"/>
  <c r="V156" i="1"/>
  <c r="AR155" i="1"/>
  <c r="S155" i="1"/>
  <c r="P155" i="1"/>
  <c r="M155" i="1"/>
  <c r="J155" i="1"/>
  <c r="H155" i="1"/>
  <c r="AR154" i="1"/>
  <c r="AQ154" i="1"/>
  <c r="AQ151" i="1" s="1"/>
  <c r="AQ156" i="1" s="1"/>
  <c r="AN154" i="1"/>
  <c r="S154" i="1"/>
  <c r="P154" i="1"/>
  <c r="M154" i="1"/>
  <c r="H154" i="1"/>
  <c r="J154" i="1" s="1"/>
  <c r="AR153" i="1"/>
  <c r="S153" i="1"/>
  <c r="P153" i="1"/>
  <c r="M153" i="1"/>
  <c r="J153" i="1"/>
  <c r="H153" i="1"/>
  <c r="S152" i="1"/>
  <c r="S156" i="1" s="1"/>
  <c r="P152" i="1"/>
  <c r="P156" i="1" s="1"/>
  <c r="M152" i="1"/>
  <c r="M156" i="1" s="1"/>
  <c r="H152" i="1"/>
  <c r="AR152" i="1" s="1"/>
  <c r="A152" i="1"/>
  <c r="A153" i="1" s="1"/>
  <c r="A154" i="1" s="1"/>
  <c r="A155" i="1" s="1"/>
  <c r="AR151" i="1"/>
  <c r="AN151" i="1"/>
  <c r="AN156" i="1" s="1"/>
  <c r="AK151" i="1"/>
  <c r="AK156" i="1" s="1"/>
  <c r="AH151" i="1"/>
  <c r="AE151" i="1"/>
  <c r="AB151" i="1"/>
  <c r="AB156" i="1" s="1"/>
  <c r="Y151" i="1"/>
  <c r="Y156" i="1" s="1"/>
  <c r="V151" i="1"/>
  <c r="AR150" i="1"/>
  <c r="AR149" i="1"/>
  <c r="AQ148" i="1"/>
  <c r="AN148" i="1"/>
  <c r="AK148" i="1"/>
  <c r="AH148" i="1"/>
  <c r="AE148" i="1"/>
  <c r="AB148" i="1"/>
  <c r="S148" i="1"/>
  <c r="P148" i="1"/>
  <c r="M148" i="1"/>
  <c r="J148" i="1"/>
  <c r="H148" i="1"/>
  <c r="AR148" i="1" s="1"/>
  <c r="AQ147" i="1"/>
  <c r="AN147" i="1"/>
  <c r="AK147" i="1"/>
  <c r="AH147" i="1"/>
  <c r="AE147" i="1"/>
  <c r="AB147" i="1"/>
  <c r="Y147" i="1"/>
  <c r="V147" i="1"/>
  <c r="S147" i="1"/>
  <c r="P147" i="1"/>
  <c r="M147" i="1"/>
  <c r="H147" i="1"/>
  <c r="AR147" i="1" s="1"/>
  <c r="AQ146" i="1"/>
  <c r="AN146" i="1"/>
  <c r="AK146" i="1"/>
  <c r="AH146" i="1"/>
  <c r="AE146" i="1"/>
  <c r="S146" i="1"/>
  <c r="P146" i="1"/>
  <c r="M146" i="1"/>
  <c r="H146" i="1"/>
  <c r="AR146" i="1" s="1"/>
  <c r="AQ145" i="1"/>
  <c r="AN145" i="1"/>
  <c r="AK145" i="1"/>
  <c r="AH145" i="1"/>
  <c r="AE145" i="1"/>
  <c r="AB145" i="1"/>
  <c r="Y145" i="1"/>
  <c r="S145" i="1"/>
  <c r="P145" i="1"/>
  <c r="M145" i="1"/>
  <c r="M149" i="1" s="1"/>
  <c r="J145" i="1"/>
  <c r="H145" i="1"/>
  <c r="AR145" i="1" s="1"/>
  <c r="AQ144" i="1"/>
  <c r="AN144" i="1"/>
  <c r="AK144" i="1"/>
  <c r="AH144" i="1"/>
  <c r="AH140" i="1" s="1"/>
  <c r="AH149" i="1" s="1"/>
  <c r="AE144" i="1"/>
  <c r="AB144" i="1"/>
  <c r="Y144" i="1"/>
  <c r="S144" i="1"/>
  <c r="P144" i="1"/>
  <c r="M144" i="1"/>
  <c r="H144" i="1"/>
  <c r="J144" i="1" s="1"/>
  <c r="AQ143" i="1"/>
  <c r="AN143" i="1"/>
  <c r="AK143" i="1"/>
  <c r="AH143" i="1"/>
  <c r="AE143" i="1"/>
  <c r="AB143" i="1"/>
  <c r="AB140" i="1" s="1"/>
  <c r="AB149" i="1" s="1"/>
  <c r="Y143" i="1"/>
  <c r="V143" i="1"/>
  <c r="S143" i="1"/>
  <c r="P143" i="1"/>
  <c r="P149" i="1" s="1"/>
  <c r="M143" i="1"/>
  <c r="H143" i="1"/>
  <c r="AR143" i="1" s="1"/>
  <c r="AQ142" i="1"/>
  <c r="AN142" i="1"/>
  <c r="AN140" i="1" s="1"/>
  <c r="AN149" i="1" s="1"/>
  <c r="AK142" i="1"/>
  <c r="S142" i="1"/>
  <c r="P142" i="1"/>
  <c r="M142" i="1"/>
  <c r="J142" i="1"/>
  <c r="H142" i="1"/>
  <c r="AR142" i="1" s="1"/>
  <c r="AR141" i="1"/>
  <c r="AQ141" i="1"/>
  <c r="AN141" i="1"/>
  <c r="AK141" i="1"/>
  <c r="AH141" i="1"/>
  <c r="AE141" i="1"/>
  <c r="S141" i="1"/>
  <c r="S149" i="1" s="1"/>
  <c r="P141" i="1"/>
  <c r="M141" i="1"/>
  <c r="J141" i="1"/>
  <c r="H141" i="1"/>
  <c r="A141" i="1"/>
  <c r="A142" i="1" s="1"/>
  <c r="A143" i="1" s="1"/>
  <c r="A144" i="1" s="1"/>
  <c r="A145" i="1" s="1"/>
  <c r="A146" i="1" s="1"/>
  <c r="A147" i="1" s="1"/>
  <c r="A148" i="1" s="1"/>
  <c r="AR140" i="1"/>
  <c r="AQ140" i="1"/>
  <c r="AQ149" i="1" s="1"/>
  <c r="AK140" i="1"/>
  <c r="AK149" i="1" s="1"/>
  <c r="AE140" i="1"/>
  <c r="AE149" i="1" s="1"/>
  <c r="Y140" i="1"/>
  <c r="Y149" i="1" s="1"/>
  <c r="V140" i="1"/>
  <c r="V149" i="1" s="1"/>
  <c r="AR139" i="1"/>
  <c r="AR138" i="1"/>
  <c r="V138" i="1"/>
  <c r="S137" i="1"/>
  <c r="P137" i="1"/>
  <c r="M137" i="1"/>
  <c r="H137" i="1"/>
  <c r="S136" i="1"/>
  <c r="P136" i="1"/>
  <c r="M136" i="1"/>
  <c r="H136" i="1"/>
  <c r="S135" i="1"/>
  <c r="P135" i="1"/>
  <c r="M135" i="1"/>
  <c r="H135" i="1"/>
  <c r="S134" i="1"/>
  <c r="P134" i="1"/>
  <c r="M134" i="1"/>
  <c r="H134" i="1"/>
  <c r="AR133" i="1"/>
  <c r="AQ133" i="1"/>
  <c r="AN133" i="1"/>
  <c r="AK133" i="1"/>
  <c r="AH133" i="1"/>
  <c r="AE133" i="1"/>
  <c r="AE115" i="1" s="1"/>
  <c r="AE138" i="1" s="1"/>
  <c r="S133" i="1"/>
  <c r="P133" i="1"/>
  <c r="M133" i="1"/>
  <c r="J133" i="1"/>
  <c r="H133" i="1"/>
  <c r="AR132" i="1"/>
  <c r="S132" i="1"/>
  <c r="P132" i="1"/>
  <c r="M132" i="1"/>
  <c r="J132" i="1"/>
  <c r="H132" i="1"/>
  <c r="AR131" i="1"/>
  <c r="S131" i="1"/>
  <c r="P131" i="1"/>
  <c r="M131" i="1"/>
  <c r="J131" i="1"/>
  <c r="H131" i="1"/>
  <c r="AR130" i="1"/>
  <c r="S130" i="1"/>
  <c r="P130" i="1"/>
  <c r="M130" i="1"/>
  <c r="J130" i="1"/>
  <c r="H130" i="1"/>
  <c r="AR129" i="1"/>
  <c r="S129" i="1"/>
  <c r="P129" i="1"/>
  <c r="M129" i="1"/>
  <c r="J129" i="1"/>
  <c r="H129" i="1"/>
  <c r="AR128" i="1"/>
  <c r="S128" i="1"/>
  <c r="P128" i="1"/>
  <c r="M128" i="1"/>
  <c r="J128" i="1"/>
  <c r="H128" i="1"/>
  <c r="AR127" i="1"/>
  <c r="S127" i="1"/>
  <c r="P127" i="1"/>
  <c r="M127" i="1"/>
  <c r="J127" i="1"/>
  <c r="H127" i="1"/>
  <c r="AR126" i="1"/>
  <c r="S126" i="1"/>
  <c r="P126" i="1"/>
  <c r="M126" i="1"/>
  <c r="J126" i="1"/>
  <c r="H126" i="1"/>
  <c r="AR125" i="1"/>
  <c r="S125" i="1"/>
  <c r="P125" i="1"/>
  <c r="M125" i="1"/>
  <c r="J125" i="1"/>
  <c r="H125" i="1"/>
  <c r="AR124" i="1"/>
  <c r="S124" i="1"/>
  <c r="P124" i="1"/>
  <c r="M124" i="1"/>
  <c r="J124" i="1"/>
  <c r="H124" i="1"/>
  <c r="AR123" i="1"/>
  <c r="S123" i="1"/>
  <c r="P123" i="1"/>
  <c r="M123" i="1"/>
  <c r="J123" i="1"/>
  <c r="H123" i="1"/>
  <c r="AR122" i="1"/>
  <c r="S122" i="1"/>
  <c r="P122" i="1"/>
  <c r="M122" i="1"/>
  <c r="J122" i="1"/>
  <c r="H122" i="1"/>
  <c r="AR121" i="1"/>
  <c r="S121" i="1"/>
  <c r="P121" i="1"/>
  <c r="M121" i="1"/>
  <c r="J121" i="1"/>
  <c r="H121" i="1"/>
  <c r="AR120" i="1"/>
  <c r="S120" i="1"/>
  <c r="P120" i="1"/>
  <c r="M120" i="1"/>
  <c r="J120" i="1"/>
  <c r="H120" i="1"/>
  <c r="AR119" i="1"/>
  <c r="S119" i="1"/>
  <c r="P119" i="1"/>
  <c r="M119" i="1"/>
  <c r="J119" i="1"/>
  <c r="H119" i="1"/>
  <c r="AR118" i="1"/>
  <c r="S118" i="1"/>
  <c r="P118" i="1"/>
  <c r="M118" i="1"/>
  <c r="J118" i="1"/>
  <c r="H118" i="1"/>
  <c r="AR117" i="1"/>
  <c r="AQ117" i="1"/>
  <c r="AN117" i="1"/>
  <c r="AN115" i="1" s="1"/>
  <c r="AN138" i="1" s="1"/>
  <c r="AK117" i="1"/>
  <c r="AH117" i="1"/>
  <c r="AH115" i="1" s="1"/>
  <c r="AH138" i="1" s="1"/>
  <c r="AE117" i="1"/>
  <c r="S117" i="1"/>
  <c r="P117" i="1"/>
  <c r="M117" i="1"/>
  <c r="H117" i="1"/>
  <c r="J117" i="1" s="1"/>
  <c r="AQ116" i="1"/>
  <c r="AN116" i="1"/>
  <c r="AK116" i="1"/>
  <c r="AK115" i="1" s="1"/>
  <c r="AK138" i="1" s="1"/>
  <c r="S116" i="1"/>
  <c r="P116" i="1"/>
  <c r="P138" i="1" s="1"/>
  <c r="M116" i="1"/>
  <c r="J116" i="1"/>
  <c r="H116" i="1"/>
  <c r="AR116" i="1" s="1"/>
  <c r="AR115" i="1"/>
  <c r="AB115" i="1"/>
  <c r="AB138" i="1" s="1"/>
  <c r="Y115" i="1"/>
  <c r="Y138" i="1" s="1"/>
  <c r="V115" i="1"/>
  <c r="AR114" i="1"/>
  <c r="AR113" i="1"/>
  <c r="AE113" i="1"/>
  <c r="Y113" i="1"/>
  <c r="AR112" i="1"/>
  <c r="AQ112" i="1"/>
  <c r="AN112" i="1"/>
  <c r="AK112" i="1"/>
  <c r="AH112" i="1"/>
  <c r="S112" i="1"/>
  <c r="P112" i="1"/>
  <c r="M112" i="1"/>
  <c r="J112" i="1"/>
  <c r="H112" i="1"/>
  <c r="AQ111" i="1"/>
  <c r="AN111" i="1"/>
  <c r="AK111" i="1"/>
  <c r="AH111" i="1"/>
  <c r="S111" i="1"/>
  <c r="P111" i="1"/>
  <c r="M111" i="1"/>
  <c r="H111" i="1"/>
  <c r="AR110" i="1"/>
  <c r="AQ110" i="1"/>
  <c r="AN110" i="1"/>
  <c r="AK110" i="1"/>
  <c r="AH110" i="1"/>
  <c r="S110" i="1"/>
  <c r="P110" i="1"/>
  <c r="M110" i="1"/>
  <c r="J110" i="1"/>
  <c r="H110" i="1"/>
  <c r="AQ109" i="1"/>
  <c r="AN109" i="1"/>
  <c r="AK109" i="1"/>
  <c r="AH109" i="1"/>
  <c r="S109" i="1"/>
  <c r="P109" i="1"/>
  <c r="M109" i="1"/>
  <c r="H109" i="1"/>
  <c r="AR108" i="1"/>
  <c r="AQ108" i="1"/>
  <c r="AN108" i="1"/>
  <c r="AK108" i="1"/>
  <c r="AH108" i="1"/>
  <c r="S108" i="1"/>
  <c r="P108" i="1"/>
  <c r="M108" i="1"/>
  <c r="J108" i="1"/>
  <c r="H108" i="1"/>
  <c r="AQ107" i="1"/>
  <c r="AN107" i="1"/>
  <c r="AK107" i="1"/>
  <c r="AH107" i="1"/>
  <c r="S107" i="1"/>
  <c r="P107" i="1"/>
  <c r="M107" i="1"/>
  <c r="H107" i="1"/>
  <c r="AR106" i="1"/>
  <c r="AQ106" i="1"/>
  <c r="AN106" i="1"/>
  <c r="AK106" i="1"/>
  <c r="AH106" i="1"/>
  <c r="S106" i="1"/>
  <c r="P106" i="1"/>
  <c r="M106" i="1"/>
  <c r="J106" i="1"/>
  <c r="H106" i="1"/>
  <c r="AQ105" i="1"/>
  <c r="AN105" i="1"/>
  <c r="AK105" i="1"/>
  <c r="AH105" i="1"/>
  <c r="S105" i="1"/>
  <c r="P105" i="1"/>
  <c r="M105" i="1"/>
  <c r="H105" i="1"/>
  <c r="AR104" i="1"/>
  <c r="AQ104" i="1"/>
  <c r="AN104" i="1"/>
  <c r="AK104" i="1"/>
  <c r="AH104" i="1"/>
  <c r="AH98" i="1" s="1"/>
  <c r="AH113" i="1" s="1"/>
  <c r="S104" i="1"/>
  <c r="P104" i="1"/>
  <c r="M104" i="1"/>
  <c r="J104" i="1"/>
  <c r="H104" i="1"/>
  <c r="AQ103" i="1"/>
  <c r="AN103" i="1"/>
  <c r="AK103" i="1"/>
  <c r="AH103" i="1"/>
  <c r="AE103" i="1"/>
  <c r="AE98" i="1" s="1"/>
  <c r="AB103" i="1"/>
  <c r="S103" i="1"/>
  <c r="P103" i="1"/>
  <c r="M103" i="1"/>
  <c r="H103" i="1"/>
  <c r="AR102" i="1"/>
  <c r="AQ102" i="1"/>
  <c r="AN102" i="1"/>
  <c r="AK102" i="1"/>
  <c r="AH102" i="1"/>
  <c r="AE102" i="1"/>
  <c r="AB102" i="1"/>
  <c r="S102" i="1"/>
  <c r="P102" i="1"/>
  <c r="M102" i="1"/>
  <c r="J102" i="1"/>
  <c r="H102" i="1"/>
  <c r="AQ101" i="1"/>
  <c r="AN101" i="1"/>
  <c r="AK101" i="1"/>
  <c r="AH101" i="1"/>
  <c r="S101" i="1"/>
  <c r="S113" i="1" s="1"/>
  <c r="P101" i="1"/>
  <c r="M101" i="1"/>
  <c r="H101" i="1"/>
  <c r="AR100" i="1"/>
  <c r="AQ100" i="1"/>
  <c r="AN100" i="1"/>
  <c r="AN98" i="1" s="1"/>
  <c r="AN113" i="1" s="1"/>
  <c r="AK100" i="1"/>
  <c r="AH100" i="1"/>
  <c r="S100" i="1"/>
  <c r="P100" i="1"/>
  <c r="M100" i="1"/>
  <c r="J100" i="1"/>
  <c r="H100" i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Q99" i="1"/>
  <c r="AN99" i="1"/>
  <c r="AK99" i="1"/>
  <c r="AH99" i="1"/>
  <c r="S99" i="1"/>
  <c r="P99" i="1"/>
  <c r="M99" i="1"/>
  <c r="H99" i="1"/>
  <c r="A99" i="1"/>
  <c r="AR98" i="1"/>
  <c r="AB98" i="1"/>
  <c r="AB113" i="1" s="1"/>
  <c r="Y98" i="1"/>
  <c r="V98" i="1"/>
  <c r="V113" i="1" s="1"/>
  <c r="AR97" i="1"/>
  <c r="AR96" i="1"/>
  <c r="AQ96" i="1"/>
  <c r="AE96" i="1"/>
  <c r="AR95" i="1"/>
  <c r="AQ95" i="1"/>
  <c r="AN95" i="1"/>
  <c r="AK95" i="1"/>
  <c r="AH95" i="1"/>
  <c r="AE95" i="1"/>
  <c r="S95" i="1"/>
  <c r="P95" i="1"/>
  <c r="M95" i="1"/>
  <c r="H95" i="1"/>
  <c r="J95" i="1" s="1"/>
  <c r="AR94" i="1"/>
  <c r="AQ94" i="1"/>
  <c r="AN94" i="1"/>
  <c r="AK94" i="1"/>
  <c r="AH94" i="1"/>
  <c r="AE94" i="1"/>
  <c r="S94" i="1"/>
  <c r="P94" i="1"/>
  <c r="M94" i="1"/>
  <c r="H94" i="1"/>
  <c r="J94" i="1" s="1"/>
  <c r="AR93" i="1"/>
  <c r="AQ93" i="1"/>
  <c r="AN93" i="1"/>
  <c r="AK93" i="1"/>
  <c r="AH93" i="1"/>
  <c r="AE93" i="1"/>
  <c r="S93" i="1"/>
  <c r="P93" i="1"/>
  <c r="M93" i="1"/>
  <c r="H93" i="1"/>
  <c r="J93" i="1" s="1"/>
  <c r="AR92" i="1"/>
  <c r="AQ92" i="1"/>
  <c r="AN92" i="1"/>
  <c r="AK92" i="1"/>
  <c r="AH92" i="1"/>
  <c r="AE92" i="1"/>
  <c r="AB92" i="1"/>
  <c r="Y92" i="1"/>
  <c r="S92" i="1"/>
  <c r="P92" i="1"/>
  <c r="M92" i="1"/>
  <c r="H92" i="1"/>
  <c r="J92" i="1" s="1"/>
  <c r="AR91" i="1"/>
  <c r="AQ91" i="1"/>
  <c r="AN91" i="1"/>
  <c r="AK91" i="1"/>
  <c r="AH91" i="1"/>
  <c r="AE91" i="1"/>
  <c r="AB91" i="1"/>
  <c r="Y91" i="1"/>
  <c r="S91" i="1"/>
  <c r="P91" i="1"/>
  <c r="M91" i="1"/>
  <c r="H91" i="1"/>
  <c r="J91" i="1" s="1"/>
  <c r="AR90" i="1"/>
  <c r="AQ90" i="1"/>
  <c r="AN90" i="1"/>
  <c r="AK90" i="1"/>
  <c r="AH90" i="1"/>
  <c r="AE90" i="1"/>
  <c r="AB90" i="1"/>
  <c r="Y90" i="1"/>
  <c r="S90" i="1"/>
  <c r="P90" i="1"/>
  <c r="M90" i="1"/>
  <c r="H90" i="1"/>
  <c r="J90" i="1" s="1"/>
  <c r="AR89" i="1"/>
  <c r="AQ89" i="1"/>
  <c r="AN89" i="1"/>
  <c r="AK89" i="1"/>
  <c r="AH89" i="1"/>
  <c r="AE89" i="1"/>
  <c r="AB89" i="1"/>
  <c r="Y89" i="1"/>
  <c r="S89" i="1"/>
  <c r="P89" i="1"/>
  <c r="M89" i="1"/>
  <c r="H89" i="1"/>
  <c r="J89" i="1" s="1"/>
  <c r="AR88" i="1"/>
  <c r="S88" i="1"/>
  <c r="P88" i="1"/>
  <c r="M88" i="1"/>
  <c r="J88" i="1"/>
  <c r="H88" i="1"/>
  <c r="A88" i="1"/>
  <c r="A89" i="1" s="1"/>
  <c r="A90" i="1" s="1"/>
  <c r="A91" i="1" s="1"/>
  <c r="A92" i="1" s="1"/>
  <c r="A93" i="1" s="1"/>
  <c r="A94" i="1" s="1"/>
  <c r="A95" i="1" s="1"/>
  <c r="AQ87" i="1"/>
  <c r="AN87" i="1"/>
  <c r="AK87" i="1"/>
  <c r="AH87" i="1"/>
  <c r="AE87" i="1"/>
  <c r="AB87" i="1"/>
  <c r="Y87" i="1"/>
  <c r="V87" i="1"/>
  <c r="S87" i="1"/>
  <c r="P87" i="1"/>
  <c r="M87" i="1"/>
  <c r="H87" i="1"/>
  <c r="A87" i="1"/>
  <c r="AQ86" i="1"/>
  <c r="AN86" i="1"/>
  <c r="AN85" i="1" s="1"/>
  <c r="AN96" i="1" s="1"/>
  <c r="AK86" i="1"/>
  <c r="AK85" i="1" s="1"/>
  <c r="AK96" i="1" s="1"/>
  <c r="AH86" i="1"/>
  <c r="AH85" i="1" s="1"/>
  <c r="AH96" i="1" s="1"/>
  <c r="AE86" i="1"/>
  <c r="AB86" i="1"/>
  <c r="AB85" i="1" s="1"/>
  <c r="AB96" i="1" s="1"/>
  <c r="Y86" i="1"/>
  <c r="Y85" i="1" s="1"/>
  <c r="Y96" i="1" s="1"/>
  <c r="S86" i="1"/>
  <c r="S96" i="1" s="1"/>
  <c r="P86" i="1"/>
  <c r="M86" i="1"/>
  <c r="M96" i="1" s="1"/>
  <c r="H86" i="1"/>
  <c r="J86" i="1" s="1"/>
  <c r="A86" i="1"/>
  <c r="AR85" i="1"/>
  <c r="AQ85" i="1"/>
  <c r="AE85" i="1"/>
  <c r="V85" i="1"/>
  <c r="V96" i="1" s="1"/>
  <c r="AR84" i="1"/>
  <c r="AR83" i="1"/>
  <c r="AQ82" i="1"/>
  <c r="AN82" i="1"/>
  <c r="AK82" i="1"/>
  <c r="S82" i="1"/>
  <c r="P82" i="1"/>
  <c r="M82" i="1"/>
  <c r="H82" i="1"/>
  <c r="J82" i="1" s="1"/>
  <c r="AQ81" i="1"/>
  <c r="AN81" i="1"/>
  <c r="AK81" i="1"/>
  <c r="AH81" i="1"/>
  <c r="AE81" i="1"/>
  <c r="AB81" i="1"/>
  <c r="Y81" i="1"/>
  <c r="V81" i="1"/>
  <c r="S81" i="1"/>
  <c r="P81" i="1"/>
  <c r="M81" i="1"/>
  <c r="H81" i="1"/>
  <c r="AQ80" i="1"/>
  <c r="AN80" i="1"/>
  <c r="AK80" i="1"/>
  <c r="AH80" i="1"/>
  <c r="AE80" i="1"/>
  <c r="AB80" i="1"/>
  <c r="Y80" i="1"/>
  <c r="V80" i="1"/>
  <c r="S80" i="1"/>
  <c r="P80" i="1"/>
  <c r="M80" i="1"/>
  <c r="H80" i="1"/>
  <c r="AQ79" i="1"/>
  <c r="AN79" i="1"/>
  <c r="AK79" i="1"/>
  <c r="AK75" i="1" s="1"/>
  <c r="AK83" i="1" s="1"/>
  <c r="AH79" i="1"/>
  <c r="AE79" i="1"/>
  <c r="AB79" i="1"/>
  <c r="Y79" i="1"/>
  <c r="Y75" i="1" s="1"/>
  <c r="Y83" i="1" s="1"/>
  <c r="V79" i="1"/>
  <c r="S79" i="1"/>
  <c r="P79" i="1"/>
  <c r="M79" i="1"/>
  <c r="H79" i="1"/>
  <c r="AR79" i="1" s="1"/>
  <c r="AQ78" i="1"/>
  <c r="AN78" i="1"/>
  <c r="AK78" i="1"/>
  <c r="AH78" i="1"/>
  <c r="AE78" i="1"/>
  <c r="AB78" i="1"/>
  <c r="Y78" i="1"/>
  <c r="V78" i="1"/>
  <c r="S78" i="1"/>
  <c r="P78" i="1"/>
  <c r="M78" i="1"/>
  <c r="H78" i="1"/>
  <c r="AQ77" i="1"/>
  <c r="AQ75" i="1" s="1"/>
  <c r="AQ83" i="1" s="1"/>
  <c r="AN77" i="1"/>
  <c r="AK77" i="1"/>
  <c r="AH77" i="1"/>
  <c r="AE77" i="1"/>
  <c r="AE75" i="1" s="1"/>
  <c r="AE83" i="1" s="1"/>
  <c r="AB77" i="1"/>
  <c r="Y77" i="1"/>
  <c r="V77" i="1"/>
  <c r="S77" i="1"/>
  <c r="S83" i="1" s="1"/>
  <c r="P77" i="1"/>
  <c r="M77" i="1"/>
  <c r="M83" i="1" s="1"/>
  <c r="H77" i="1"/>
  <c r="AQ76" i="1"/>
  <c r="AN76" i="1"/>
  <c r="AN75" i="1" s="1"/>
  <c r="AN83" i="1" s="1"/>
  <c r="AK76" i="1"/>
  <c r="AH76" i="1"/>
  <c r="AE76" i="1"/>
  <c r="AB76" i="1"/>
  <c r="AB75" i="1" s="1"/>
  <c r="AB83" i="1" s="1"/>
  <c r="Y76" i="1"/>
  <c r="V76" i="1"/>
  <c r="S76" i="1"/>
  <c r="P76" i="1"/>
  <c r="P83" i="1" s="1"/>
  <c r="M76" i="1"/>
  <c r="H76" i="1"/>
  <c r="AR75" i="1"/>
  <c r="AH75" i="1"/>
  <c r="AH83" i="1" s="1"/>
  <c r="V75" i="1"/>
  <c r="V83" i="1" s="1"/>
  <c r="AR74" i="1"/>
  <c r="AR73" i="1"/>
  <c r="V73" i="1"/>
  <c r="S72" i="1"/>
  <c r="P72" i="1"/>
  <c r="M72" i="1"/>
  <c r="H72" i="1"/>
  <c r="AR72" i="1" s="1"/>
  <c r="AR71" i="1"/>
  <c r="S71" i="1"/>
  <c r="P71" i="1"/>
  <c r="M71" i="1"/>
  <c r="J71" i="1"/>
  <c r="H71" i="1"/>
  <c r="S70" i="1"/>
  <c r="P70" i="1"/>
  <c r="M70" i="1"/>
  <c r="H70" i="1"/>
  <c r="AR69" i="1"/>
  <c r="S69" i="1"/>
  <c r="P69" i="1"/>
  <c r="M69" i="1"/>
  <c r="J69" i="1"/>
  <c r="H69" i="1"/>
  <c r="A69" i="1"/>
  <c r="A70" i="1" s="1"/>
  <c r="A71" i="1" s="1"/>
  <c r="A72" i="1" s="1"/>
  <c r="S68" i="1"/>
  <c r="P68" i="1"/>
  <c r="M68" i="1"/>
  <c r="H68" i="1"/>
  <c r="AR68" i="1" s="1"/>
  <c r="AQ67" i="1"/>
  <c r="AN67" i="1"/>
  <c r="AK67" i="1"/>
  <c r="AH67" i="1"/>
  <c r="AE67" i="1"/>
  <c r="AB67" i="1"/>
  <c r="Y67" i="1"/>
  <c r="S67" i="1"/>
  <c r="P67" i="1"/>
  <c r="M67" i="1"/>
  <c r="H67" i="1"/>
  <c r="J67" i="1" s="1"/>
  <c r="AQ66" i="1"/>
  <c r="AN66" i="1"/>
  <c r="AK66" i="1"/>
  <c r="AH66" i="1"/>
  <c r="AE66" i="1"/>
  <c r="S66" i="1"/>
  <c r="P66" i="1"/>
  <c r="M66" i="1"/>
  <c r="H66" i="1"/>
  <c r="AQ65" i="1"/>
  <c r="AN65" i="1"/>
  <c r="AK65" i="1"/>
  <c r="AH65" i="1"/>
  <c r="AE65" i="1"/>
  <c r="AB65" i="1"/>
  <c r="AB62" i="1" s="1"/>
  <c r="AB73" i="1" s="1"/>
  <c r="Y65" i="1"/>
  <c r="Y62" i="1" s="1"/>
  <c r="Y73" i="1" s="1"/>
  <c r="S65" i="1"/>
  <c r="P65" i="1"/>
  <c r="M65" i="1"/>
  <c r="H65" i="1"/>
  <c r="J65" i="1" s="1"/>
  <c r="AR64" i="1"/>
  <c r="S64" i="1"/>
  <c r="P64" i="1"/>
  <c r="M64" i="1"/>
  <c r="J64" i="1"/>
  <c r="H64" i="1"/>
  <c r="A64" i="1"/>
  <c r="A65" i="1" s="1"/>
  <c r="A66" i="1" s="1"/>
  <c r="A67" i="1" s="1"/>
  <c r="A68" i="1" s="1"/>
  <c r="AQ63" i="1"/>
  <c r="AQ62" i="1" s="1"/>
  <c r="AQ73" i="1" s="1"/>
  <c r="AN63" i="1"/>
  <c r="AK63" i="1"/>
  <c r="AK62" i="1" s="1"/>
  <c r="AK73" i="1" s="1"/>
  <c r="AH63" i="1"/>
  <c r="AE63" i="1"/>
  <c r="AE62" i="1" s="1"/>
  <c r="AE73" i="1" s="1"/>
  <c r="AB63" i="1"/>
  <c r="S63" i="1"/>
  <c r="S73" i="1" s="1"/>
  <c r="P63" i="1"/>
  <c r="M63" i="1"/>
  <c r="H63" i="1"/>
  <c r="J63" i="1" s="1"/>
  <c r="A63" i="1"/>
  <c r="AR62" i="1"/>
  <c r="AH62" i="1"/>
  <c r="AH73" i="1" s="1"/>
  <c r="V62" i="1"/>
  <c r="AR61" i="1"/>
  <c r="AR60" i="1"/>
  <c r="AQ60" i="1"/>
  <c r="AR59" i="1"/>
  <c r="AQ59" i="1"/>
  <c r="AN59" i="1"/>
  <c r="AK59" i="1"/>
  <c r="J59" i="1"/>
  <c r="H59" i="1"/>
  <c r="AQ58" i="1"/>
  <c r="AN58" i="1"/>
  <c r="AK58" i="1"/>
  <c r="H58" i="1"/>
  <c r="AR57" i="1"/>
  <c r="AQ57" i="1"/>
  <c r="AN57" i="1"/>
  <c r="AK57" i="1"/>
  <c r="J57" i="1"/>
  <c r="H57" i="1"/>
  <c r="AQ56" i="1"/>
  <c r="AN56" i="1"/>
  <c r="AK56" i="1"/>
  <c r="AH56" i="1"/>
  <c r="AE56" i="1"/>
  <c r="AB56" i="1"/>
  <c r="Y56" i="1"/>
  <c r="V56" i="1"/>
  <c r="S56" i="1"/>
  <c r="P56" i="1"/>
  <c r="M56" i="1"/>
  <c r="H56" i="1"/>
  <c r="AR56" i="1" s="1"/>
  <c r="AQ55" i="1"/>
  <c r="AN55" i="1"/>
  <c r="AI55" i="1"/>
  <c r="AK55" i="1" s="1"/>
  <c r="AD55" i="1"/>
  <c r="AE55" i="1" s="1"/>
  <c r="X55" i="1"/>
  <c r="Y55" i="1" s="1"/>
  <c r="R55" i="1"/>
  <c r="S55" i="1" s="1"/>
  <c r="S60" i="1" s="1"/>
  <c r="L55" i="1"/>
  <c r="M55" i="1" s="1"/>
  <c r="G55" i="1"/>
  <c r="H55" i="1" s="1"/>
  <c r="AR55" i="1" s="1"/>
  <c r="AR54" i="1"/>
  <c r="AQ54" i="1"/>
  <c r="AN54" i="1"/>
  <c r="AK54" i="1"/>
  <c r="AH54" i="1"/>
  <c r="AF55" i="1" s="1"/>
  <c r="AH55" i="1" s="1"/>
  <c r="AE54" i="1"/>
  <c r="AB54" i="1"/>
  <c r="AA55" i="1" s="1"/>
  <c r="AB55" i="1" s="1"/>
  <c r="Y54" i="1"/>
  <c r="V54" i="1"/>
  <c r="U55" i="1" s="1"/>
  <c r="V55" i="1" s="1"/>
  <c r="S54" i="1"/>
  <c r="P54" i="1"/>
  <c r="O55" i="1" s="1"/>
  <c r="P55" i="1" s="1"/>
  <c r="M54" i="1"/>
  <c r="J54" i="1"/>
  <c r="I55" i="1" s="1"/>
  <c r="J55" i="1" s="1"/>
  <c r="H54" i="1"/>
  <c r="AQ53" i="1"/>
  <c r="AN53" i="1"/>
  <c r="AK53" i="1"/>
  <c r="AH53" i="1"/>
  <c r="AE53" i="1"/>
  <c r="AB53" i="1"/>
  <c r="Y53" i="1"/>
  <c r="V53" i="1"/>
  <c r="S53" i="1"/>
  <c r="P53" i="1"/>
  <c r="M53" i="1"/>
  <c r="H53" i="1"/>
  <c r="AR52" i="1"/>
  <c r="AQ52" i="1"/>
  <c r="AN52" i="1"/>
  <c r="AN50" i="1" s="1"/>
  <c r="AN60" i="1" s="1"/>
  <c r="AK52" i="1"/>
  <c r="AH52" i="1"/>
  <c r="AE52" i="1"/>
  <c r="AB52" i="1"/>
  <c r="AB50" i="1" s="1"/>
  <c r="AB60" i="1" s="1"/>
  <c r="Y52" i="1"/>
  <c r="V52" i="1"/>
  <c r="S52" i="1"/>
  <c r="P52" i="1"/>
  <c r="M52" i="1"/>
  <c r="J52" i="1"/>
  <c r="H52" i="1"/>
  <c r="A52" i="1"/>
  <c r="A53" i="1" s="1"/>
  <c r="A54" i="1" s="1"/>
  <c r="A55" i="1" s="1"/>
  <c r="A56" i="1" s="1"/>
  <c r="A57" i="1" s="1"/>
  <c r="A58" i="1" s="1"/>
  <c r="A59" i="1" s="1"/>
  <c r="AQ51" i="1"/>
  <c r="AQ50" i="1" s="1"/>
  <c r="AN51" i="1"/>
  <c r="AK51" i="1"/>
  <c r="AH51" i="1"/>
  <c r="AE51" i="1"/>
  <c r="AB51" i="1"/>
  <c r="Y51" i="1"/>
  <c r="V51" i="1"/>
  <c r="S51" i="1"/>
  <c r="P51" i="1"/>
  <c r="M51" i="1"/>
  <c r="H51" i="1"/>
  <c r="A51" i="1"/>
  <c r="AR50" i="1"/>
  <c r="AH50" i="1"/>
  <c r="AH60" i="1" s="1"/>
  <c r="V50" i="1"/>
  <c r="V60" i="1" s="1"/>
  <c r="AR49" i="1"/>
  <c r="AR48" i="1"/>
  <c r="AR47" i="1"/>
  <c r="AQ47" i="1"/>
  <c r="AN47" i="1"/>
  <c r="AK47" i="1"/>
  <c r="AH47" i="1"/>
  <c r="AE47" i="1"/>
  <c r="AB47" i="1"/>
  <c r="Y47" i="1"/>
  <c r="V47" i="1"/>
  <c r="S47" i="1"/>
  <c r="P47" i="1"/>
  <c r="M47" i="1"/>
  <c r="J47" i="1"/>
  <c r="H47" i="1"/>
  <c r="AQ46" i="1"/>
  <c r="AN46" i="1"/>
  <c r="AK46" i="1"/>
  <c r="AH46" i="1"/>
  <c r="AE46" i="1"/>
  <c r="AB46" i="1"/>
  <c r="Y46" i="1"/>
  <c r="V46" i="1"/>
  <c r="S46" i="1"/>
  <c r="P46" i="1"/>
  <c r="M46" i="1"/>
  <c r="H46" i="1"/>
  <c r="AR45" i="1"/>
  <c r="AQ45" i="1"/>
  <c r="AN45" i="1"/>
  <c r="AK45" i="1"/>
  <c r="AH45" i="1"/>
  <c r="AE45" i="1"/>
  <c r="AB45" i="1"/>
  <c r="Y45" i="1"/>
  <c r="V45" i="1"/>
  <c r="S45" i="1"/>
  <c r="P45" i="1"/>
  <c r="M45" i="1"/>
  <c r="J45" i="1"/>
  <c r="H45" i="1"/>
  <c r="AQ44" i="1"/>
  <c r="AL44" i="1"/>
  <c r="AN44" i="1" s="1"/>
  <c r="AK44" i="1"/>
  <c r="AH44" i="1"/>
  <c r="AE44" i="1"/>
  <c r="AB44" i="1"/>
  <c r="Y44" i="1"/>
  <c r="V44" i="1"/>
  <c r="S44" i="1"/>
  <c r="P44" i="1"/>
  <c r="M44" i="1"/>
  <c r="J44" i="1"/>
  <c r="H44" i="1"/>
  <c r="AQ43" i="1"/>
  <c r="AN43" i="1"/>
  <c r="AK43" i="1"/>
  <c r="AH43" i="1"/>
  <c r="AE43" i="1"/>
  <c r="AB43" i="1"/>
  <c r="Y43" i="1"/>
  <c r="V43" i="1"/>
  <c r="S43" i="1"/>
  <c r="P43" i="1"/>
  <c r="M43" i="1"/>
  <c r="H43" i="1"/>
  <c r="AR42" i="1"/>
  <c r="AQ42" i="1"/>
  <c r="AN42" i="1"/>
  <c r="AK42" i="1"/>
  <c r="AH42" i="1"/>
  <c r="AE42" i="1"/>
  <c r="AB42" i="1"/>
  <c r="Y42" i="1"/>
  <c r="V42" i="1"/>
  <c r="S42" i="1"/>
  <c r="P42" i="1"/>
  <c r="M42" i="1"/>
  <c r="J42" i="1"/>
  <c r="H42" i="1"/>
  <c r="AQ41" i="1"/>
  <c r="AN41" i="1"/>
  <c r="AK41" i="1"/>
  <c r="AH41" i="1"/>
  <c r="AE41" i="1"/>
  <c r="AB41" i="1"/>
  <c r="Y41" i="1"/>
  <c r="Y33" i="1" s="1"/>
  <c r="Y48" i="1" s="1"/>
  <c r="V41" i="1"/>
  <c r="S41" i="1"/>
  <c r="P41" i="1"/>
  <c r="M41" i="1"/>
  <c r="H41" i="1"/>
  <c r="AR40" i="1"/>
  <c r="AQ40" i="1"/>
  <c r="AN40" i="1"/>
  <c r="AK40" i="1"/>
  <c r="AH40" i="1"/>
  <c r="AE40" i="1"/>
  <c r="AB40" i="1"/>
  <c r="Y40" i="1"/>
  <c r="V40" i="1"/>
  <c r="S40" i="1"/>
  <c r="P40" i="1"/>
  <c r="M40" i="1"/>
  <c r="J40" i="1"/>
  <c r="H40" i="1"/>
  <c r="AQ39" i="1"/>
  <c r="AN39" i="1"/>
  <c r="AK39" i="1"/>
  <c r="AH39" i="1"/>
  <c r="AE39" i="1"/>
  <c r="AB39" i="1"/>
  <c r="Y39" i="1"/>
  <c r="V39" i="1"/>
  <c r="S39" i="1"/>
  <c r="P39" i="1"/>
  <c r="M39" i="1"/>
  <c r="H39" i="1"/>
  <c r="AR38" i="1"/>
  <c r="AQ38" i="1"/>
  <c r="AN38" i="1"/>
  <c r="AK38" i="1"/>
  <c r="AH38" i="1"/>
  <c r="AE38" i="1"/>
  <c r="AB38" i="1"/>
  <c r="Y38" i="1"/>
  <c r="V38" i="1"/>
  <c r="S38" i="1"/>
  <c r="P38" i="1"/>
  <c r="M38" i="1"/>
  <c r="J38" i="1"/>
  <c r="H38" i="1"/>
  <c r="AQ37" i="1"/>
  <c r="AQ33" i="1" s="1"/>
  <c r="AQ48" i="1" s="1"/>
  <c r="AN37" i="1"/>
  <c r="AK37" i="1"/>
  <c r="AH37" i="1"/>
  <c r="AE37" i="1"/>
  <c r="AE33" i="1" s="1"/>
  <c r="AE48" i="1" s="1"/>
  <c r="AB37" i="1"/>
  <c r="Y37" i="1"/>
  <c r="V37" i="1"/>
  <c r="S37" i="1"/>
  <c r="S48" i="1" s="1"/>
  <c r="P37" i="1"/>
  <c r="M37" i="1"/>
  <c r="M48" i="1" s="1"/>
  <c r="H37" i="1"/>
  <c r="AR36" i="1"/>
  <c r="AQ36" i="1"/>
  <c r="AN36" i="1"/>
  <c r="AK36" i="1"/>
  <c r="AH36" i="1"/>
  <c r="AE36" i="1"/>
  <c r="AB36" i="1"/>
  <c r="Y36" i="1"/>
  <c r="V36" i="1"/>
  <c r="S36" i="1"/>
  <c r="P36" i="1"/>
  <c r="M36" i="1"/>
  <c r="J36" i="1"/>
  <c r="H36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Q35" i="1"/>
  <c r="AN35" i="1"/>
  <c r="AK35" i="1"/>
  <c r="AH35" i="1"/>
  <c r="AE35" i="1"/>
  <c r="AB35" i="1"/>
  <c r="Y35" i="1"/>
  <c r="V35" i="1"/>
  <c r="S35" i="1"/>
  <c r="P35" i="1"/>
  <c r="M35" i="1"/>
  <c r="H35" i="1"/>
  <c r="AR34" i="1"/>
  <c r="AQ34" i="1"/>
  <c r="AN34" i="1"/>
  <c r="AK34" i="1"/>
  <c r="AH34" i="1"/>
  <c r="AE34" i="1"/>
  <c r="AB34" i="1"/>
  <c r="Y34" i="1"/>
  <c r="V34" i="1"/>
  <c r="S34" i="1"/>
  <c r="P34" i="1"/>
  <c r="M34" i="1"/>
  <c r="J34" i="1"/>
  <c r="H34" i="1"/>
  <c r="A34" i="1"/>
  <c r="A35" i="1" s="1"/>
  <c r="AR33" i="1"/>
  <c r="AK33" i="1"/>
  <c r="AK48" i="1" s="1"/>
  <c r="AR32" i="1"/>
  <c r="AR31" i="1"/>
  <c r="AQ30" i="1"/>
  <c r="AN30" i="1"/>
  <c r="AK30" i="1"/>
  <c r="AH30" i="1"/>
  <c r="AE30" i="1"/>
  <c r="AB30" i="1"/>
  <c r="Y30" i="1"/>
  <c r="Y24" i="1" s="1"/>
  <c r="Y31" i="1" s="1"/>
  <c r="V30" i="1"/>
  <c r="S30" i="1"/>
  <c r="P30" i="1"/>
  <c r="M30" i="1"/>
  <c r="H30" i="1"/>
  <c r="AR29" i="1"/>
  <c r="AQ29" i="1"/>
  <c r="AN29" i="1"/>
  <c r="AK29" i="1"/>
  <c r="AH29" i="1"/>
  <c r="AE29" i="1"/>
  <c r="AB29" i="1"/>
  <c r="Y29" i="1"/>
  <c r="V29" i="1"/>
  <c r="S29" i="1"/>
  <c r="P29" i="1"/>
  <c r="M29" i="1"/>
  <c r="J29" i="1"/>
  <c r="H29" i="1"/>
  <c r="AQ28" i="1"/>
  <c r="AN28" i="1"/>
  <c r="AK28" i="1"/>
  <c r="AH28" i="1"/>
  <c r="AE28" i="1"/>
  <c r="AB28" i="1"/>
  <c r="Y28" i="1"/>
  <c r="V28" i="1"/>
  <c r="S28" i="1"/>
  <c r="P28" i="1"/>
  <c r="M28" i="1"/>
  <c r="H28" i="1"/>
  <c r="AR27" i="1"/>
  <c r="AQ27" i="1"/>
  <c r="AN27" i="1"/>
  <c r="AK27" i="1"/>
  <c r="AH27" i="1"/>
  <c r="AE27" i="1"/>
  <c r="AB27" i="1"/>
  <c r="Y27" i="1"/>
  <c r="V27" i="1"/>
  <c r="S27" i="1"/>
  <c r="P27" i="1"/>
  <c r="M27" i="1"/>
  <c r="J27" i="1"/>
  <c r="H27" i="1"/>
  <c r="AR26" i="1"/>
  <c r="AQ26" i="1"/>
  <c r="AN26" i="1"/>
  <c r="AK26" i="1"/>
  <c r="AH26" i="1"/>
  <c r="AE26" i="1"/>
  <c r="AB26" i="1"/>
  <c r="Y26" i="1"/>
  <c r="V26" i="1"/>
  <c r="S26" i="1"/>
  <c r="P26" i="1"/>
  <c r="M26" i="1"/>
  <c r="J26" i="1"/>
  <c r="H26" i="1"/>
  <c r="AR25" i="1"/>
  <c r="AQ25" i="1"/>
  <c r="AN25" i="1"/>
  <c r="AN24" i="1" s="1"/>
  <c r="AN31" i="1" s="1"/>
  <c r="AK25" i="1"/>
  <c r="AH25" i="1"/>
  <c r="AH24" i="1" s="1"/>
  <c r="AH31" i="1" s="1"/>
  <c r="AE25" i="1"/>
  <c r="AE24" i="1" s="1"/>
  <c r="AE31" i="1" s="1"/>
  <c r="AB25" i="1"/>
  <c r="Y25" i="1"/>
  <c r="V25" i="1"/>
  <c r="V24" i="1" s="1"/>
  <c r="V31" i="1" s="1"/>
  <c r="S25" i="1"/>
  <c r="P25" i="1"/>
  <c r="P31" i="1" s="1"/>
  <c r="M25" i="1"/>
  <c r="J25" i="1"/>
  <c r="H25" i="1"/>
  <c r="A25" i="1"/>
  <c r="A26" i="1" s="1"/>
  <c r="A27" i="1" s="1"/>
  <c r="A28" i="1" s="1"/>
  <c r="A29" i="1" s="1"/>
  <c r="A30" i="1" s="1"/>
  <c r="AR24" i="1"/>
  <c r="AQ24" i="1"/>
  <c r="AQ31" i="1" s="1"/>
  <c r="AK24" i="1"/>
  <c r="AK31" i="1" s="1"/>
  <c r="AB24" i="1"/>
  <c r="AB31" i="1" s="1"/>
  <c r="AR23" i="1"/>
  <c r="AR22" i="1"/>
  <c r="AB22" i="1"/>
  <c r="V22" i="1"/>
  <c r="S21" i="1"/>
  <c r="S22" i="1" s="1"/>
  <c r="P21" i="1"/>
  <c r="P22" i="1" s="1"/>
  <c r="M21" i="1"/>
  <c r="M22" i="1" s="1"/>
  <c r="H21" i="1"/>
  <c r="A21" i="1"/>
  <c r="AR20" i="1"/>
  <c r="AQ20" i="1"/>
  <c r="AQ22" i="1" s="1"/>
  <c r="AN20" i="1"/>
  <c r="AN22" i="1" s="1"/>
  <c r="AK20" i="1"/>
  <c r="AK22" i="1" s="1"/>
  <c r="AH20" i="1"/>
  <c r="AH22" i="1" s="1"/>
  <c r="AE20" i="1"/>
  <c r="AE22" i="1" s="1"/>
  <c r="AB20" i="1"/>
  <c r="Y20" i="1"/>
  <c r="Y22" i="1" s="1"/>
  <c r="V20" i="1"/>
  <c r="H19" i="1"/>
  <c r="AR19" i="1" s="1"/>
  <c r="AQ18" i="1"/>
  <c r="AN18" i="1"/>
  <c r="AE18" i="1"/>
  <c r="AB18" i="1"/>
  <c r="H18" i="1"/>
  <c r="AR18" i="1" s="1"/>
  <c r="AQ17" i="1"/>
  <c r="AN17" i="1"/>
  <c r="AK17" i="1"/>
  <c r="AH17" i="1"/>
  <c r="AE17" i="1"/>
  <c r="AB17" i="1"/>
  <c r="Y17" i="1"/>
  <c r="V17" i="1"/>
  <c r="S17" i="1"/>
  <c r="P17" i="1"/>
  <c r="M17" i="1"/>
  <c r="H17" i="1"/>
  <c r="AR17" i="1" s="1"/>
  <c r="AR16" i="1"/>
  <c r="S16" i="1"/>
  <c r="P16" i="1"/>
  <c r="M16" i="1"/>
  <c r="J16" i="1"/>
  <c r="H16" i="1"/>
  <c r="S15" i="1"/>
  <c r="P15" i="1"/>
  <c r="M15" i="1"/>
  <c r="H15" i="1"/>
  <c r="AR15" i="1" s="1"/>
  <c r="AR14" i="1"/>
  <c r="S14" i="1"/>
  <c r="P14" i="1"/>
  <c r="M14" i="1"/>
  <c r="J14" i="1"/>
  <c r="H14" i="1"/>
  <c r="S13" i="1"/>
  <c r="P13" i="1"/>
  <c r="M13" i="1"/>
  <c r="H13" i="1"/>
  <c r="AR13" i="1" s="1"/>
  <c r="AR12" i="1"/>
  <c r="S12" i="1"/>
  <c r="P12" i="1"/>
  <c r="M12" i="1"/>
  <c r="J12" i="1"/>
  <c r="H12" i="1"/>
  <c r="S11" i="1"/>
  <c r="P11" i="1"/>
  <c r="M11" i="1"/>
  <c r="H11" i="1"/>
  <c r="AR11" i="1" s="1"/>
  <c r="AR10" i="1"/>
  <c r="S10" i="1"/>
  <c r="P10" i="1"/>
  <c r="M10" i="1"/>
  <c r="J10" i="1"/>
  <c r="H10" i="1"/>
  <c r="S9" i="1"/>
  <c r="P9" i="1"/>
  <c r="M9" i="1"/>
  <c r="H9" i="1"/>
  <c r="AR9" i="1" s="1"/>
  <c r="AR8" i="1"/>
  <c r="S8" i="1"/>
  <c r="P8" i="1"/>
  <c r="M8" i="1"/>
  <c r="J8" i="1"/>
  <c r="H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S7" i="1"/>
  <c r="S18" i="1" s="1"/>
  <c r="P7" i="1"/>
  <c r="P18" i="1" s="1"/>
  <c r="M7" i="1"/>
  <c r="M18" i="1" s="1"/>
  <c r="H7" i="1"/>
  <c r="AR7" i="1" s="1"/>
  <c r="A7" i="1"/>
  <c r="AQ6" i="1"/>
  <c r="AN6" i="1"/>
  <c r="AK6" i="1"/>
  <c r="AK18" i="1" s="1"/>
  <c r="AH6" i="1"/>
  <c r="AH18" i="1" s="1"/>
  <c r="AE6" i="1"/>
  <c r="AB6" i="1"/>
  <c r="Y6" i="1"/>
  <c r="Y18" i="1" s="1"/>
  <c r="V6" i="1"/>
  <c r="V18" i="1" s="1"/>
  <c r="J24" i="1" l="1"/>
  <c r="J31" i="1" s="1"/>
  <c r="J7" i="1"/>
  <c r="J11" i="1"/>
  <c r="J15" i="1"/>
  <c r="M31" i="1"/>
  <c r="M181" i="1" s="1"/>
  <c r="AR30" i="1"/>
  <c r="J30" i="1"/>
  <c r="V33" i="1"/>
  <c r="V48" i="1" s="1"/>
  <c r="AH33" i="1"/>
  <c r="AH48" i="1" s="1"/>
  <c r="AR37" i="1"/>
  <c r="J37" i="1"/>
  <c r="M60" i="1"/>
  <c r="Y50" i="1"/>
  <c r="Y60" i="1" s="1"/>
  <c r="Y181" i="1" s="1"/>
  <c r="AK50" i="1"/>
  <c r="AK60" i="1" s="1"/>
  <c r="AR66" i="1"/>
  <c r="J66" i="1"/>
  <c r="J62" i="1" s="1"/>
  <c r="J73" i="1" s="1"/>
  <c r="AR67" i="1"/>
  <c r="AR70" i="1"/>
  <c r="J70" i="1"/>
  <c r="AR76" i="1"/>
  <c r="J76" i="1"/>
  <c r="AR77" i="1"/>
  <c r="J77" i="1"/>
  <c r="AR80" i="1"/>
  <c r="J80" i="1"/>
  <c r="AR81" i="1"/>
  <c r="J81" i="1"/>
  <c r="J85" i="1"/>
  <c r="J96" i="1" s="1"/>
  <c r="AR87" i="1"/>
  <c r="J87" i="1"/>
  <c r="M113" i="1"/>
  <c r="AR107" i="1"/>
  <c r="J107" i="1"/>
  <c r="AR28" i="1"/>
  <c r="J28" i="1"/>
  <c r="AR35" i="1"/>
  <c r="J35" i="1"/>
  <c r="AR43" i="1"/>
  <c r="J43" i="1"/>
  <c r="P60" i="1"/>
  <c r="AR58" i="1"/>
  <c r="J58" i="1"/>
  <c r="M73" i="1"/>
  <c r="AR39" i="1"/>
  <c r="J39" i="1"/>
  <c r="AR51" i="1"/>
  <c r="J51" i="1"/>
  <c r="AR99" i="1"/>
  <c r="J99" i="1"/>
  <c r="J9" i="1"/>
  <c r="J13" i="1"/>
  <c r="J17" i="1"/>
  <c r="AR21" i="1"/>
  <c r="J21" i="1"/>
  <c r="J20" i="1" s="1"/>
  <c r="J22" i="1" s="1"/>
  <c r="S31" i="1"/>
  <c r="P48" i="1"/>
  <c r="AB33" i="1"/>
  <c r="AB48" i="1" s="1"/>
  <c r="AN33" i="1"/>
  <c r="AN48" i="1" s="1"/>
  <c r="AR41" i="1"/>
  <c r="J41" i="1"/>
  <c r="AR44" i="1"/>
  <c r="AR46" i="1"/>
  <c r="J46" i="1"/>
  <c r="AE50" i="1"/>
  <c r="AE60" i="1" s="1"/>
  <c r="AE181" i="1" s="1"/>
  <c r="AR53" i="1"/>
  <c r="J53" i="1"/>
  <c r="P73" i="1"/>
  <c r="P181" i="1" s="1"/>
  <c r="AN62" i="1"/>
  <c r="AN73" i="1" s="1"/>
  <c r="J103" i="1"/>
  <c r="AR103" i="1"/>
  <c r="AR63" i="1"/>
  <c r="AR82" i="1"/>
  <c r="P96" i="1"/>
  <c r="AK98" i="1"/>
  <c r="AK113" i="1" s="1"/>
  <c r="AK181" i="1" s="1"/>
  <c r="AR105" i="1"/>
  <c r="J105" i="1"/>
  <c r="M138" i="1"/>
  <c r="AB181" i="1"/>
  <c r="AN181" i="1"/>
  <c r="AH181" i="1"/>
  <c r="AR65" i="1"/>
  <c r="AR78" i="1"/>
  <c r="J78" i="1"/>
  <c r="AR86" i="1"/>
  <c r="P113" i="1"/>
  <c r="AR111" i="1"/>
  <c r="J111" i="1"/>
  <c r="AQ115" i="1"/>
  <c r="AQ138" i="1" s="1"/>
  <c r="AQ181" i="1" s="1"/>
  <c r="AR134" i="1"/>
  <c r="J134" i="1"/>
  <c r="AR135" i="1"/>
  <c r="J135" i="1"/>
  <c r="J115" i="1" s="1"/>
  <c r="J138" i="1" s="1"/>
  <c r="AR136" i="1"/>
  <c r="J136" i="1"/>
  <c r="AR137" i="1"/>
  <c r="J137" i="1"/>
  <c r="J158" i="1"/>
  <c r="J169" i="1" s="1"/>
  <c r="S181" i="1"/>
  <c r="J56" i="1"/>
  <c r="J68" i="1"/>
  <c r="J72" i="1"/>
  <c r="J79" i="1"/>
  <c r="AQ98" i="1"/>
  <c r="AQ113" i="1" s="1"/>
  <c r="AR101" i="1"/>
  <c r="J101" i="1"/>
  <c r="AR109" i="1"/>
  <c r="J109" i="1"/>
  <c r="S138" i="1"/>
  <c r="V181" i="1"/>
  <c r="AR144" i="1"/>
  <c r="J146" i="1"/>
  <c r="J147" i="1"/>
  <c r="J152" i="1"/>
  <c r="J151" i="1" s="1"/>
  <c r="J156" i="1" s="1"/>
  <c r="AR161" i="1"/>
  <c r="AR163" i="1"/>
  <c r="AR165" i="1"/>
  <c r="AR167" i="1"/>
  <c r="J173" i="1"/>
  <c r="J143" i="1"/>
  <c r="J172" i="1"/>
  <c r="J178" i="1"/>
  <c r="J177" i="1" s="1"/>
  <c r="J179" i="1" s="1"/>
  <c r="J171" i="1" l="1"/>
  <c r="J175" i="1" s="1"/>
  <c r="J140" i="1"/>
  <c r="J149" i="1" s="1"/>
  <c r="J98" i="1"/>
  <c r="J113" i="1" s="1"/>
  <c r="J33" i="1"/>
  <c r="J48" i="1" s="1"/>
  <c r="J75" i="1"/>
  <c r="J83" i="1" s="1"/>
  <c r="J6" i="1"/>
  <c r="J18" i="1" s="1"/>
  <c r="J60" i="1"/>
  <c r="J50" i="1"/>
  <c r="J181" i="1" l="1"/>
</calcChain>
</file>

<file path=xl/sharedStrings.xml><?xml version="1.0" encoding="utf-8"?>
<sst xmlns="http://schemas.openxmlformats.org/spreadsheetml/2006/main" count="567" uniqueCount="286">
  <si>
    <r>
      <rPr>
        <b/>
        <sz val="10"/>
        <color theme="1"/>
        <rFont val="Arial"/>
        <family val="2"/>
      </rPr>
      <t>CONTRATADA:</t>
    </r>
    <r>
      <rPr>
        <sz val="10"/>
        <color theme="1"/>
        <rFont val="Arial"/>
        <family val="2"/>
      </rPr>
      <t xml:space="preserve">  CONSERVASOLO ENGENHARIA LTDA</t>
    </r>
  </si>
  <si>
    <r>
      <t xml:space="preserve">OBJETO: </t>
    </r>
    <r>
      <rPr>
        <sz val="10"/>
        <color theme="1"/>
        <rFont val="Arial"/>
        <family val="2"/>
      </rPr>
      <t>OBRA: EXECUÇÃO DA URBANIZAÇÃO E REVITALIZAÇÃO DA ORLA DA PRAIA CENTRAL DE PIÚMA NO TRECHO COMPREENDIDO ENTRE AS R. ITAPERUNA ATÉ A ALIPIO PAULO E VALBERTO LAYBER ATÉ A AUGUSTO DA COSTA OLIVEIRA, NO MUNICÍPIO DE PIÚMA/ES – TRECHO 1 E 3 DA ORLA.</t>
    </r>
  </si>
  <si>
    <t>CONTRATO: 2025.000007.36101.01</t>
  </si>
  <si>
    <t>ORDEM DE SERVIÇO:</t>
  </si>
  <si>
    <t>Local:</t>
  </si>
  <si>
    <t>Piúma - ES</t>
  </si>
  <si>
    <t>BDI: 28,22%</t>
  </si>
  <si>
    <t>Período Medição: 07/05/25 à 31/05/25</t>
  </si>
  <si>
    <t>Período Medição: 01/06/25 à 30/06/25</t>
  </si>
  <si>
    <t>Período Medição: 01/07/25 à 31/07/25</t>
  </si>
  <si>
    <t>Período Medição: 01/08/25 à 31/08/25</t>
  </si>
  <si>
    <t>Período Medição: 01/09/25 à 31/09/25</t>
  </si>
  <si>
    <t>Período Medição: 01/10/25 à 30/10/25</t>
  </si>
  <si>
    <t>Período Medição: 01/11/25 à 20/12/25</t>
  </si>
  <si>
    <t>Período Medição: 01/01/26 à 31/01/26</t>
  </si>
  <si>
    <t>Período Medição: 01/02/26 à 28/02/26</t>
  </si>
  <si>
    <t>Período Medição: 01/03/26 à 31/03/26</t>
  </si>
  <si>
    <t>Período Medição: 01/04/26 à 30/04/26</t>
  </si>
  <si>
    <t>2º Medição</t>
  </si>
  <si>
    <t>3º Medição</t>
  </si>
  <si>
    <t>4º Medição</t>
  </si>
  <si>
    <t>5º Medição</t>
  </si>
  <si>
    <t>6º Medição</t>
  </si>
  <si>
    <t>7º Medição</t>
  </si>
  <si>
    <t>8º Medição</t>
  </si>
  <si>
    <t>9º Medição</t>
  </si>
  <si>
    <t>10º Medição</t>
  </si>
  <si>
    <t>11º Medição</t>
  </si>
  <si>
    <t>ITEM</t>
  </si>
  <si>
    <t>CÓDIGO</t>
  </si>
  <si>
    <t>REFERÊNCIA</t>
  </si>
  <si>
    <t>DESCRIÇÃO</t>
  </si>
  <si>
    <t>UND.</t>
  </si>
  <si>
    <t>QUANT.</t>
  </si>
  <si>
    <t xml:space="preserve"> QUANT ADITIVO</t>
  </si>
  <si>
    <t xml:space="preserve">QUANT. TOTAL </t>
  </si>
  <si>
    <t>V. UNIT. - NOV/2021
C/ BDI</t>
  </si>
  <si>
    <t>V. TOTAL</t>
  </si>
  <si>
    <t>1º Medição</t>
  </si>
  <si>
    <t>CUSTO UNITÁRIO</t>
  </si>
  <si>
    <t>VALOR A PAGAR (R$)</t>
  </si>
  <si>
    <t>SERVIÇOS PRELIMINARES</t>
  </si>
  <si>
    <t>DER-ED</t>
  </si>
  <si>
    <t>Placa de obra nas dimensões de 2.0 x 4.0 m, padrão DER</t>
  </si>
  <si>
    <t>m2</t>
  </si>
  <si>
    <t>Barracão para escritório com sanitário área de 14.50 m2, de chapa de compens. 12mm e pontalete 8x8cm, piso cimentado e cobertura de telha de fibroc. 6mm, incl. ponto de luz e cx. de inspeção, conf. projeto (1 utilização)</t>
  </si>
  <si>
    <t>Barracão para almoxarifado área de 10.90m2, de chapa de compensado de 12mm e pontalete 8x8cm, piso cimentado e cobertura de telhas de fibrocimento de 6mm, incl. ponto de luz, conf. projeto (1 utilização)</t>
  </si>
  <si>
    <t>Barracão para depósito de cimento área de 10.90m2, de chapa de compensado 12mm e pontaletes 8x8cm, piso cimentado e cobertura de telhas de fibrocimento de 6mm, inclusive ponto de luz, conf. projeto (1 utilização)</t>
  </si>
  <si>
    <t>Refeitório com paredes de chapa de compens. 12mm e pontaletes 8x8cm, piso ciment. e cob. de telhas fibroc. 6mm, incl. ponto de luz e cx. de inspeção (cons. 1.21 m2/func./turno), conf. projeto (1 utilização)</t>
  </si>
  <si>
    <t>Unidade de sanitário e vestiário p/ até 20 func. área de 18.15m2, paredes de chapa compens. 12mm e pontalete 8x8cm, piso cimentado, cobert. telha fibroc. 6mm, incl. instalação de luz e cx. de inspeção, conf. projeto (1 utilização)</t>
  </si>
  <si>
    <t>und</t>
  </si>
  <si>
    <t>Reservatório de poliestileno de 500L, incl. suporte em madeira de 7x12cm e 5x7cm, elevado de 4m, conf. projeto (1 utilização)</t>
  </si>
  <si>
    <t>Rede de água com padrão de entrada dágua diâm. 3/4", conf. espec. CESAN, incl. tubos e conexões para alimentação, distribuição, extravasor e limpeza, cons. o padrão a 25m, conf. projeto (1 utilização)</t>
  </si>
  <si>
    <t>m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</si>
  <si>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</si>
  <si>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Rede de esgoto, contendo fossa e filtro, inclusive tubos e conexões de ligação entre caixas, considerando distância de 25m, conforme projeto (1 utilização)</t>
  </si>
  <si>
    <t>Equipe topográfica para serviços simples de locação e nivelamento (incluindo equipamento, transporte e profissionais nivel médio)</t>
  </si>
  <si>
    <t>mês</t>
  </si>
  <si>
    <t>Total do Item 1</t>
  </si>
  <si>
    <t>MOBILIZAÇÃO E DESMOBILIZAÇÃO DE MÁQUINAS</t>
  </si>
  <si>
    <t>DER-RD</t>
  </si>
  <si>
    <t>Mobilização e desmobilização de equipamentos com carreta prancha (máximo)</t>
  </si>
  <si>
    <t>h</t>
  </si>
  <si>
    <t>Total do Item 2</t>
  </si>
  <si>
    <t>SINALIZAÇÃO DA OBRA</t>
  </si>
  <si>
    <t>Cones para sinalização, fornecimento e colocação</t>
  </si>
  <si>
    <t>Ud</t>
  </si>
  <si>
    <t>Tela de proteção de segurança de PVC cor laranja com suporte  para sinalização de obras em Vias Urbanas</t>
  </si>
  <si>
    <t>M</t>
  </si>
  <si>
    <t>Tapume Telha Metálica Ondulada 0,50mm Branca h=2,20m, incl. montagem estr. mad. 8"x8",
incl. faixas pint. esmalte sintético c/ h=40cm (Reaproveitamento 2x)</t>
  </si>
  <si>
    <t>Sinalização vertical com chapa em esmalte sintético</t>
  </si>
  <si>
    <t>M2</t>
  </si>
  <si>
    <t>Sinalização noturna ( fio com lâmpada e balde ), fornecimento e instalação</t>
  </si>
  <si>
    <t>Elementos de madeira para sinalização - cavaletes</t>
  </si>
  <si>
    <t>Total do Item 3</t>
  </si>
  <si>
    <t xml:space="preserve"> </t>
  </si>
  <si>
    <t>DEMOLIÇÕES E RETIRADAS</t>
  </si>
  <si>
    <t>Demolição de piso cimentado inclusive lastro de concreto</t>
  </si>
  <si>
    <t>COMP.</t>
  </si>
  <si>
    <t>CP-002</t>
  </si>
  <si>
    <t>Demolição de edificação existente (hora de máquina - pá carregadeira) - (Demolição de quiosques existentes (1,5 h/und))</t>
  </si>
  <si>
    <t>un</t>
  </si>
  <si>
    <t>Demolição mecânica de concreto em Vias Urbanas</t>
  </si>
  <si>
    <t>M3</t>
  </si>
  <si>
    <t>Corte e destocamento de árvores com diâmetro superior a 30 cm</t>
  </si>
  <si>
    <t>Retirada de meio-fio de concreto</t>
  </si>
  <si>
    <t>Demolição e remoção de pavimento asfáltico em Vias Urbanas</t>
  </si>
  <si>
    <t>Retirada manual de pavimento em paralelepípedos, incluindo empilhamento para reaproveitamento</t>
  </si>
  <si>
    <t>Retirada de placas de sinalização</t>
  </si>
  <si>
    <t>CP-003</t>
  </si>
  <si>
    <t>Retirada de balizador de concreto</t>
  </si>
  <si>
    <t>CP-008</t>
  </si>
  <si>
    <t>Destinacao final de residuos classe II-B (escavacao de solo e demolicao) em area licenciada, exclusive carga, transporte e descarga</t>
  </si>
  <si>
    <t>M³</t>
  </si>
  <si>
    <t>Bonificação de 15,28% sobre aquisição de materiais</t>
  </si>
  <si>
    <t>%</t>
  </si>
  <si>
    <t>Carga de material de 1ª categoria em Vias Urbanas</t>
  </si>
  <si>
    <t>SICRO</t>
  </si>
  <si>
    <t>Transporte com caminhão basculante de 10 m³ - rodovia pavimentada</t>
  </si>
  <si>
    <t>tkm</t>
  </si>
  <si>
    <t>CP-037</t>
  </si>
  <si>
    <t>Retirada de poste de concreto</t>
  </si>
  <si>
    <t>Total do Item 4</t>
  </si>
  <si>
    <t>TERRAPLENAGEM</t>
  </si>
  <si>
    <t>Escavação e carga de material de 1ª categoria com escavadeira</t>
  </si>
  <si>
    <t>Espalhamento / regularização / compactação de material em bota-fora</t>
  </si>
  <si>
    <t>Aquisição de solo de jazida comercial (saibreira)</t>
  </si>
  <si>
    <t>Compactação de aterros a 100% do Proctor normal</t>
  </si>
  <si>
    <t>m³</t>
  </si>
  <si>
    <t>Aterro com areia, exceto fornecimento da areia</t>
  </si>
  <si>
    <t>Execução e compactação de corpo de aterro (95% de energia do proctor normal) com solo predominantemente arenoso, em camadas com espessura de 20 cm - exclusive escavação, carga e transporte e solo. Af_09/2024</t>
  </si>
  <si>
    <t>Total do Item 5</t>
  </si>
  <si>
    <t>OBRAS DE ARTE CORRENTES E DRENAGEM</t>
  </si>
  <si>
    <t>Meio-fio de concreto pré-moldado com dimensões de 15x12x30x100 cm , rejuntados com argamassa de cimento e areia no traço 1:3</t>
  </si>
  <si>
    <t>Caixa ralo em blocos pré-moldados e grelha articulada em FFA em Vias Urbanas</t>
  </si>
  <si>
    <t>ud</t>
  </si>
  <si>
    <t>Caixa de passagem em bloco pré-moldado para d=0,60m (1,00x1,00m) em Vias Urbanas</t>
  </si>
  <si>
    <t>Tampão F.F.A.P. com 100 kg, fornecimento, assentamento e transporte em Vias Urbanas</t>
  </si>
  <si>
    <t>CP-041</t>
  </si>
  <si>
    <t>TUBO CORRUGADO PEAD, PAREDE DUPLA, INTERNA LISA, JEI, DN/DI 250 MM, PARA SANEAMENTO (DRENAGEM/ESGOTO) - FORNECIMENTO E INSTALAÇÃO</t>
  </si>
  <si>
    <t>CP-042</t>
  </si>
  <si>
    <t>TUBO CORRUGADO PEAD, PAREDE DUPLA, INTERNA LISA, JEI, DN/DI 400 MM, PARA SANEAMENTO (DRENAGEM/ESGOTO) - FORNECIMENTO E INSTALAÇÃO</t>
  </si>
  <si>
    <t>CP-040</t>
  </si>
  <si>
    <t>ESCAVAÇÃO MECANIZADA DE VALA COM PROF. MAIOR QUE 1,5 M ATÉ 3,0 M (MÉDIA MONTANTE E JUSANTE/UMA COMPOSIÇÃO POR TRECHO), ESCAVADEIRA (0,8 M3), LARGURA ATÉ 1,5 M, EM SOLO DE 1A CATEGORIA, EM LOCAIS COM ALTO NÍVEL DE INTERFERÊNCIA.</t>
  </si>
  <si>
    <t>m3</t>
  </si>
  <si>
    <t>Reaterro de cavas c/ compactação mecânica (compactador manual), em Vias Urbanas</t>
  </si>
  <si>
    <t>CP-043</t>
  </si>
  <si>
    <t>Tubo PEAD corrugado Ø 170 mm, perfurado para dreno - Fornecimento e instalação</t>
  </si>
  <si>
    <t>CP-044</t>
  </si>
  <si>
    <t xml:space="preserve">Caixa coletoras em blocos pré-moldados  </t>
  </si>
  <si>
    <t>UN</t>
  </si>
  <si>
    <t>Total do Item 6</t>
  </si>
  <si>
    <t>OBRAS DE CONTENÇÃO</t>
  </si>
  <si>
    <t>7.1</t>
  </si>
  <si>
    <t>CP-039</t>
  </si>
  <si>
    <t>Gabião caixa, malha hexagonal de (8x10) cm, fio com 2,4mm de diâmetro, revestido de PVC rígido, inclusive materiais e montagem.</t>
  </si>
  <si>
    <t>7.2</t>
  </si>
  <si>
    <t>CESAN</t>
  </si>
  <si>
    <t>ESCORAMENTO METALICO TIPO GAIOLA</t>
  </si>
  <si>
    <t>7.3</t>
  </si>
  <si>
    <t>Manta Geotêxtil não tecida RT - 16 kn/m, fornecimento e aplicação</t>
  </si>
  <si>
    <t>7.4</t>
  </si>
  <si>
    <t>Carga, manobra e descarga de agregados ou solos em caminhão basculante de 10 m³ - carga com carregadeira de 3,40 m³ e descarga livre</t>
  </si>
  <si>
    <t>t</t>
  </si>
  <si>
    <t>7.5</t>
  </si>
  <si>
    <t>7.6</t>
  </si>
  <si>
    <t>Esgotamento de escavações para rebaixamento do nível dágua nos serviços de bueiros,
galerias e outros, com conj. moto bomba</t>
  </si>
  <si>
    <t>Mes</t>
  </si>
  <si>
    <t>7.7</t>
  </si>
  <si>
    <t>Enrocamento de pedra jogada inclusive fornecimento, exclusive transporte da pedra</t>
  </si>
  <si>
    <t>Total do Item 7</t>
  </si>
  <si>
    <t>PAVIMENTAÇÃO</t>
  </si>
  <si>
    <t>Regularização do subleito</t>
  </si>
  <si>
    <t>m²</t>
  </si>
  <si>
    <t>Aterro envelopado com manta geotextil  RT - 16 kn/m</t>
  </si>
  <si>
    <t>Base solo brita, 50% em peso, inclusive fornecimento e transporte da brita</t>
  </si>
  <si>
    <t>Sub-base de brita graduada, inclusive fornecimento e transporte da brita em Vias Urbanas</t>
  </si>
  <si>
    <t>Pavimentação com blocos de concreto (35 MPa), esp.=10cm, sobre colchão de areia esp.= 5cm, inclusive fornecim.e transporte  blocos e areia,Vias Urbanas</t>
  </si>
  <si>
    <t>Ensaio de Compactação Proctor Modificado - por amostra</t>
  </si>
  <si>
    <t>Ensaio de Granulometria por Peneiramento</t>
  </si>
  <si>
    <t>Ensaio de Indíce de suporte Califórnia</t>
  </si>
  <si>
    <t>Total do Item 8</t>
  </si>
  <si>
    <t>CALÇADÃO/CICLOVIA</t>
  </si>
  <si>
    <t>CP-030</t>
  </si>
  <si>
    <t>Contrapiso em argamassa traço 1:4 (cimento e areia), preparo mecânico com betoneira 400l, aplicado em áreas secas sobre laje, não aderido, acabamento não reforçado, espessura 5cm.</t>
  </si>
  <si>
    <t>CP-009</t>
  </si>
  <si>
    <t>Execução de pavimento de concreto armado (PCA), FCK = 20 MPA, camada com espessura de 10,0 cm.</t>
  </si>
  <si>
    <t>CP-010</t>
  </si>
  <si>
    <t>Acabamento polido para piso de concreto armado ou laje sobre solo de alta resistência</t>
  </si>
  <si>
    <t>Compactação de aterros a 100% do Proctor intermediário</t>
  </si>
  <si>
    <t>Base de brita graduada, inclusive fornecimento, exclusive transporte da brita em Vias Urbanas</t>
  </si>
  <si>
    <t>Fornecimento, preparo e aplicação de concreto Fck=20 MPa (brita 1 e 2) - (5% de perdas já incluído no custo)</t>
  </si>
  <si>
    <t>Fornecimento, dobragem e colocação em fôrma, de armadura CA-60 B fina, diâmetro de 4.0 a 7.0mm</t>
  </si>
  <si>
    <t>kg</t>
  </si>
  <si>
    <t>Fornecimento, dobragem e colocação em fôrma, de armadura CA-50 A média, diâmetro de 6.3 a 10.0 mm</t>
  </si>
  <si>
    <t>Fornecimento e assentamento de ladrilho hidráulico pastilhado (tátil de alerta), vermelho, dim. 20x20 cm, esp. 1.5cm, assentado com pasta de cimento colante, exclusive regularização e lastro</t>
  </si>
  <si>
    <t>Fornecimento e assentamento de ladrilho hidráulico ranhurado (tátil direcional), vermelho, dim. 20x20 cm, esp. 1.5cm, assentado com pasta de cimento colante, exclusive regularização e lastro</t>
  </si>
  <si>
    <t>Escavação manual em mat. 1ª cat. H= 0,00 a 1,50 m</t>
  </si>
  <si>
    <t>Formas planas de madeira com 04 (quatro) reaproveitamentos, inclusive fornecimento e transporte das madeiras</t>
  </si>
  <si>
    <t>Total do Item 9</t>
  </si>
  <si>
    <t>INSTALAÇÃO ELÉTRICA</t>
  </si>
  <si>
    <t>10.1</t>
  </si>
  <si>
    <t>Caixa de passagem de alvenaria de blocos de concreto 9x19x39cm, dimensões de 40x40x50cm, com revestimento interno em chapisco e reboco, tampa de concreto esp.5cm e lastro de brita 5 cm</t>
  </si>
  <si>
    <t>10.2</t>
  </si>
  <si>
    <t>CP-036</t>
  </si>
  <si>
    <t>Eletroduto de PVC flexível diâm. 4" (110mm), inclusive conexões</t>
  </si>
  <si>
    <t>10.3</t>
  </si>
  <si>
    <t>CP-013</t>
  </si>
  <si>
    <t>Luminária Solar UFO 300W</t>
  </si>
  <si>
    <t>10.4</t>
  </si>
  <si>
    <t>Quadro distrib. energia, embutido ou semi embutido, capac. p/ 34 disj. DIN, c/barram trif. 150A barra. neutro e terra, fab. em chapa de aço 12 USG com porta, espelho, trinco com fechad ch yale, Ref. QDETG II-34DIN-CEMAR ou equiv.</t>
  </si>
  <si>
    <t>10.5</t>
  </si>
  <si>
    <t>CP-014</t>
  </si>
  <si>
    <t>Relé Fotoelétrico para comando de iluminação externa 1000 W - fornecimento e instalação</t>
  </si>
  <si>
    <t>10.6</t>
  </si>
  <si>
    <t>CP-015</t>
  </si>
  <si>
    <t>Disjuntor a Seco 1 Polo, 25A, Curva B - fornecimento e instalação</t>
  </si>
  <si>
    <t>10.7</t>
  </si>
  <si>
    <t>CP-016</t>
  </si>
  <si>
    <t>Disjuntor a Seco 1 Polo, 80A, Curva C - fornecimento e instalação</t>
  </si>
  <si>
    <t>10.8</t>
  </si>
  <si>
    <t>CP-017</t>
  </si>
  <si>
    <t>Disjuntor a Seco 1 Polo, 20A, Curva B - fornecimento e instalação</t>
  </si>
  <si>
    <t>10.9</t>
  </si>
  <si>
    <t>CP-018</t>
  </si>
  <si>
    <t>Disjuntor a Seco 1 Polo, 16A, Curva B - fornecimento e instalação</t>
  </si>
  <si>
    <t>10.10</t>
  </si>
  <si>
    <t>CP-019</t>
  </si>
  <si>
    <t>Disjuntor a Seco 1 Polo, 63A, Curva C - fornecimento e instalação</t>
  </si>
  <si>
    <t>10.11</t>
  </si>
  <si>
    <t>CP-020</t>
  </si>
  <si>
    <t>Disjuntor a Seco 1 Polo, 40A, Curva C - fornecimento e instalação</t>
  </si>
  <si>
    <t>10.12</t>
  </si>
  <si>
    <t>CP-033</t>
  </si>
  <si>
    <t>Disjuntor a Seco 3 Polos, 25A, Curva C - fornecimento e instalação</t>
  </si>
  <si>
    <t>10.13</t>
  </si>
  <si>
    <t>CP-034</t>
  </si>
  <si>
    <t>Disjuntor a Seco 1 Polo, 32A, Curva C - fornecimento e instalação</t>
  </si>
  <si>
    <t>10.14</t>
  </si>
  <si>
    <t>Cabo de cobre termoplástico (PVC) flexível isolado 450/750V, antichama BWF livre de chumbo, 70ºC - 2,5mm2</t>
  </si>
  <si>
    <t>10.15</t>
  </si>
  <si>
    <t>Cabo de cobre termoplástico (PVC) flexível isolado 450/750V, antichama BWF livre de chumbo, 70ºC ? 4,0mm2</t>
  </si>
  <si>
    <t>10.16</t>
  </si>
  <si>
    <t>Cabo de cobre termoplástico (PVC) flexível isolado 450/750V, antichama BWF livre de chumbo, 70ºC ? 6,0mm2</t>
  </si>
  <si>
    <t>10.17</t>
  </si>
  <si>
    <t>Cabo de cobre termoplástico (PVC) flexível isolado 450/750V, antichama BWF livre de chumbo, 70ºC ? 10,0mm2</t>
  </si>
  <si>
    <t>10.18</t>
  </si>
  <si>
    <t>Envelopamento de concreto simples com consumo mínimo de cimento de 250kg/m3, inclusive escavação para profundidade mínima do eletroduto de 50 cm, de 25 x 30 cm, para 2 eletrodutos</t>
  </si>
  <si>
    <t>10.19</t>
  </si>
  <si>
    <t>CP-026</t>
  </si>
  <si>
    <t>POSTE CONICO CONTINUO EM ACO GALVANIZADO, RETO, FLANGEADO, H = 3 M, DIAMETRO  INFERIOR = *95* MM, SEM LUMINÁRIA - FORNECIMENTO, INSTALAÇÃO E PINTURA</t>
  </si>
  <si>
    <t>10.20</t>
  </si>
  <si>
    <t>CP-031</t>
  </si>
  <si>
    <t>Luva para eletroduto, pvc, roscável, dn 110mm (4'') - fornecimento e instalação</t>
  </si>
  <si>
    <t>10.21</t>
  </si>
  <si>
    <t>CP-032</t>
  </si>
  <si>
    <t>Curva 90 graus para eletroduto, pvc, roscável, dn 110 mm (4'') - fornecimento e instalação</t>
  </si>
  <si>
    <t>10.22</t>
  </si>
  <si>
    <t>Haste cobreada para aterramento diâmetro 5/8" x 2,4m ( fornecimento e instalação)</t>
  </si>
  <si>
    <t>Total do Item 10</t>
  </si>
  <si>
    <t>INSTALAÇÃO HIDRÁULICA</t>
  </si>
  <si>
    <t>Religação de rede de água em PVC DN 75 mm, inclusive conexões, em Vias Urbanas</t>
  </si>
  <si>
    <t>Remanejamento de ligação e religação de redes de esgoto, em Vias Urbanas</t>
  </si>
  <si>
    <t>Recuperação de poço de visita inclusive fornecimento tampão F.F.A.P., em Vias Urbanas</t>
  </si>
  <si>
    <t>CAIXA LIGACAO PREDIAL EM ANEL CONCRETO</t>
  </si>
  <si>
    <t>TAMPA CAIXA DE LIGACAO PREDIAL ESGOTO</t>
  </si>
  <si>
    <t>PADRAO 1A CX TERMOPL GRAND CALC HD 3/4"</t>
  </si>
  <si>
    <t>REDE ESG PVC NBR7362 250 ATE 1,25m S/PAV</t>
  </si>
  <si>
    <t>REDE AGUA PVC PBA 20 DN 100 S/PAV</t>
  </si>
  <si>
    <t>Total do Item 11</t>
  </si>
  <si>
    <t>EQUIPAMENTOS URBANOS</t>
  </si>
  <si>
    <t>CP-021</t>
  </si>
  <si>
    <t>Bicicletário de Chão para 05 bicicletas AL-43, fixado no chão. Fabricante: Altmayer Sport ou equivalente</t>
  </si>
  <si>
    <t>CP-022</t>
  </si>
  <si>
    <t>Lixeira com tampa aro aço INOX 430 dupla urbana</t>
  </si>
  <si>
    <t>CP-027</t>
  </si>
  <si>
    <t>Balizador de concreto nas dimensões 0,45x0,45x1,05 (L x C x H)</t>
  </si>
  <si>
    <t>CP-028</t>
  </si>
  <si>
    <t>Coletor com carga traseira de lixo de 1000 litros - (container de lixo) C-1000 é fabricado com polietileno de alta densidade (PEAD) injetado com proteção contra raios UV. Possui rodas com borracha maciça, tampa antí-acúmulo de água e anti-ruído.Capacidade 1000L ;Altura 1340 mm;Largura 1375 mm;Profundidade 1110 mm. Fab.: Contemar Ambiental ou equivalente</t>
  </si>
  <si>
    <t>Total do Item 12</t>
  </si>
  <si>
    <t>PAISAGISMO</t>
  </si>
  <si>
    <t>Fornecimento e plantio de grama em placas tipo esmeralda, inclusive fornecimento de terra vegetal</t>
  </si>
  <si>
    <t>Fornecimento e espalhamento de terra vegetal</t>
  </si>
  <si>
    <t>CP-038</t>
  </si>
  <si>
    <t>Colchão drenante de brita 2 inclusive fornecimento, espalhamento, compactação e transporte da brita em Vias Urbanas</t>
  </si>
  <si>
    <t>CP-023</t>
  </si>
  <si>
    <t>Arborização para paisagismo ( mudas viveiro de espera) com altura maior que 1,50m ) - Sucupira roxa, Canafístula, Oiti da Praia, Biriba Branca, Manduirana, Pata de Vaca, Chuva de Ouro e Angelim da Praia</t>
  </si>
  <si>
    <t>CP-024</t>
  </si>
  <si>
    <t>Pau Ferro (Libidibia Ferrea)</t>
  </si>
  <si>
    <t>CP-025</t>
  </si>
  <si>
    <t>Quaresmeira (Tibouchina granulosa)</t>
  </si>
  <si>
    <t>CP-029</t>
  </si>
  <si>
    <t>Banco de concreto com dimensões 0,45x2,20x1,10 (L x C x H)</t>
  </si>
  <si>
    <t>CP-035</t>
  </si>
  <si>
    <t>Recuperação de reestinga existente</t>
  </si>
  <si>
    <t>Corpo BSTC diâmetro 0,60 m C.S. MF inclusive escavação, reaterro e transporte do tubo</t>
  </si>
  <si>
    <t>Total do Item 13</t>
  </si>
  <si>
    <t>SINALIZAÇÃO</t>
  </si>
  <si>
    <t>Sinalização horizontal TMD=600, vida útil 3 anos, taxa=3,0 kg/m² material termoplástico )</t>
  </si>
  <si>
    <t>Pintura de setas e zebrados em material termoplástico - 5 anos ( por extrusão)</t>
  </si>
  <si>
    <t>Tacha refletiva  monodirecional, fornecimento e aplicação</t>
  </si>
  <si>
    <t>Total do Item 14</t>
  </si>
  <si>
    <t>LIMPEZA DE OBRA</t>
  </si>
  <si>
    <t>Limpeza geral de obras (quadras, praças e jardins)</t>
  </si>
  <si>
    <t>Total do Item 15</t>
  </si>
  <si>
    <t>TOTAL GERAL PARA URBANIZAÇÃO DA PRAIA DE PIÚMA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</si>
</sst>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R$&quot;* #,##0.00_-;\-&quot;R$&quot;* #,##0.00_-;_-&quot;R$&quot;* &quot;-&quot;??_-;_-@_-"/>
    <numFmt numFmtId="166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Montserrat"/>
    </font>
    <font>
      <sz val="11"/>
      <color theme="1"/>
      <name val="Montserrat"/>
    </font>
    <font>
      <sz val="11"/>
      <name val="Montserrat"/>
    </font>
    <font>
      <sz val="10"/>
      <color theme="1"/>
      <name val="Arial"/>
      <family val="2"/>
    </font>
    <font>
      <sz val="10"/>
      <name val="Montserrat"/>
    </font>
    <font>
      <sz val="10"/>
      <color theme="1"/>
      <name val="Montserrat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B050"/>
      <name val="Montserrat"/>
    </font>
    <font>
      <b/>
      <sz val="9"/>
      <color theme="1"/>
      <name val="Arial"/>
      <family val="2"/>
    </font>
    <font>
      <b/>
      <sz val="11"/>
      <color theme="1"/>
      <name val="Montserrat"/>
    </font>
    <font>
      <sz val="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" fontId="2" fillId="0" borderId="0" xfId="2" applyNumberFormat="1" applyFont="1" applyFill="1" applyBorder="1" applyAlignment="1">
      <alignment horizontal="left" vertical="center" wrapText="1"/>
    </xf>
    <xf numFmtId="17" fontId="2" fillId="0" borderId="5" xfId="2" applyNumberFormat="1" applyFont="1" applyFill="1" applyBorder="1" applyAlignment="1">
      <alignment horizontal="left" vertical="center" wrapText="1"/>
    </xf>
    <xf numFmtId="44" fontId="6" fillId="0" borderId="0" xfId="2" applyFont="1" applyFill="1" applyBorder="1" applyAlignment="1">
      <alignment vertical="center" wrapText="1"/>
    </xf>
    <xf numFmtId="17" fontId="2" fillId="0" borderId="6" xfId="2" applyNumberFormat="1" applyFont="1" applyFill="1" applyBorder="1" applyAlignment="1">
      <alignment horizontal="left" vertical="center" wrapText="1"/>
    </xf>
    <xf numFmtId="44" fontId="6" fillId="0" borderId="4" xfId="2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0" fontId="2" fillId="0" borderId="8" xfId="1" applyNumberFormat="1" applyFont="1" applyFill="1" applyBorder="1" applyAlignment="1">
      <alignment vertical="center" wrapText="1"/>
    </xf>
    <xf numFmtId="10" fontId="2" fillId="0" borderId="8" xfId="1" applyNumberFormat="1" applyFont="1" applyFill="1" applyBorder="1" applyAlignment="1">
      <alignment horizontal="left" vertical="center" wrapText="1"/>
    </xf>
    <xf numFmtId="10" fontId="2" fillId="0" borderId="9" xfId="1" applyNumberFormat="1" applyFont="1" applyFill="1" applyBorder="1" applyAlignment="1">
      <alignment horizontal="left" vertical="center" wrapText="1"/>
    </xf>
    <xf numFmtId="10" fontId="2" fillId="0" borderId="10" xfId="1" applyNumberFormat="1" applyFont="1" applyFill="1" applyBorder="1" applyAlignment="1">
      <alignment horizontal="left" vertical="center" wrapText="1"/>
    </xf>
    <xf numFmtId="10" fontId="2" fillId="0" borderId="7" xfId="1" applyNumberFormat="1" applyFont="1" applyFill="1" applyBorder="1" applyAlignment="1">
      <alignment horizontal="center" vertical="center" wrapText="1"/>
    </xf>
    <xf numFmtId="10" fontId="2" fillId="0" borderId="8" xfId="1" applyNumberFormat="1" applyFont="1" applyFill="1" applyBorder="1" applyAlignment="1">
      <alignment horizontal="center" vertical="center" wrapText="1"/>
    </xf>
    <xf numFmtId="10" fontId="2" fillId="0" borderId="10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0" xfId="2" applyNumberFormat="1" applyFont="1" applyFill="1" applyBorder="1" applyAlignment="1">
      <alignment vertical="center"/>
    </xf>
    <xf numFmtId="44" fontId="6" fillId="0" borderId="0" xfId="2" applyFont="1" applyFill="1" applyBorder="1" applyAlignment="1">
      <alignment vertical="center"/>
    </xf>
    <xf numFmtId="44" fontId="2" fillId="0" borderId="11" xfId="2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 wrapText="1"/>
    </xf>
    <xf numFmtId="44" fontId="2" fillId="0" borderId="12" xfId="2" applyFont="1" applyFill="1" applyBorder="1" applyAlignment="1">
      <alignment horizontal="center" vertical="center" wrapText="1"/>
    </xf>
    <xf numFmtId="44" fontId="2" fillId="0" borderId="12" xfId="2" applyFont="1" applyFill="1" applyBorder="1" applyAlignment="1">
      <alignment horizontal="center" vertical="center" wrapText="1"/>
    </xf>
    <xf numFmtId="4" fontId="2" fillId="2" borderId="11" xfId="2" applyNumberFormat="1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center" vertical="center" wrapText="1"/>
    </xf>
    <xf numFmtId="4" fontId="2" fillId="2" borderId="11" xfId="2" applyNumberFormat="1" applyFont="1" applyFill="1" applyBorder="1" applyAlignment="1">
      <alignment vertical="center" wrapText="1"/>
    </xf>
    <xf numFmtId="4" fontId="2" fillId="2" borderId="12" xfId="2" applyNumberFormat="1" applyFont="1" applyFill="1" applyBorder="1" applyAlignment="1">
      <alignment horizontal="center" vertical="center" wrapText="1"/>
    </xf>
    <xf numFmtId="44" fontId="2" fillId="2" borderId="12" xfId="2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4" fontId="6" fillId="3" borderId="14" xfId="2" applyFont="1" applyFill="1" applyBorder="1" applyAlignment="1">
      <alignment horizontal="center" vertical="center" wrapText="1"/>
    </xf>
    <xf numFmtId="44" fontId="2" fillId="3" borderId="14" xfId="2" applyFont="1" applyFill="1" applyBorder="1" applyAlignment="1">
      <alignment horizontal="center" vertical="center" wrapText="1"/>
    </xf>
    <xf numFmtId="4" fontId="9" fillId="3" borderId="11" xfId="2" applyNumberFormat="1" applyFont="1" applyFill="1" applyBorder="1" applyAlignment="1">
      <alignment horizontal="center" vertical="center" wrapText="1"/>
    </xf>
    <xf numFmtId="44" fontId="9" fillId="3" borderId="11" xfId="2" applyFont="1" applyFill="1" applyBorder="1" applyAlignment="1">
      <alignment vertical="center" wrapText="1"/>
    </xf>
    <xf numFmtId="4" fontId="9" fillId="3" borderId="11" xfId="2" applyNumberFormat="1" applyFont="1" applyFill="1" applyBorder="1" applyAlignment="1">
      <alignment vertical="center" wrapText="1"/>
    </xf>
    <xf numFmtId="44" fontId="9" fillId="3" borderId="15" xfId="2" applyFont="1" applyFill="1" applyBorder="1" applyAlignment="1">
      <alignment vertical="center" wrapText="1"/>
    </xf>
    <xf numFmtId="44" fontId="2" fillId="3" borderId="13" xfId="2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quotePrefix="1" applyFont="1" applyBorder="1" applyAlignment="1">
      <alignment horizontal="center" vertical="center" wrapText="1"/>
    </xf>
    <xf numFmtId="4" fontId="10" fillId="2" borderId="17" xfId="3" applyNumberFormat="1" applyFont="1" applyFill="1" applyBorder="1" applyAlignment="1">
      <alignment horizontal="left" vertical="center" wrapText="1"/>
    </xf>
    <xf numFmtId="43" fontId="10" fillId="0" borderId="16" xfId="1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 wrapText="1"/>
    </xf>
    <xf numFmtId="44" fontId="10" fillId="0" borderId="18" xfId="2" applyFont="1" applyFill="1" applyBorder="1" applyAlignment="1">
      <alignment horizontal="right" vertical="center" wrapText="1"/>
    </xf>
    <xf numFmtId="44" fontId="10" fillId="0" borderId="18" xfId="2" applyFont="1" applyFill="1" applyBorder="1" applyAlignment="1">
      <alignment horizontal="center" vertical="center" wrapText="1"/>
    </xf>
    <xf numFmtId="4" fontId="10" fillId="0" borderId="15" xfId="1" applyNumberFormat="1" applyFont="1" applyFill="1" applyBorder="1" applyAlignment="1">
      <alignment horizontal="center" vertical="center" wrapText="1"/>
    </xf>
    <xf numFmtId="44" fontId="10" fillId="0" borderId="19" xfId="2" applyFont="1" applyFill="1" applyBorder="1" applyAlignment="1">
      <alignment horizontal="right" vertical="center" wrapText="1"/>
    </xf>
    <xf numFmtId="44" fontId="10" fillId="0" borderId="15" xfId="2" applyFont="1" applyFill="1" applyBorder="1" applyAlignment="1">
      <alignment horizontal="center" vertical="center" wrapText="1"/>
    </xf>
    <xf numFmtId="4" fontId="10" fillId="0" borderId="15" xfId="1" applyNumberFormat="1" applyFont="1" applyFill="1" applyBorder="1" applyAlignment="1">
      <alignment vertical="center" wrapText="1"/>
    </xf>
    <xf numFmtId="44" fontId="10" fillId="0" borderId="16" xfId="2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10" fillId="0" borderId="16" xfId="1" applyFont="1" applyFill="1" applyBorder="1" applyAlignment="1">
      <alignment horizontal="left" vertical="center" wrapText="1"/>
    </xf>
    <xf numFmtId="43" fontId="10" fillId="0" borderId="18" xfId="1" applyFont="1" applyFill="1" applyBorder="1" applyAlignment="1">
      <alignment horizontal="left" vertical="center" wrapText="1"/>
    </xf>
    <xf numFmtId="4" fontId="10" fillId="0" borderId="16" xfId="2" applyNumberFormat="1" applyFont="1" applyFill="1" applyBorder="1" applyAlignment="1">
      <alignment horizontal="left" vertical="center" wrapText="1"/>
    </xf>
    <xf numFmtId="43" fontId="10" fillId="0" borderId="16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3" fontId="2" fillId="0" borderId="16" xfId="1" applyFont="1" applyFill="1" applyBorder="1" applyAlignment="1">
      <alignment horizontal="center" vertical="center" wrapText="1"/>
    </xf>
    <xf numFmtId="44" fontId="2" fillId="0" borderId="18" xfId="2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>
      <alignment horizontal="center" vertical="center" wrapText="1"/>
    </xf>
    <xf numFmtId="44" fontId="2" fillId="0" borderId="16" xfId="2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165" fontId="12" fillId="3" borderId="4" xfId="4" applyFont="1" applyFill="1" applyBorder="1" applyAlignment="1">
      <alignment horizontal="center" vertical="center" wrapText="1"/>
    </xf>
    <xf numFmtId="44" fontId="2" fillId="3" borderId="18" xfId="2" applyFont="1" applyFill="1" applyBorder="1" applyAlignment="1">
      <alignment horizontal="center" vertical="center" wrapText="1"/>
    </xf>
    <xf numFmtId="4" fontId="2" fillId="3" borderId="16" xfId="2" applyNumberFormat="1" applyFont="1" applyFill="1" applyBorder="1" applyAlignment="1">
      <alignment horizontal="center" vertical="center" wrapText="1"/>
    </xf>
    <xf numFmtId="44" fontId="2" fillId="3" borderId="16" xfId="2" applyFont="1" applyFill="1" applyBorder="1" applyAlignment="1">
      <alignment horizontal="center" vertical="center" wrapText="1"/>
    </xf>
    <xf numFmtId="4" fontId="2" fillId="3" borderId="16" xfId="2" applyNumberFormat="1" applyFont="1" applyFill="1" applyBorder="1" applyAlignment="1">
      <alignment vertical="center" wrapText="1"/>
    </xf>
    <xf numFmtId="4" fontId="10" fillId="0" borderId="16" xfId="2" applyNumberFormat="1" applyFont="1" applyFill="1" applyBorder="1" applyAlignment="1">
      <alignment horizontal="center" vertical="center" wrapText="1"/>
    </xf>
    <xf numFmtId="4" fontId="10" fillId="0" borderId="16" xfId="2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6" xfId="0" quotePrefix="1" applyFont="1" applyFill="1" applyBorder="1" applyAlignment="1">
      <alignment horizontal="center" vertical="center" wrapText="1"/>
    </xf>
    <xf numFmtId="43" fontId="10" fillId="2" borderId="16" xfId="1" applyFont="1" applyFill="1" applyBorder="1" applyAlignment="1">
      <alignment horizontal="center" vertical="center" wrapText="1"/>
    </xf>
    <xf numFmtId="43" fontId="10" fillId="2" borderId="18" xfId="1" applyFont="1" applyFill="1" applyBorder="1" applyAlignment="1">
      <alignment horizontal="center" vertical="center" wrapText="1"/>
    </xf>
    <xf numFmtId="44" fontId="10" fillId="2" borderId="18" xfId="2" applyFont="1" applyFill="1" applyBorder="1" applyAlignment="1">
      <alignment horizontal="right" vertical="center" wrapText="1"/>
    </xf>
    <xf numFmtId="44" fontId="10" fillId="2" borderId="18" xfId="2" applyFont="1" applyFill="1" applyBorder="1" applyAlignment="1">
      <alignment horizontal="center" vertical="center" wrapText="1"/>
    </xf>
    <xf numFmtId="4" fontId="10" fillId="2" borderId="16" xfId="2" applyNumberFormat="1" applyFont="1" applyFill="1" applyBorder="1" applyAlignment="1">
      <alignment horizontal="center" vertical="center" wrapText="1"/>
    </xf>
    <xf numFmtId="44" fontId="10" fillId="2" borderId="16" xfId="2" applyFont="1" applyFill="1" applyBorder="1" applyAlignment="1">
      <alignment horizontal="center" vertical="center" wrapText="1"/>
    </xf>
    <xf numFmtId="43" fontId="10" fillId="2" borderId="16" xfId="1" applyFont="1" applyFill="1" applyBorder="1" applyAlignment="1">
      <alignment horizontal="left" vertical="center" wrapText="1"/>
    </xf>
    <xf numFmtId="43" fontId="10" fillId="2" borderId="16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43" fontId="6" fillId="0" borderId="16" xfId="1" applyFont="1" applyFill="1" applyBorder="1" applyAlignment="1">
      <alignment horizontal="center" vertical="center" wrapText="1"/>
    </xf>
    <xf numFmtId="44" fontId="6" fillId="0" borderId="18" xfId="2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44" fontId="6" fillId="0" borderId="16" xfId="2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44" fontId="6" fillId="3" borderId="18" xfId="2" applyFont="1" applyFill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43" fontId="6" fillId="0" borderId="16" xfId="1" applyFont="1" applyFill="1" applyBorder="1" applyAlignment="1">
      <alignment horizontal="right" vertical="center" wrapText="1"/>
    </xf>
    <xf numFmtId="0" fontId="6" fillId="0" borderId="16" xfId="0" applyFont="1" applyBorder="1" applyAlignment="1">
      <alignment horizontal="justify" vertical="center" wrapText="1"/>
    </xf>
    <xf numFmtId="43" fontId="10" fillId="0" borderId="16" xfId="1" applyFont="1" applyFill="1" applyBorder="1" applyAlignment="1">
      <alignment horizontal="right"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right" vertical="center" wrapText="1"/>
    </xf>
    <xf numFmtId="43" fontId="6" fillId="2" borderId="18" xfId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center" vertical="center" wrapText="1"/>
    </xf>
    <xf numFmtId="4" fontId="6" fillId="2" borderId="16" xfId="2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3" fontId="10" fillId="2" borderId="16" xfId="1" applyFont="1" applyFill="1" applyBorder="1" applyAlignment="1">
      <alignment horizontal="right" vertical="center" wrapText="1"/>
    </xf>
    <xf numFmtId="43" fontId="10" fillId="2" borderId="18" xfId="1" applyFont="1" applyFill="1" applyBorder="1" applyAlignment="1">
      <alignment horizontal="right" vertical="center" wrapText="1"/>
    </xf>
    <xf numFmtId="4" fontId="10" fillId="2" borderId="16" xfId="2" applyNumberFormat="1" applyFont="1" applyFill="1" applyBorder="1" applyAlignment="1">
      <alignment vertical="center" wrapText="1"/>
    </xf>
    <xf numFmtId="43" fontId="10" fillId="0" borderId="18" xfId="1" applyFont="1" applyFill="1" applyBorder="1" applyAlignment="1">
      <alignment horizontal="right" vertical="center" wrapText="1"/>
    </xf>
    <xf numFmtId="10" fontId="10" fillId="0" borderId="18" xfId="2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justify" vertical="center" wrapText="1"/>
    </xf>
    <xf numFmtId="43" fontId="2" fillId="0" borderId="18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8" xfId="1" applyFont="1" applyFill="1" applyBorder="1" applyAlignment="1">
      <alignment horizontal="center" vertical="center" wrapText="1"/>
    </xf>
    <xf numFmtId="43" fontId="10" fillId="0" borderId="16" xfId="5" applyFont="1" applyFill="1" applyBorder="1" applyAlignment="1">
      <alignment vertical="center" wrapText="1"/>
    </xf>
    <xf numFmtId="4" fontId="6" fillId="0" borderId="16" xfId="4" applyNumberFormat="1" applyFont="1" applyFill="1" applyBorder="1" applyAlignment="1">
      <alignment vertical="center" wrapText="1"/>
    </xf>
    <xf numFmtId="166" fontId="6" fillId="2" borderId="16" xfId="1" applyNumberFormat="1" applyFont="1" applyFill="1" applyBorder="1" applyAlignment="1">
      <alignment horizontal="right" vertical="center" wrapText="1"/>
    </xf>
    <xf numFmtId="4" fontId="6" fillId="2" borderId="16" xfId="4" applyNumberFormat="1" applyFont="1" applyFill="1" applyBorder="1" applyAlignment="1">
      <alignment vertical="center" wrapText="1"/>
    </xf>
    <xf numFmtId="10" fontId="10" fillId="2" borderId="18" xfId="2" applyNumberFormat="1" applyFont="1" applyFill="1" applyBorder="1" applyAlignment="1">
      <alignment horizontal="right" vertical="center" wrapText="1"/>
    </xf>
    <xf numFmtId="165" fontId="14" fillId="2" borderId="18" xfId="4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justify" vertical="center" wrapText="1"/>
    </xf>
    <xf numFmtId="43" fontId="6" fillId="0" borderId="18" xfId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center" vertical="center" wrapText="1"/>
    </xf>
    <xf numFmtId="43" fontId="6" fillId="3" borderId="18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" fontId="6" fillId="2" borderId="17" xfId="3" applyNumberFormat="1" applyFont="1" applyFill="1" applyBorder="1" applyAlignment="1">
      <alignment horizontal="left" vertical="center" wrapText="1"/>
    </xf>
    <xf numFmtId="43" fontId="6" fillId="2" borderId="16" xfId="1" applyFont="1" applyFill="1" applyBorder="1" applyAlignment="1">
      <alignment horizontal="center" vertical="center" wrapText="1"/>
    </xf>
    <xf numFmtId="43" fontId="6" fillId="2" borderId="18" xfId="1" applyFont="1" applyFill="1" applyBorder="1" applyAlignment="1">
      <alignment horizontal="center" vertical="center" wrapText="1"/>
    </xf>
    <xf numFmtId="44" fontId="6" fillId="2" borderId="18" xfId="2" applyFont="1" applyFill="1" applyBorder="1" applyAlignment="1">
      <alignment horizontal="right" vertical="center" wrapText="1"/>
    </xf>
    <xf numFmtId="44" fontId="6" fillId="2" borderId="18" xfId="2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4" fontId="15" fillId="0" borderId="13" xfId="2" applyNumberFormat="1" applyFont="1" applyFill="1" applyBorder="1" applyAlignment="1">
      <alignment vertical="center" wrapText="1"/>
    </xf>
    <xf numFmtId="43" fontId="6" fillId="0" borderId="16" xfId="1" applyFont="1" applyBorder="1" applyAlignment="1">
      <alignment vertical="center"/>
    </xf>
    <xf numFmtId="44" fontId="6" fillId="0" borderId="18" xfId="2" applyFont="1" applyFill="1" applyBorder="1" applyAlignment="1">
      <alignment horizontal="right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justify" vertical="center" wrapText="1"/>
    </xf>
    <xf numFmtId="43" fontId="10" fillId="3" borderId="16" xfId="1" applyFont="1" applyFill="1" applyBorder="1" applyAlignment="1">
      <alignment horizontal="center" vertical="center" wrapText="1"/>
    </xf>
    <xf numFmtId="43" fontId="10" fillId="3" borderId="18" xfId="1" applyFont="1" applyFill="1" applyBorder="1" applyAlignment="1">
      <alignment horizontal="center" vertical="center" wrapText="1"/>
    </xf>
    <xf numFmtId="44" fontId="10" fillId="3" borderId="18" xfId="2" applyFont="1" applyFill="1" applyBorder="1" applyAlignment="1">
      <alignment horizontal="right" vertical="center" wrapText="1"/>
    </xf>
    <xf numFmtId="0" fontId="10" fillId="0" borderId="16" xfId="0" quotePrefix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43" fontId="2" fillId="0" borderId="20" xfId="1" applyFont="1" applyFill="1" applyBorder="1" applyAlignment="1">
      <alignment horizontal="center" vertical="center" wrapText="1"/>
    </xf>
    <xf numFmtId="44" fontId="2" fillId="0" borderId="21" xfId="2" applyFont="1" applyFill="1" applyBorder="1" applyAlignment="1">
      <alignment horizontal="center" vertical="center" wrapText="1"/>
    </xf>
    <xf numFmtId="44" fontId="2" fillId="0" borderId="20" xfId="2" applyFont="1" applyFill="1" applyBorder="1" applyAlignment="1">
      <alignment horizontal="center" vertical="center" wrapText="1"/>
    </xf>
    <xf numFmtId="43" fontId="2" fillId="3" borderId="14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3" fontId="6" fillId="0" borderId="20" xfId="1" applyFont="1" applyFill="1" applyBorder="1" applyAlignment="1">
      <alignment horizontal="center" vertical="center" wrapText="1"/>
    </xf>
    <xf numFmtId="43" fontId="6" fillId="0" borderId="21" xfId="1" applyFont="1" applyFill="1" applyBorder="1" applyAlignment="1">
      <alignment horizontal="center" vertical="center" wrapText="1"/>
    </xf>
    <xf numFmtId="44" fontId="6" fillId="0" borderId="21" xfId="2" applyFont="1" applyFill="1" applyBorder="1" applyAlignment="1">
      <alignment horizontal="center" vertical="center" wrapText="1"/>
    </xf>
    <xf numFmtId="44" fontId="6" fillId="0" borderId="20" xfId="2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/>
    </xf>
    <xf numFmtId="43" fontId="6" fillId="0" borderId="18" xfId="1" applyFont="1" applyBorder="1" applyAlignment="1">
      <alignment vertical="center"/>
    </xf>
    <xf numFmtId="43" fontId="6" fillId="0" borderId="16" xfId="1" applyFont="1" applyFill="1" applyBorder="1" applyAlignment="1">
      <alignment vertical="center"/>
    </xf>
    <xf numFmtId="43" fontId="6" fillId="0" borderId="18" xfId="1" applyFont="1" applyFill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44" fontId="6" fillId="0" borderId="18" xfId="2" applyFont="1" applyBorder="1" applyAlignment="1">
      <alignment vertical="center"/>
    </xf>
    <xf numFmtId="4" fontId="6" fillId="0" borderId="16" xfId="2" applyNumberFormat="1" applyFont="1" applyBorder="1" applyAlignment="1">
      <alignment vertical="center"/>
    </xf>
    <xf numFmtId="44" fontId="6" fillId="0" borderId="16" xfId="2" applyFont="1" applyBorder="1" applyAlignment="1">
      <alignment vertical="center"/>
    </xf>
    <xf numFmtId="4" fontId="15" fillId="0" borderId="13" xfId="4" applyNumberFormat="1" applyFont="1" applyFill="1" applyBorder="1" applyAlignment="1">
      <alignment vertical="center" wrapText="1"/>
    </xf>
    <xf numFmtId="43" fontId="10" fillId="0" borderId="16" xfId="1" applyFont="1" applyBorder="1" applyAlignment="1">
      <alignment vertical="center"/>
    </xf>
    <xf numFmtId="43" fontId="10" fillId="0" borderId="18" xfId="1" applyFont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justify" vertical="center" wrapText="1"/>
    </xf>
    <xf numFmtId="43" fontId="10" fillId="2" borderId="16" xfId="1" applyFont="1" applyFill="1" applyBorder="1" applyAlignment="1">
      <alignment vertical="center"/>
    </xf>
    <xf numFmtId="43" fontId="10" fillId="2" borderId="18" xfId="1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43" fontId="2" fillId="0" borderId="22" xfId="1" applyFont="1" applyBorder="1" applyAlignment="1">
      <alignment vertical="center"/>
    </xf>
    <xf numFmtId="43" fontId="2" fillId="0" borderId="23" xfId="1" applyFont="1" applyBorder="1" applyAlignment="1">
      <alignment vertical="center"/>
    </xf>
    <xf numFmtId="44" fontId="2" fillId="0" borderId="23" xfId="2" applyFont="1" applyBorder="1" applyAlignment="1">
      <alignment vertical="center"/>
    </xf>
    <xf numFmtId="4" fontId="2" fillId="0" borderId="22" xfId="2" applyNumberFormat="1" applyFont="1" applyBorder="1" applyAlignment="1">
      <alignment vertical="center"/>
    </xf>
    <xf numFmtId="44" fontId="2" fillId="0" borderId="22" xfId="2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vertical="center"/>
    </xf>
    <xf numFmtId="44" fontId="6" fillId="0" borderId="0" xfId="2" applyFont="1" applyBorder="1" applyAlignment="1">
      <alignment vertical="center"/>
    </xf>
    <xf numFmtId="4" fontId="6" fillId="0" borderId="0" xfId="2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43" fontId="6" fillId="0" borderId="26" xfId="1" applyFont="1" applyBorder="1" applyAlignment="1">
      <alignment horizontal="center" vertical="center"/>
    </xf>
    <xf numFmtId="44" fontId="6" fillId="0" borderId="26" xfId="2" applyFont="1" applyBorder="1" applyAlignment="1">
      <alignment vertical="center"/>
    </xf>
    <xf numFmtId="0" fontId="6" fillId="0" borderId="0" xfId="0" applyFont="1" applyAlignment="1">
      <alignment vertical="center" wrapText="1"/>
    </xf>
  </cellXfs>
  <cellStyles count="6">
    <cellStyle name="Moeda" xfId="2" builtinId="4"/>
    <cellStyle name="Moeda 5" xfId="4" xr:uid="{86FB4E7B-94AF-4C31-8CA1-9A53B12EED3C}"/>
    <cellStyle name="Normal" xfId="0" builtinId="0"/>
    <cellStyle name="Vírgula" xfId="1" builtinId="3"/>
    <cellStyle name="Vírgula 10" xfId="3" xr:uid="{6369F022-CE55-4983-8981-7E39440516F3}"/>
    <cellStyle name="Vírgula 10 2" xfId="5" xr:uid="{ED775DD1-B5BD-40D4-9ACB-8F471CC46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3666004</xdr:colOff>
      <xdr:row>0</xdr:row>
      <xdr:rowOff>113739</xdr:rowOff>
    </xdr:from>
    <xdr:to>
      <xdr:col>4</xdr:col>
      <xdr:colOff>124150</xdr:colOff>
      <xdr:row>0</xdr:row>
      <xdr:rowOff>1104338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653346-1639-4066-B36C-A027F8BA6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99729" y="113739"/>
          <a:ext cx="1639746" cy="990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enda.pereira\Downloads\11&#170;%20Medi&#231;&#227;o%20SEDURB%20(1).xlsx" TargetMode="External"/><Relationship Id="rId1" Type="http://schemas.openxmlformats.org/officeDocument/2006/relationships/externalLinkPath" Target="file:///C:\Users\brenda.pereira\Downloads\11&#170;%20Medi&#231;&#227;o%20SEDUR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Insumos"/>
      <sheetName val="Planilha - Orla"/>
      <sheetName val="11ª MEMÓRIA DE CALCULO"/>
      <sheetName val="10ª MEMÓRIA DE CALCULO"/>
      <sheetName val="9ª MEMÓRIA DE CALCULO"/>
      <sheetName val="8ª MEMÓRIA DE CALCULO"/>
      <sheetName val="7ª MEMÓRIA DE CALCULO"/>
      <sheetName val="6ª MEMÓRIA DE CALCULO"/>
      <sheetName val="5ª MEMÓRIA DE CALCULO"/>
      <sheetName val="4ª MEMÓRIA DE CALCULO"/>
      <sheetName val="3ª MEMÓRIA DE CALCULO"/>
      <sheetName val="2ª MEMÓRIA DE CALCULO "/>
      <sheetName val="MEMÓRIA DE CALCULO"/>
      <sheetName val="CURVA ABC"/>
      <sheetName val="SINAPI1"/>
      <sheetName val="REAJUSTE"/>
      <sheetName val="SICRO"/>
      <sheetName val="Composições"/>
      <sheetName val="Mem - Orla"/>
      <sheetName val="DER-RD1"/>
      <sheetName val="DER-ED1"/>
      <sheetName val="Comp. - Orla"/>
      <sheetName val="Cron - Orla"/>
      <sheetName val="CESAN"/>
      <sheetName val="MAPA DE COT. - Orla"/>
      <sheetName val="CURVA ABC - ORLA 02"/>
      <sheetName val="BDI G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48F2-1F97-4A12-8C12-30D908BD9FFE}">
  <sheetPr>
    <tabColor rgb="FFFF0000"/>
    <pageSetUpPr fitToPage="1"/>
  </sheetPr>
  <dimension ref="A1:AR190"/>
  <sheetViews>
    <sheetView tabSelected="1" view="pageBreakPreview" topLeftCell="A103" zoomScale="85" zoomScaleNormal="85" zoomScaleSheetLayoutView="85" workbookViewId="0">
      <selection activeCell="E3" sqref="E3"/>
    </sheetView>
  </sheetViews>
  <sheetFormatPr defaultColWidth="9.140625" defaultRowHeight="18" x14ac:dyDescent="0.25"/>
  <cols>
    <col min="1" max="1" width="18.140625" style="208" customWidth="1"/>
    <col min="2" max="2" width="14.140625" style="208" bestFit="1" customWidth="1"/>
    <col min="3" max="3" width="14.7109375" style="208" customWidth="1"/>
    <col min="4" max="4" width="77.7109375" style="222" customWidth="1"/>
    <col min="5" max="5" width="8" style="208" customWidth="1"/>
    <col min="6" max="6" width="12.85546875" style="211" bestFit="1" customWidth="1"/>
    <col min="7" max="8" width="12.85546875" style="211" customWidth="1"/>
    <col min="9" max="9" width="14.85546875" style="212" bestFit="1" customWidth="1"/>
    <col min="10" max="10" width="19.85546875" style="212" customWidth="1"/>
    <col min="11" max="11" width="11.85546875" style="213" hidden="1" customWidth="1"/>
    <col min="12" max="12" width="16" style="212" hidden="1" customWidth="1"/>
    <col min="13" max="13" width="18.42578125" style="212" hidden="1" customWidth="1"/>
    <col min="14" max="14" width="11.85546875" style="213" hidden="1" customWidth="1"/>
    <col min="15" max="15" width="16" style="212" hidden="1" customWidth="1"/>
    <col min="16" max="16" width="18.42578125" style="212" hidden="1" customWidth="1"/>
    <col min="17" max="17" width="11.85546875" style="213" hidden="1" customWidth="1"/>
    <col min="18" max="18" width="16" style="212" hidden="1" customWidth="1"/>
    <col min="19" max="19" width="18.42578125" style="212" hidden="1" customWidth="1"/>
    <col min="20" max="20" width="14.85546875" style="212" hidden="1" customWidth="1"/>
    <col min="21" max="21" width="15.28515625" style="212" hidden="1" customWidth="1"/>
    <col min="22" max="22" width="18.42578125" style="212" hidden="1" customWidth="1"/>
    <col min="23" max="24" width="14.85546875" style="212" hidden="1" customWidth="1"/>
    <col min="25" max="25" width="18.42578125" style="212" hidden="1" customWidth="1"/>
    <col min="26" max="27" width="14.85546875" style="212" hidden="1" customWidth="1"/>
    <col min="28" max="28" width="18.42578125" style="212" hidden="1" customWidth="1"/>
    <col min="29" max="30" width="14.85546875" style="212" hidden="1" customWidth="1"/>
    <col min="31" max="31" width="18.42578125" style="212" hidden="1" customWidth="1"/>
    <col min="32" max="32" width="14.85546875" style="212" hidden="1" customWidth="1"/>
    <col min="33" max="33" width="13.28515625" style="212" hidden="1" customWidth="1"/>
    <col min="34" max="34" width="17.28515625" style="212" hidden="1" customWidth="1"/>
    <col min="35" max="36" width="14.85546875" style="212" hidden="1" customWidth="1"/>
    <col min="37" max="37" width="18.42578125" style="212" hidden="1" customWidth="1"/>
    <col min="38" max="39" width="14.85546875" style="212" hidden="1" customWidth="1"/>
    <col min="40" max="40" width="18.42578125" style="212" hidden="1" customWidth="1"/>
    <col min="41" max="42" width="14.85546875" style="212" customWidth="1"/>
    <col min="43" max="43" width="18.42578125" style="212" customWidth="1"/>
    <col min="44" max="44" width="15.85546875" style="9" bestFit="1" customWidth="1"/>
    <col min="45" max="16384" width="9.140625" style="10"/>
  </cols>
  <sheetData>
    <row r="1" spans="1:44" ht="90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5"/>
      <c r="S1" s="6"/>
      <c r="T1" s="7"/>
      <c r="U1" s="8"/>
      <c r="V1" s="6"/>
      <c r="W1" s="7"/>
      <c r="X1" s="8"/>
      <c r="Y1" s="6"/>
      <c r="Z1" s="7"/>
      <c r="AA1" s="8"/>
      <c r="AB1" s="6"/>
      <c r="AC1" s="7"/>
      <c r="AD1" s="8"/>
      <c r="AE1" s="6"/>
      <c r="AF1" s="7"/>
      <c r="AG1" s="8"/>
      <c r="AH1" s="6"/>
      <c r="AI1" s="7"/>
      <c r="AJ1" s="8"/>
      <c r="AK1" s="6"/>
      <c r="AL1" s="7"/>
      <c r="AM1" s="8"/>
      <c r="AN1" s="6"/>
      <c r="AO1" s="7"/>
      <c r="AP1" s="8"/>
      <c r="AQ1" s="6"/>
    </row>
    <row r="2" spans="1:44" s="19" customFormat="1" ht="46.5" customHeight="1" x14ac:dyDescent="0.25">
      <c r="A2" s="11" t="s">
        <v>0</v>
      </c>
      <c r="B2" s="12" t="s">
        <v>1</v>
      </c>
      <c r="C2" s="12"/>
      <c r="D2" s="12"/>
      <c r="E2" s="12"/>
      <c r="F2" s="12"/>
      <c r="G2" s="12"/>
      <c r="H2" s="12"/>
      <c r="I2" s="12"/>
      <c r="J2" s="12" t="s">
        <v>2</v>
      </c>
      <c r="K2" s="12"/>
      <c r="L2" s="13" t="s">
        <v>3</v>
      </c>
      <c r="M2" s="14"/>
      <c r="N2" s="15"/>
      <c r="O2" s="13" t="s">
        <v>3</v>
      </c>
      <c r="P2" s="16"/>
      <c r="Q2" s="15"/>
      <c r="R2" s="13" t="s">
        <v>3</v>
      </c>
      <c r="S2" s="16"/>
      <c r="T2" s="17"/>
      <c r="U2" s="13" t="s">
        <v>3</v>
      </c>
      <c r="V2" s="16"/>
      <c r="W2" s="17"/>
      <c r="X2" s="13" t="s">
        <v>3</v>
      </c>
      <c r="Y2" s="16"/>
      <c r="Z2" s="17"/>
      <c r="AA2" s="13" t="s">
        <v>3</v>
      </c>
      <c r="AB2" s="16"/>
      <c r="AC2" s="17"/>
      <c r="AD2" s="13" t="s">
        <v>3</v>
      </c>
      <c r="AE2" s="16"/>
      <c r="AF2" s="17"/>
      <c r="AG2" s="13" t="s">
        <v>3</v>
      </c>
      <c r="AH2" s="16"/>
      <c r="AI2" s="17"/>
      <c r="AJ2" s="13" t="s">
        <v>3</v>
      </c>
      <c r="AK2" s="16"/>
      <c r="AL2" s="17"/>
      <c r="AM2" s="13" t="s">
        <v>3</v>
      </c>
      <c r="AN2" s="16"/>
      <c r="AO2" s="17"/>
      <c r="AP2" s="13" t="s">
        <v>3</v>
      </c>
      <c r="AQ2" s="16"/>
      <c r="AR2" s="18"/>
    </row>
    <row r="3" spans="1:44" ht="15.75" customHeight="1" x14ac:dyDescent="0.25">
      <c r="A3" s="20" t="s">
        <v>4</v>
      </c>
      <c r="B3" s="21" t="s">
        <v>5</v>
      </c>
      <c r="C3" s="21"/>
      <c r="D3" s="21"/>
      <c r="E3" s="22"/>
      <c r="F3" s="23"/>
      <c r="G3" s="23"/>
      <c r="H3" s="23"/>
      <c r="I3" s="23"/>
      <c r="J3" s="22" t="s">
        <v>6</v>
      </c>
      <c r="K3" s="24" t="s">
        <v>7</v>
      </c>
      <c r="L3" s="24"/>
      <c r="M3" s="25"/>
      <c r="N3" s="24" t="s">
        <v>8</v>
      </c>
      <c r="O3" s="24"/>
      <c r="P3" s="26"/>
      <c r="Q3" s="24" t="s">
        <v>9</v>
      </c>
      <c r="R3" s="24"/>
      <c r="S3" s="26"/>
      <c r="T3" s="27" t="s">
        <v>10</v>
      </c>
      <c r="U3" s="28"/>
      <c r="V3" s="29"/>
      <c r="W3" s="27" t="s">
        <v>11</v>
      </c>
      <c r="X3" s="28"/>
      <c r="Y3" s="29"/>
      <c r="Z3" s="27" t="s">
        <v>12</v>
      </c>
      <c r="AA3" s="28"/>
      <c r="AB3" s="29"/>
      <c r="AC3" s="27" t="s">
        <v>13</v>
      </c>
      <c r="AD3" s="28"/>
      <c r="AE3" s="29"/>
      <c r="AF3" s="27" t="s">
        <v>14</v>
      </c>
      <c r="AG3" s="28"/>
      <c r="AH3" s="29"/>
      <c r="AI3" s="27" t="s">
        <v>15</v>
      </c>
      <c r="AJ3" s="28"/>
      <c r="AK3" s="29"/>
      <c r="AL3" s="27" t="s">
        <v>16</v>
      </c>
      <c r="AM3" s="28"/>
      <c r="AN3" s="29"/>
      <c r="AO3" s="27" t="s">
        <v>17</v>
      </c>
      <c r="AP3" s="28"/>
      <c r="AQ3" s="29"/>
    </row>
    <row r="4" spans="1:44" ht="24.6" customHeight="1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2"/>
      <c r="L4" s="33"/>
      <c r="M4" s="33"/>
      <c r="N4" s="34" t="s">
        <v>18</v>
      </c>
      <c r="O4" s="34"/>
      <c r="P4" s="34"/>
      <c r="Q4" s="34" t="s">
        <v>19</v>
      </c>
      <c r="R4" s="34"/>
      <c r="S4" s="34"/>
      <c r="T4" s="34" t="s">
        <v>20</v>
      </c>
      <c r="U4" s="34"/>
      <c r="V4" s="34"/>
      <c r="W4" s="34" t="s">
        <v>21</v>
      </c>
      <c r="X4" s="34"/>
      <c r="Y4" s="34"/>
      <c r="Z4" s="34" t="s">
        <v>22</v>
      </c>
      <c r="AA4" s="34"/>
      <c r="AB4" s="34"/>
      <c r="AC4" s="34" t="s">
        <v>23</v>
      </c>
      <c r="AD4" s="34"/>
      <c r="AE4" s="34"/>
      <c r="AF4" s="34" t="s">
        <v>24</v>
      </c>
      <c r="AG4" s="34"/>
      <c r="AH4" s="34"/>
      <c r="AI4" s="34" t="s">
        <v>25</v>
      </c>
      <c r="AJ4" s="34"/>
      <c r="AK4" s="34"/>
      <c r="AL4" s="34" t="s">
        <v>26</v>
      </c>
      <c r="AM4" s="34"/>
      <c r="AN4" s="34"/>
      <c r="AO4" s="34" t="s">
        <v>27</v>
      </c>
      <c r="AP4" s="34"/>
      <c r="AQ4" s="34"/>
    </row>
    <row r="5" spans="1:44" ht="38.25" x14ac:dyDescent="0.25">
      <c r="A5" s="35" t="s">
        <v>28</v>
      </c>
      <c r="B5" s="35" t="s">
        <v>29</v>
      </c>
      <c r="C5" s="35" t="s">
        <v>30</v>
      </c>
      <c r="D5" s="35" t="s">
        <v>31</v>
      </c>
      <c r="E5" s="35" t="s">
        <v>32</v>
      </c>
      <c r="F5" s="36" t="s">
        <v>33</v>
      </c>
      <c r="G5" s="36" t="s">
        <v>34</v>
      </c>
      <c r="H5" s="36" t="s">
        <v>35</v>
      </c>
      <c r="I5" s="37" t="s">
        <v>36</v>
      </c>
      <c r="J5" s="37" t="s">
        <v>37</v>
      </c>
      <c r="K5" s="38" t="s">
        <v>38</v>
      </c>
      <c r="L5" s="38"/>
      <c r="M5" s="38"/>
      <c r="N5" s="39" t="s">
        <v>33</v>
      </c>
      <c r="O5" s="40" t="s">
        <v>39</v>
      </c>
      <c r="P5" s="40" t="s">
        <v>40</v>
      </c>
      <c r="Q5" s="41" t="s">
        <v>33</v>
      </c>
      <c r="R5" s="40" t="s">
        <v>39</v>
      </c>
      <c r="S5" s="40" t="s">
        <v>40</v>
      </c>
      <c r="T5" s="42" t="s">
        <v>33</v>
      </c>
      <c r="U5" s="43" t="s">
        <v>39</v>
      </c>
      <c r="V5" s="43" t="s">
        <v>40</v>
      </c>
      <c r="W5" s="42" t="s">
        <v>33</v>
      </c>
      <c r="X5" s="43" t="s">
        <v>39</v>
      </c>
      <c r="Y5" s="43" t="s">
        <v>40</v>
      </c>
      <c r="Z5" s="42" t="s">
        <v>33</v>
      </c>
      <c r="AA5" s="43" t="s">
        <v>39</v>
      </c>
      <c r="AB5" s="43" t="s">
        <v>40</v>
      </c>
      <c r="AC5" s="42" t="s">
        <v>33</v>
      </c>
      <c r="AD5" s="43" t="s">
        <v>39</v>
      </c>
      <c r="AE5" s="43" t="s">
        <v>40</v>
      </c>
      <c r="AF5" s="42" t="s">
        <v>33</v>
      </c>
      <c r="AG5" s="43" t="s">
        <v>39</v>
      </c>
      <c r="AH5" s="43" t="s">
        <v>40</v>
      </c>
      <c r="AI5" s="42" t="s">
        <v>33</v>
      </c>
      <c r="AJ5" s="43" t="s">
        <v>39</v>
      </c>
      <c r="AK5" s="43" t="s">
        <v>40</v>
      </c>
      <c r="AL5" s="42" t="s">
        <v>33</v>
      </c>
      <c r="AM5" s="43" t="s">
        <v>39</v>
      </c>
      <c r="AN5" s="43" t="s">
        <v>40</v>
      </c>
      <c r="AO5" s="42" t="s">
        <v>33</v>
      </c>
      <c r="AP5" s="43" t="s">
        <v>39</v>
      </c>
      <c r="AQ5" s="43" t="s">
        <v>40</v>
      </c>
    </row>
    <row r="6" spans="1:44" x14ac:dyDescent="0.25">
      <c r="A6" s="44">
        <v>1</v>
      </c>
      <c r="B6" s="44"/>
      <c r="C6" s="44"/>
      <c r="D6" s="45" t="s">
        <v>41</v>
      </c>
      <c r="E6" s="46"/>
      <c r="F6" s="47"/>
      <c r="G6" s="48"/>
      <c r="H6" s="48"/>
      <c r="I6" s="49"/>
      <c r="J6" s="50">
        <f>SUBTOTAL(9,J7:J17)</f>
        <v>402121.14</v>
      </c>
      <c r="K6" s="51" t="s">
        <v>33</v>
      </c>
      <c r="L6" s="52" t="s">
        <v>39</v>
      </c>
      <c r="M6" s="52" t="s">
        <v>40</v>
      </c>
      <c r="N6" s="51"/>
      <c r="O6" s="52"/>
      <c r="P6" s="52"/>
      <c r="Q6" s="53"/>
      <c r="R6" s="52"/>
      <c r="S6" s="52"/>
      <c r="T6" s="54"/>
      <c r="U6" s="54"/>
      <c r="V6" s="55">
        <f>SUBTOTAL(9,V7:V17)</f>
        <v>19553.3</v>
      </c>
      <c r="W6" s="54"/>
      <c r="X6" s="54"/>
      <c r="Y6" s="55">
        <f>SUBTOTAL(9,Y7:Y17)</f>
        <v>19553.3</v>
      </c>
      <c r="Z6" s="54"/>
      <c r="AA6" s="54"/>
      <c r="AB6" s="55">
        <f>SUBTOTAL(9,AB7:AB17)</f>
        <v>19553.3</v>
      </c>
      <c r="AC6" s="54"/>
      <c r="AD6" s="54"/>
      <c r="AE6" s="55">
        <f>SUBTOTAL(9,AE7:AE17)</f>
        <v>19553.3</v>
      </c>
      <c r="AF6" s="54"/>
      <c r="AG6" s="54"/>
      <c r="AH6" s="55">
        <f>SUBTOTAL(9,AH7:AH17)</f>
        <v>19553.3</v>
      </c>
      <c r="AI6" s="54"/>
      <c r="AJ6" s="54"/>
      <c r="AK6" s="55">
        <f>SUBTOTAL(9,AK7:AK17)</f>
        <v>58659.899999999994</v>
      </c>
      <c r="AL6" s="54"/>
      <c r="AM6" s="54"/>
      <c r="AN6" s="55">
        <f>SUBTOTAL(9,AN7:AN17)</f>
        <v>19553.3</v>
      </c>
      <c r="AO6" s="54"/>
      <c r="AP6" s="54"/>
      <c r="AQ6" s="55">
        <f>SUBTOTAL(9,AQ7:AQ17)</f>
        <v>19553.3</v>
      </c>
    </row>
    <row r="7" spans="1:44" s="69" customFormat="1" x14ac:dyDescent="0.25">
      <c r="A7" s="56" t="str">
        <f>CONCATENATE(A6,".",1)</f>
        <v>1.1</v>
      </c>
      <c r="B7" s="57">
        <v>20305</v>
      </c>
      <c r="C7" s="56" t="s">
        <v>42</v>
      </c>
      <c r="D7" s="58" t="s">
        <v>43</v>
      </c>
      <c r="E7" s="56" t="s">
        <v>44</v>
      </c>
      <c r="F7" s="59">
        <v>32</v>
      </c>
      <c r="G7" s="60"/>
      <c r="H7" s="60">
        <f>F7+G7</f>
        <v>32</v>
      </c>
      <c r="I7" s="61">
        <v>213.07</v>
      </c>
      <c r="J7" s="62">
        <f>ROUND((H7*I7),2)</f>
        <v>6818.24</v>
      </c>
      <c r="K7" s="63">
        <v>32</v>
      </c>
      <c r="L7" s="64">
        <v>213.07</v>
      </c>
      <c r="M7" s="65">
        <f>K7*L7</f>
        <v>6818.24</v>
      </c>
      <c r="N7" s="63"/>
      <c r="O7" s="64">
        <v>213.07</v>
      </c>
      <c r="P7" s="65">
        <f>N7*O7</f>
        <v>0</v>
      </c>
      <c r="Q7" s="66"/>
      <c r="R7" s="64">
        <v>213.07</v>
      </c>
      <c r="S7" s="65">
        <f>Q7*R7</f>
        <v>0</v>
      </c>
      <c r="T7" s="67"/>
      <c r="U7" s="61">
        <v>213.07</v>
      </c>
      <c r="V7" s="67"/>
      <c r="W7" s="67"/>
      <c r="X7" s="61">
        <v>213.07</v>
      </c>
      <c r="Y7" s="67"/>
      <c r="Z7" s="67"/>
      <c r="AA7" s="61">
        <v>213.07</v>
      </c>
      <c r="AB7" s="67"/>
      <c r="AC7" s="67"/>
      <c r="AD7" s="61">
        <v>213.07</v>
      </c>
      <c r="AE7" s="67"/>
      <c r="AF7" s="67"/>
      <c r="AG7" s="61">
        <v>213.07</v>
      </c>
      <c r="AH7" s="67"/>
      <c r="AI7" s="67"/>
      <c r="AJ7" s="61">
        <v>213.07</v>
      </c>
      <c r="AK7" s="67"/>
      <c r="AL7" s="67"/>
      <c r="AM7" s="61">
        <v>213.07</v>
      </c>
      <c r="AN7" s="67"/>
      <c r="AO7" s="67"/>
      <c r="AP7" s="61">
        <v>213.07</v>
      </c>
      <c r="AQ7" s="67"/>
      <c r="AR7" s="68">
        <f>H7-(K7+N7+Q7+T7+W7+Z7+AC7+AF7+AI7+AL7+AO7)</f>
        <v>0</v>
      </c>
    </row>
    <row r="8" spans="1:44" s="74" customFormat="1" ht="38.25" x14ac:dyDescent="0.25">
      <c r="A8" s="56" t="str">
        <f t="shared" ref="A8:A17" si="0">CONCATENATE($A$6,".",RIGHT(A7,LEN(A7)-2)+1)</f>
        <v>1.2</v>
      </c>
      <c r="B8" s="57">
        <v>20701</v>
      </c>
      <c r="C8" s="56" t="s">
        <v>42</v>
      </c>
      <c r="D8" s="58" t="s">
        <v>45</v>
      </c>
      <c r="E8" s="56" t="s">
        <v>44</v>
      </c>
      <c r="F8" s="70">
        <v>14.5</v>
      </c>
      <c r="G8" s="71"/>
      <c r="H8" s="60">
        <f t="shared" ref="H8:H21" si="1">F8+G8</f>
        <v>14.5</v>
      </c>
      <c r="I8" s="61">
        <v>719.17</v>
      </c>
      <c r="J8" s="62">
        <f t="shared" ref="J8:J17" si="2">ROUND((H8*I8),2)</f>
        <v>10427.969999999999</v>
      </c>
      <c r="K8" s="72"/>
      <c r="L8" s="61">
        <v>719.17</v>
      </c>
      <c r="M8" s="67">
        <f t="shared" ref="M8:M17" si="3">K8*L8</f>
        <v>0</v>
      </c>
      <c r="N8" s="70">
        <v>14.5</v>
      </c>
      <c r="O8" s="61">
        <v>719.17</v>
      </c>
      <c r="P8" s="67">
        <f t="shared" ref="P8:P17" si="4">N8*O8</f>
        <v>10427.965</v>
      </c>
      <c r="Q8" s="73"/>
      <c r="R8" s="61">
        <v>719.17</v>
      </c>
      <c r="S8" s="67">
        <f t="shared" ref="S8:S17" si="5">Q8*R8</f>
        <v>0</v>
      </c>
      <c r="T8" s="67"/>
      <c r="U8" s="61">
        <v>719.17</v>
      </c>
      <c r="V8" s="67"/>
      <c r="W8" s="67"/>
      <c r="X8" s="61">
        <v>719.17</v>
      </c>
      <c r="Y8" s="67"/>
      <c r="Z8" s="67"/>
      <c r="AA8" s="61">
        <v>719.17</v>
      </c>
      <c r="AB8" s="67"/>
      <c r="AC8" s="67"/>
      <c r="AD8" s="61">
        <v>719.17</v>
      </c>
      <c r="AE8" s="67"/>
      <c r="AF8" s="67"/>
      <c r="AG8" s="61">
        <v>719.17</v>
      </c>
      <c r="AH8" s="67"/>
      <c r="AI8" s="67"/>
      <c r="AJ8" s="61">
        <v>719.17</v>
      </c>
      <c r="AK8" s="67"/>
      <c r="AL8" s="67"/>
      <c r="AM8" s="61">
        <v>719.17</v>
      </c>
      <c r="AN8" s="67"/>
      <c r="AO8" s="67"/>
      <c r="AP8" s="61">
        <v>719.17</v>
      </c>
      <c r="AQ8" s="67"/>
      <c r="AR8" s="68">
        <f t="shared" ref="AR8:AR71" si="6">H8-(K8+N8+Q8+T8+W8+Z8+AC8+AF8+AI8+AL8+AO8)</f>
        <v>0</v>
      </c>
    </row>
    <row r="9" spans="1:44" s="74" customFormat="1" ht="38.25" x14ac:dyDescent="0.25">
      <c r="A9" s="56" t="str">
        <f t="shared" si="0"/>
        <v>1.3</v>
      </c>
      <c r="B9" s="57">
        <v>20702</v>
      </c>
      <c r="C9" s="56" t="s">
        <v>42</v>
      </c>
      <c r="D9" s="58" t="s">
        <v>46</v>
      </c>
      <c r="E9" s="56" t="s">
        <v>44</v>
      </c>
      <c r="F9" s="70">
        <v>10.9</v>
      </c>
      <c r="G9" s="71"/>
      <c r="H9" s="60">
        <f t="shared" si="1"/>
        <v>10.9</v>
      </c>
      <c r="I9" s="61">
        <v>506.45</v>
      </c>
      <c r="J9" s="62">
        <f t="shared" si="2"/>
        <v>5520.31</v>
      </c>
      <c r="K9" s="72"/>
      <c r="L9" s="61">
        <v>506.45</v>
      </c>
      <c r="M9" s="67">
        <f t="shared" si="3"/>
        <v>0</v>
      </c>
      <c r="N9" s="70">
        <v>10.9</v>
      </c>
      <c r="O9" s="61">
        <v>506.45</v>
      </c>
      <c r="P9" s="67">
        <f t="shared" si="4"/>
        <v>5520.3050000000003</v>
      </c>
      <c r="Q9" s="73"/>
      <c r="R9" s="61">
        <v>506.45</v>
      </c>
      <c r="S9" s="67">
        <f t="shared" si="5"/>
        <v>0</v>
      </c>
      <c r="T9" s="67"/>
      <c r="U9" s="61">
        <v>506.45</v>
      </c>
      <c r="V9" s="67"/>
      <c r="W9" s="67"/>
      <c r="X9" s="61">
        <v>506.45</v>
      </c>
      <c r="Y9" s="67"/>
      <c r="Z9" s="67"/>
      <c r="AA9" s="61">
        <v>506.45</v>
      </c>
      <c r="AB9" s="67"/>
      <c r="AC9" s="67"/>
      <c r="AD9" s="61">
        <v>506.45</v>
      </c>
      <c r="AE9" s="67"/>
      <c r="AF9" s="67"/>
      <c r="AG9" s="61">
        <v>506.45</v>
      </c>
      <c r="AH9" s="67"/>
      <c r="AI9" s="67"/>
      <c r="AJ9" s="61">
        <v>506.45</v>
      </c>
      <c r="AK9" s="67"/>
      <c r="AL9" s="67"/>
      <c r="AM9" s="61">
        <v>506.45</v>
      </c>
      <c r="AN9" s="67"/>
      <c r="AO9" s="67"/>
      <c r="AP9" s="61">
        <v>506.45</v>
      </c>
      <c r="AQ9" s="67"/>
      <c r="AR9" s="68">
        <f t="shared" si="6"/>
        <v>0</v>
      </c>
    </row>
    <row r="10" spans="1:44" s="74" customFormat="1" ht="38.25" x14ac:dyDescent="0.25">
      <c r="A10" s="56" t="str">
        <f t="shared" si="0"/>
        <v>1.4</v>
      </c>
      <c r="B10" s="57">
        <v>20703</v>
      </c>
      <c r="C10" s="56" t="s">
        <v>42</v>
      </c>
      <c r="D10" s="58" t="s">
        <v>47</v>
      </c>
      <c r="E10" s="56" t="s">
        <v>44</v>
      </c>
      <c r="F10" s="70">
        <v>10.9</v>
      </c>
      <c r="G10" s="71"/>
      <c r="H10" s="60">
        <f t="shared" si="1"/>
        <v>10.9</v>
      </c>
      <c r="I10" s="61">
        <v>441.02</v>
      </c>
      <c r="J10" s="62">
        <f t="shared" si="2"/>
        <v>4807.12</v>
      </c>
      <c r="K10" s="72"/>
      <c r="L10" s="61">
        <v>441.02</v>
      </c>
      <c r="M10" s="67">
        <f t="shared" si="3"/>
        <v>0</v>
      </c>
      <c r="N10" s="70">
        <v>10.9</v>
      </c>
      <c r="O10" s="61">
        <v>441.02</v>
      </c>
      <c r="P10" s="67">
        <f t="shared" si="4"/>
        <v>4807.1180000000004</v>
      </c>
      <c r="Q10" s="73"/>
      <c r="R10" s="61">
        <v>441.02</v>
      </c>
      <c r="S10" s="67">
        <f t="shared" si="5"/>
        <v>0</v>
      </c>
      <c r="T10" s="67"/>
      <c r="U10" s="61">
        <v>441.02</v>
      </c>
      <c r="V10" s="67"/>
      <c r="W10" s="67"/>
      <c r="X10" s="61">
        <v>441.02</v>
      </c>
      <c r="Y10" s="67"/>
      <c r="Z10" s="67"/>
      <c r="AA10" s="61">
        <v>441.02</v>
      </c>
      <c r="AB10" s="67"/>
      <c r="AC10" s="67"/>
      <c r="AD10" s="61">
        <v>441.02</v>
      </c>
      <c r="AE10" s="67"/>
      <c r="AF10" s="67"/>
      <c r="AG10" s="61">
        <v>441.02</v>
      </c>
      <c r="AH10" s="67"/>
      <c r="AI10" s="67"/>
      <c r="AJ10" s="61">
        <v>441.02</v>
      </c>
      <c r="AK10" s="67"/>
      <c r="AL10" s="67"/>
      <c r="AM10" s="61">
        <v>441.02</v>
      </c>
      <c r="AN10" s="67"/>
      <c r="AO10" s="67"/>
      <c r="AP10" s="61">
        <v>441.02</v>
      </c>
      <c r="AQ10" s="67"/>
      <c r="AR10" s="68">
        <f t="shared" si="6"/>
        <v>0</v>
      </c>
    </row>
    <row r="11" spans="1:44" s="74" customFormat="1" ht="38.25" x14ac:dyDescent="0.25">
      <c r="A11" s="56" t="str">
        <f t="shared" si="0"/>
        <v>1.5</v>
      </c>
      <c r="B11" s="57">
        <v>20704</v>
      </c>
      <c r="C11" s="56" t="s">
        <v>42</v>
      </c>
      <c r="D11" s="58" t="s">
        <v>48</v>
      </c>
      <c r="E11" s="56" t="s">
        <v>44</v>
      </c>
      <c r="F11" s="70">
        <v>21</v>
      </c>
      <c r="G11" s="71"/>
      <c r="H11" s="60">
        <f t="shared" si="1"/>
        <v>21</v>
      </c>
      <c r="I11" s="61">
        <v>399.67</v>
      </c>
      <c r="J11" s="62">
        <f t="shared" si="2"/>
        <v>8393.07</v>
      </c>
      <c r="K11" s="72"/>
      <c r="L11" s="61">
        <v>399.67</v>
      </c>
      <c r="M11" s="67">
        <f t="shared" si="3"/>
        <v>0</v>
      </c>
      <c r="N11" s="70">
        <v>21</v>
      </c>
      <c r="O11" s="61">
        <v>399.67</v>
      </c>
      <c r="P11" s="67">
        <f t="shared" si="4"/>
        <v>8393.07</v>
      </c>
      <c r="Q11" s="73"/>
      <c r="R11" s="61">
        <v>399.67</v>
      </c>
      <c r="S11" s="67">
        <f t="shared" si="5"/>
        <v>0</v>
      </c>
      <c r="T11" s="67"/>
      <c r="U11" s="61">
        <v>399.67</v>
      </c>
      <c r="V11" s="67"/>
      <c r="W11" s="67"/>
      <c r="X11" s="61">
        <v>399.67</v>
      </c>
      <c r="Y11" s="67"/>
      <c r="Z11" s="67"/>
      <c r="AA11" s="61">
        <v>399.67</v>
      </c>
      <c r="AB11" s="67"/>
      <c r="AC11" s="67"/>
      <c r="AD11" s="61">
        <v>399.67</v>
      </c>
      <c r="AE11" s="67"/>
      <c r="AF11" s="67"/>
      <c r="AG11" s="61">
        <v>399.67</v>
      </c>
      <c r="AH11" s="67"/>
      <c r="AI11" s="67"/>
      <c r="AJ11" s="61">
        <v>399.67</v>
      </c>
      <c r="AK11" s="67"/>
      <c r="AL11" s="67"/>
      <c r="AM11" s="61">
        <v>399.67</v>
      </c>
      <c r="AN11" s="67"/>
      <c r="AO11" s="67"/>
      <c r="AP11" s="61">
        <v>399.67</v>
      </c>
      <c r="AQ11" s="67"/>
      <c r="AR11" s="68">
        <f t="shared" si="6"/>
        <v>0</v>
      </c>
    </row>
    <row r="12" spans="1:44" s="74" customFormat="1" ht="38.25" x14ac:dyDescent="0.25">
      <c r="A12" s="56" t="str">
        <f t="shared" si="0"/>
        <v>1.6</v>
      </c>
      <c r="B12" s="57">
        <v>20705</v>
      </c>
      <c r="C12" s="56" t="s">
        <v>42</v>
      </c>
      <c r="D12" s="58" t="s">
        <v>49</v>
      </c>
      <c r="E12" s="56" t="s">
        <v>50</v>
      </c>
      <c r="F12" s="70">
        <v>1</v>
      </c>
      <c r="G12" s="71"/>
      <c r="H12" s="60">
        <f t="shared" si="1"/>
        <v>1</v>
      </c>
      <c r="I12" s="61">
        <v>13419.15</v>
      </c>
      <c r="J12" s="62">
        <f t="shared" si="2"/>
        <v>13419.15</v>
      </c>
      <c r="K12" s="72"/>
      <c r="L12" s="61">
        <v>13419.15</v>
      </c>
      <c r="M12" s="67">
        <f t="shared" si="3"/>
        <v>0</v>
      </c>
      <c r="N12" s="70">
        <v>1</v>
      </c>
      <c r="O12" s="61">
        <v>13419.15</v>
      </c>
      <c r="P12" s="67">
        <f t="shared" si="4"/>
        <v>13419.15</v>
      </c>
      <c r="Q12" s="73"/>
      <c r="R12" s="61">
        <v>13419.15</v>
      </c>
      <c r="S12" s="67">
        <f t="shared" si="5"/>
        <v>0</v>
      </c>
      <c r="T12" s="67"/>
      <c r="U12" s="61">
        <v>13419.15</v>
      </c>
      <c r="V12" s="67"/>
      <c r="W12" s="67"/>
      <c r="X12" s="61">
        <v>13419.15</v>
      </c>
      <c r="Y12" s="67"/>
      <c r="Z12" s="67"/>
      <c r="AA12" s="61">
        <v>13419.15</v>
      </c>
      <c r="AB12" s="67"/>
      <c r="AC12" s="67"/>
      <c r="AD12" s="61">
        <v>13419.15</v>
      </c>
      <c r="AE12" s="67"/>
      <c r="AF12" s="67"/>
      <c r="AG12" s="61">
        <v>13419.15</v>
      </c>
      <c r="AH12" s="67"/>
      <c r="AI12" s="67"/>
      <c r="AJ12" s="61">
        <v>13419.15</v>
      </c>
      <c r="AK12" s="67"/>
      <c r="AL12" s="67"/>
      <c r="AM12" s="61">
        <v>13419.15</v>
      </c>
      <c r="AN12" s="67"/>
      <c r="AO12" s="67"/>
      <c r="AP12" s="61">
        <v>13419.15</v>
      </c>
      <c r="AQ12" s="67"/>
      <c r="AR12" s="68">
        <f t="shared" si="6"/>
        <v>0</v>
      </c>
    </row>
    <row r="13" spans="1:44" s="74" customFormat="1" ht="25.5" x14ac:dyDescent="0.25">
      <c r="A13" s="56" t="str">
        <f t="shared" si="0"/>
        <v>1.7</v>
      </c>
      <c r="B13" s="57">
        <v>20710</v>
      </c>
      <c r="C13" s="56" t="s">
        <v>42</v>
      </c>
      <c r="D13" s="58" t="s">
        <v>51</v>
      </c>
      <c r="E13" s="56" t="s">
        <v>50</v>
      </c>
      <c r="F13" s="70">
        <v>1</v>
      </c>
      <c r="G13" s="71"/>
      <c r="H13" s="60">
        <f t="shared" si="1"/>
        <v>1</v>
      </c>
      <c r="I13" s="61">
        <v>1549.53</v>
      </c>
      <c r="J13" s="62">
        <f t="shared" si="2"/>
        <v>1549.53</v>
      </c>
      <c r="K13" s="72"/>
      <c r="L13" s="61">
        <v>1549.53</v>
      </c>
      <c r="M13" s="67">
        <f t="shared" si="3"/>
        <v>0</v>
      </c>
      <c r="N13" s="70">
        <v>1</v>
      </c>
      <c r="O13" s="61">
        <v>1549.53</v>
      </c>
      <c r="P13" s="67">
        <f t="shared" si="4"/>
        <v>1549.53</v>
      </c>
      <c r="Q13" s="73"/>
      <c r="R13" s="61">
        <v>1549.53</v>
      </c>
      <c r="S13" s="67">
        <f t="shared" si="5"/>
        <v>0</v>
      </c>
      <c r="T13" s="67"/>
      <c r="U13" s="61">
        <v>1549.53</v>
      </c>
      <c r="V13" s="67"/>
      <c r="W13" s="67"/>
      <c r="X13" s="61">
        <v>1549.53</v>
      </c>
      <c r="Y13" s="67"/>
      <c r="Z13" s="67"/>
      <c r="AA13" s="61">
        <v>1549.53</v>
      </c>
      <c r="AB13" s="67"/>
      <c r="AC13" s="67"/>
      <c r="AD13" s="61">
        <v>1549.53</v>
      </c>
      <c r="AE13" s="67"/>
      <c r="AF13" s="67"/>
      <c r="AG13" s="61">
        <v>1549.53</v>
      </c>
      <c r="AH13" s="67"/>
      <c r="AI13" s="67"/>
      <c r="AJ13" s="61">
        <v>1549.53</v>
      </c>
      <c r="AK13" s="67"/>
      <c r="AL13" s="67"/>
      <c r="AM13" s="61">
        <v>1549.53</v>
      </c>
      <c r="AN13" s="67"/>
      <c r="AO13" s="67"/>
      <c r="AP13" s="61">
        <v>1549.53</v>
      </c>
      <c r="AQ13" s="67"/>
      <c r="AR13" s="68">
        <f t="shared" si="6"/>
        <v>0</v>
      </c>
    </row>
    <row r="14" spans="1:44" s="74" customFormat="1" ht="38.25" x14ac:dyDescent="0.25">
      <c r="A14" s="56" t="str">
        <f t="shared" si="0"/>
        <v>1.8</v>
      </c>
      <c r="B14" s="57">
        <v>20712</v>
      </c>
      <c r="C14" s="56" t="s">
        <v>42</v>
      </c>
      <c r="D14" s="58" t="s">
        <v>52</v>
      </c>
      <c r="E14" s="56" t="s">
        <v>53</v>
      </c>
      <c r="F14" s="70">
        <v>25</v>
      </c>
      <c r="G14" s="71"/>
      <c r="H14" s="60">
        <f t="shared" si="1"/>
        <v>25</v>
      </c>
      <c r="I14" s="61">
        <v>48.87</v>
      </c>
      <c r="J14" s="62">
        <f t="shared" si="2"/>
        <v>1221.75</v>
      </c>
      <c r="K14" s="72"/>
      <c r="L14" s="61">
        <v>48.87</v>
      </c>
      <c r="M14" s="67">
        <f t="shared" si="3"/>
        <v>0</v>
      </c>
      <c r="N14" s="70">
        <v>25</v>
      </c>
      <c r="O14" s="61">
        <v>48.87</v>
      </c>
      <c r="P14" s="67">
        <f t="shared" si="4"/>
        <v>1221.75</v>
      </c>
      <c r="Q14" s="73"/>
      <c r="R14" s="61">
        <v>48.87</v>
      </c>
      <c r="S14" s="67">
        <f t="shared" si="5"/>
        <v>0</v>
      </c>
      <c r="T14" s="67"/>
      <c r="U14" s="61">
        <v>48.87</v>
      </c>
      <c r="V14" s="67"/>
      <c r="W14" s="67"/>
      <c r="X14" s="61">
        <v>48.87</v>
      </c>
      <c r="Y14" s="67"/>
      <c r="Z14" s="67"/>
      <c r="AA14" s="61">
        <v>48.87</v>
      </c>
      <c r="AB14" s="67"/>
      <c r="AC14" s="67"/>
      <c r="AD14" s="61">
        <v>48.87</v>
      </c>
      <c r="AE14" s="67"/>
      <c r="AF14" s="67"/>
      <c r="AG14" s="61">
        <v>48.87</v>
      </c>
      <c r="AH14" s="67"/>
      <c r="AI14" s="67"/>
      <c r="AJ14" s="61">
        <v>48.87</v>
      </c>
      <c r="AK14" s="67"/>
      <c r="AL14" s="67"/>
      <c r="AM14" s="61">
        <v>48.87</v>
      </c>
      <c r="AN14" s="67"/>
      <c r="AO14" s="67"/>
      <c r="AP14" s="61">
        <v>48.87</v>
      </c>
      <c r="AQ14" s="67"/>
      <c r="AR14" s="68">
        <f t="shared" si="6"/>
        <v>0</v>
      </c>
    </row>
    <row r="15" spans="1:44" s="74" customFormat="1" ht="38.25" x14ac:dyDescent="0.25">
      <c r="A15" s="56" t="str">
        <f t="shared" si="0"/>
        <v>1.9</v>
      </c>
      <c r="B15" s="57">
        <v>20713</v>
      </c>
      <c r="C15" s="56" t="s">
        <v>42</v>
      </c>
      <c r="D15" s="58" t="s">
        <v>54</v>
      </c>
      <c r="E15" s="56" t="s">
        <v>53</v>
      </c>
      <c r="F15" s="70">
        <v>20</v>
      </c>
      <c r="G15" s="71"/>
      <c r="H15" s="60">
        <f t="shared" si="1"/>
        <v>20</v>
      </c>
      <c r="I15" s="61">
        <v>436.57</v>
      </c>
      <c r="J15" s="62">
        <f t="shared" si="2"/>
        <v>8731.4</v>
      </c>
      <c r="K15" s="72"/>
      <c r="L15" s="61">
        <v>436.57</v>
      </c>
      <c r="M15" s="67">
        <f t="shared" si="3"/>
        <v>0</v>
      </c>
      <c r="N15" s="70">
        <v>20</v>
      </c>
      <c r="O15" s="61">
        <v>436.57</v>
      </c>
      <c r="P15" s="67">
        <f t="shared" si="4"/>
        <v>8731.4</v>
      </c>
      <c r="Q15" s="73"/>
      <c r="R15" s="61">
        <v>436.57</v>
      </c>
      <c r="S15" s="67">
        <f t="shared" si="5"/>
        <v>0</v>
      </c>
      <c r="T15" s="67"/>
      <c r="U15" s="61">
        <v>436.57</v>
      </c>
      <c r="V15" s="67"/>
      <c r="W15" s="67"/>
      <c r="X15" s="61">
        <v>436.57</v>
      </c>
      <c r="Y15" s="67"/>
      <c r="Z15" s="67"/>
      <c r="AA15" s="61">
        <v>436.57</v>
      </c>
      <c r="AB15" s="67"/>
      <c r="AC15" s="67"/>
      <c r="AD15" s="61">
        <v>436.57</v>
      </c>
      <c r="AE15" s="67"/>
      <c r="AF15" s="67"/>
      <c r="AG15" s="61">
        <v>436.57</v>
      </c>
      <c r="AH15" s="67"/>
      <c r="AI15" s="67"/>
      <c r="AJ15" s="61">
        <v>436.57</v>
      </c>
      <c r="AK15" s="67"/>
      <c r="AL15" s="67"/>
      <c r="AM15" s="61">
        <v>436.57</v>
      </c>
      <c r="AN15" s="67"/>
      <c r="AO15" s="67"/>
      <c r="AP15" s="61">
        <v>436.57</v>
      </c>
      <c r="AQ15" s="67"/>
      <c r="AR15" s="68">
        <f t="shared" si="6"/>
        <v>0</v>
      </c>
    </row>
    <row r="16" spans="1:44" s="74" customFormat="1" ht="25.5" x14ac:dyDescent="0.25">
      <c r="A16" s="56" t="str">
        <f t="shared" si="0"/>
        <v>1.10</v>
      </c>
      <c r="B16" s="57">
        <v>20714</v>
      </c>
      <c r="C16" s="56" t="s">
        <v>42</v>
      </c>
      <c r="D16" s="58" t="s">
        <v>55</v>
      </c>
      <c r="E16" s="56" t="s">
        <v>53</v>
      </c>
      <c r="F16" s="70">
        <v>25</v>
      </c>
      <c r="G16" s="71"/>
      <c r="H16" s="60">
        <f t="shared" si="1"/>
        <v>25</v>
      </c>
      <c r="I16" s="61">
        <v>353.06</v>
      </c>
      <c r="J16" s="62">
        <f t="shared" si="2"/>
        <v>8826.5</v>
      </c>
      <c r="K16" s="72"/>
      <c r="L16" s="61">
        <v>353.06</v>
      </c>
      <c r="M16" s="67">
        <f t="shared" si="3"/>
        <v>0</v>
      </c>
      <c r="N16" s="70">
        <v>25</v>
      </c>
      <c r="O16" s="61">
        <v>353.06</v>
      </c>
      <c r="P16" s="67">
        <f t="shared" si="4"/>
        <v>8826.5</v>
      </c>
      <c r="Q16" s="73"/>
      <c r="R16" s="61">
        <v>353.06</v>
      </c>
      <c r="S16" s="67">
        <f t="shared" si="5"/>
        <v>0</v>
      </c>
      <c r="T16" s="67"/>
      <c r="U16" s="61">
        <v>353.06</v>
      </c>
      <c r="V16" s="67"/>
      <c r="W16" s="67"/>
      <c r="X16" s="61">
        <v>353.06</v>
      </c>
      <c r="Y16" s="67"/>
      <c r="Z16" s="67"/>
      <c r="AA16" s="61">
        <v>353.06</v>
      </c>
      <c r="AB16" s="67"/>
      <c r="AC16" s="67"/>
      <c r="AD16" s="61">
        <v>353.06</v>
      </c>
      <c r="AE16" s="67"/>
      <c r="AF16" s="67"/>
      <c r="AG16" s="61">
        <v>353.06</v>
      </c>
      <c r="AH16" s="67"/>
      <c r="AI16" s="67"/>
      <c r="AJ16" s="61">
        <v>353.06</v>
      </c>
      <c r="AK16" s="67"/>
      <c r="AL16" s="67"/>
      <c r="AM16" s="61">
        <v>353.06</v>
      </c>
      <c r="AN16" s="67"/>
      <c r="AO16" s="67"/>
      <c r="AP16" s="61">
        <v>353.06</v>
      </c>
      <c r="AQ16" s="67"/>
      <c r="AR16" s="68">
        <f t="shared" si="6"/>
        <v>0</v>
      </c>
    </row>
    <row r="17" spans="1:44" s="74" customFormat="1" ht="25.5" x14ac:dyDescent="0.25">
      <c r="A17" s="56" t="str">
        <f t="shared" si="0"/>
        <v>1.11</v>
      </c>
      <c r="B17" s="57">
        <v>10512</v>
      </c>
      <c r="C17" s="56" t="s">
        <v>42</v>
      </c>
      <c r="D17" s="58" t="s">
        <v>56</v>
      </c>
      <c r="E17" s="56" t="s">
        <v>57</v>
      </c>
      <c r="F17" s="70">
        <v>15</v>
      </c>
      <c r="G17" s="60">
        <v>2</v>
      </c>
      <c r="H17" s="60">
        <f t="shared" si="1"/>
        <v>17</v>
      </c>
      <c r="I17" s="61">
        <v>19553.3</v>
      </c>
      <c r="J17" s="62">
        <f t="shared" si="2"/>
        <v>332406.09999999998</v>
      </c>
      <c r="K17" s="72">
        <v>1</v>
      </c>
      <c r="L17" s="61">
        <v>19553.3</v>
      </c>
      <c r="M17" s="67">
        <f t="shared" si="3"/>
        <v>19553.3</v>
      </c>
      <c r="N17" s="70">
        <v>1</v>
      </c>
      <c r="O17" s="61">
        <v>19553.3</v>
      </c>
      <c r="P17" s="67">
        <f t="shared" si="4"/>
        <v>19553.3</v>
      </c>
      <c r="Q17" s="73">
        <v>1</v>
      </c>
      <c r="R17" s="61">
        <v>19553.3</v>
      </c>
      <c r="S17" s="67">
        <f t="shared" si="5"/>
        <v>19553.3</v>
      </c>
      <c r="T17" s="70">
        <v>1</v>
      </c>
      <c r="U17" s="61">
        <v>19553.3</v>
      </c>
      <c r="V17" s="67">
        <f>T17*U17</f>
        <v>19553.3</v>
      </c>
      <c r="W17" s="70">
        <v>1</v>
      </c>
      <c r="X17" s="61">
        <v>19553.3</v>
      </c>
      <c r="Y17" s="67">
        <f>W17*X17</f>
        <v>19553.3</v>
      </c>
      <c r="Z17" s="70">
        <v>1</v>
      </c>
      <c r="AA17" s="61">
        <v>19553.3</v>
      </c>
      <c r="AB17" s="67">
        <f>Z17*AA17</f>
        <v>19553.3</v>
      </c>
      <c r="AC17" s="70">
        <v>1</v>
      </c>
      <c r="AD17" s="61">
        <v>19553.3</v>
      </c>
      <c r="AE17" s="67">
        <f>AC17*AD17</f>
        <v>19553.3</v>
      </c>
      <c r="AF17" s="70">
        <v>1</v>
      </c>
      <c r="AG17" s="61">
        <v>19553.3</v>
      </c>
      <c r="AH17" s="67">
        <f>AF17*AG17</f>
        <v>19553.3</v>
      </c>
      <c r="AI17" s="70">
        <v>3</v>
      </c>
      <c r="AJ17" s="61">
        <v>19553.3</v>
      </c>
      <c r="AK17" s="67">
        <f>AI17*AJ17</f>
        <v>58659.899999999994</v>
      </c>
      <c r="AL17" s="70">
        <v>1</v>
      </c>
      <c r="AM17" s="61">
        <v>19553.3</v>
      </c>
      <c r="AN17" s="67">
        <f>AL17*AM17</f>
        <v>19553.3</v>
      </c>
      <c r="AO17" s="70">
        <v>1</v>
      </c>
      <c r="AP17" s="61">
        <v>19553.3</v>
      </c>
      <c r="AQ17" s="67">
        <f>AO17*AP17</f>
        <v>19553.3</v>
      </c>
      <c r="AR17" s="68">
        <f t="shared" si="6"/>
        <v>4</v>
      </c>
    </row>
    <row r="18" spans="1:44" x14ac:dyDescent="0.25">
      <c r="A18" s="75"/>
      <c r="B18" s="75"/>
      <c r="C18" s="75"/>
      <c r="D18" s="76" t="s">
        <v>58</v>
      </c>
      <c r="E18" s="77"/>
      <c r="F18" s="78"/>
      <c r="G18" s="60"/>
      <c r="H18" s="60">
        <f t="shared" si="1"/>
        <v>0</v>
      </c>
      <c r="I18" s="79"/>
      <c r="J18" s="79">
        <f>J6</f>
        <v>402121.14</v>
      </c>
      <c r="K18" s="80"/>
      <c r="L18" s="79"/>
      <c r="M18" s="81">
        <f>SUM(M7:M17)</f>
        <v>26371.54</v>
      </c>
      <c r="N18" s="80"/>
      <c r="O18" s="79"/>
      <c r="P18" s="81">
        <f>SUM(P7:P17)</f>
        <v>82450.088000000003</v>
      </c>
      <c r="Q18" s="82"/>
      <c r="R18" s="79"/>
      <c r="S18" s="81">
        <f>SUM(S7:S17)</f>
        <v>19553.3</v>
      </c>
      <c r="T18" s="81"/>
      <c r="U18" s="79"/>
      <c r="V18" s="81">
        <f>V6</f>
        <v>19553.3</v>
      </c>
      <c r="W18" s="81"/>
      <c r="X18" s="79"/>
      <c r="Y18" s="81">
        <f>Y6</f>
        <v>19553.3</v>
      </c>
      <c r="Z18" s="81"/>
      <c r="AA18" s="79"/>
      <c r="AB18" s="81">
        <f>AB6</f>
        <v>19553.3</v>
      </c>
      <c r="AC18" s="81"/>
      <c r="AD18" s="79"/>
      <c r="AE18" s="81">
        <f>AE6</f>
        <v>19553.3</v>
      </c>
      <c r="AF18" s="81"/>
      <c r="AG18" s="79"/>
      <c r="AH18" s="81">
        <f>AH6</f>
        <v>19553.3</v>
      </c>
      <c r="AI18" s="81"/>
      <c r="AJ18" s="79"/>
      <c r="AK18" s="81">
        <f>AK6</f>
        <v>58659.899999999994</v>
      </c>
      <c r="AL18" s="81"/>
      <c r="AM18" s="79"/>
      <c r="AN18" s="81">
        <f>AN6</f>
        <v>19553.3</v>
      </c>
      <c r="AO18" s="81"/>
      <c r="AP18" s="79"/>
      <c r="AQ18" s="81">
        <f>AQ6</f>
        <v>19553.3</v>
      </c>
      <c r="AR18" s="68">
        <f t="shared" si="6"/>
        <v>0</v>
      </c>
    </row>
    <row r="19" spans="1:44" x14ac:dyDescent="0.25">
      <c r="A19" s="75"/>
      <c r="B19" s="75"/>
      <c r="C19" s="75"/>
      <c r="D19" s="76"/>
      <c r="E19" s="77"/>
      <c r="F19" s="78"/>
      <c r="G19" s="60"/>
      <c r="H19" s="60">
        <f t="shared" si="1"/>
        <v>0</v>
      </c>
      <c r="I19" s="79"/>
      <c r="J19" s="79"/>
      <c r="K19" s="80"/>
      <c r="L19" s="79"/>
      <c r="M19" s="81"/>
      <c r="N19" s="80"/>
      <c r="O19" s="79"/>
      <c r="P19" s="81"/>
      <c r="Q19" s="82"/>
      <c r="R19" s="79"/>
      <c r="S19" s="81"/>
      <c r="T19" s="81"/>
      <c r="U19" s="79"/>
      <c r="V19" s="81"/>
      <c r="W19" s="81"/>
      <c r="X19" s="79"/>
      <c r="Y19" s="81"/>
      <c r="Z19" s="81"/>
      <c r="AA19" s="79"/>
      <c r="AB19" s="81"/>
      <c r="AC19" s="81"/>
      <c r="AD19" s="79"/>
      <c r="AE19" s="81"/>
      <c r="AF19" s="81"/>
      <c r="AG19" s="79"/>
      <c r="AH19" s="81"/>
      <c r="AI19" s="81"/>
      <c r="AJ19" s="79"/>
      <c r="AK19" s="81"/>
      <c r="AL19" s="81"/>
      <c r="AM19" s="79"/>
      <c r="AN19" s="81"/>
      <c r="AO19" s="81"/>
      <c r="AP19" s="79"/>
      <c r="AQ19" s="81"/>
      <c r="AR19" s="68">
        <f t="shared" si="6"/>
        <v>0</v>
      </c>
    </row>
    <row r="20" spans="1:44" x14ac:dyDescent="0.25">
      <c r="A20" s="83">
        <v>2</v>
      </c>
      <c r="B20" s="83"/>
      <c r="C20" s="83"/>
      <c r="D20" s="84" t="s">
        <v>59</v>
      </c>
      <c r="E20" s="83"/>
      <c r="F20" s="83"/>
      <c r="G20" s="83"/>
      <c r="H20" s="85"/>
      <c r="I20" s="86"/>
      <c r="J20" s="86">
        <f>SUM(J21:J21)</f>
        <v>7919.36</v>
      </c>
      <c r="K20" s="87"/>
      <c r="L20" s="86"/>
      <c r="M20" s="88"/>
      <c r="N20" s="87"/>
      <c r="O20" s="86"/>
      <c r="P20" s="88"/>
      <c r="Q20" s="89"/>
      <c r="R20" s="86"/>
      <c r="S20" s="88"/>
      <c r="T20" s="88"/>
      <c r="U20" s="86"/>
      <c r="V20" s="88">
        <f>SUM(V21:V21)</f>
        <v>0</v>
      </c>
      <c r="W20" s="88"/>
      <c r="X20" s="86"/>
      <c r="Y20" s="88">
        <f>SUM(Y21:Y21)</f>
        <v>0</v>
      </c>
      <c r="Z20" s="88"/>
      <c r="AA20" s="86"/>
      <c r="AB20" s="88">
        <f>SUM(AB21:AB21)</f>
        <v>0</v>
      </c>
      <c r="AC20" s="88"/>
      <c r="AD20" s="86"/>
      <c r="AE20" s="88">
        <f>SUM(AE21:AE21)</f>
        <v>0</v>
      </c>
      <c r="AF20" s="88"/>
      <c r="AG20" s="86"/>
      <c r="AH20" s="88">
        <f>SUM(AH21:AH21)</f>
        <v>0</v>
      </c>
      <c r="AI20" s="88"/>
      <c r="AJ20" s="86"/>
      <c r="AK20" s="88">
        <f>SUM(AK21:AK21)</f>
        <v>0</v>
      </c>
      <c r="AL20" s="88"/>
      <c r="AM20" s="86"/>
      <c r="AN20" s="88">
        <f>SUM(AN21:AN21)</f>
        <v>0</v>
      </c>
      <c r="AO20" s="88"/>
      <c r="AP20" s="86"/>
      <c r="AQ20" s="88">
        <f>SUM(AQ21:AQ21)</f>
        <v>0</v>
      </c>
      <c r="AR20" s="68">
        <f t="shared" si="6"/>
        <v>0</v>
      </c>
    </row>
    <row r="21" spans="1:44" x14ac:dyDescent="0.25">
      <c r="A21" s="56" t="str">
        <f>CONCATENATE(A20,".",1)</f>
        <v>2.1</v>
      </c>
      <c r="B21" s="57">
        <v>41544</v>
      </c>
      <c r="C21" s="56" t="s">
        <v>60</v>
      </c>
      <c r="D21" s="58" t="s">
        <v>61</v>
      </c>
      <c r="E21" s="56" t="s">
        <v>62</v>
      </c>
      <c r="F21" s="59">
        <v>16</v>
      </c>
      <c r="G21" s="60"/>
      <c r="H21" s="60">
        <f t="shared" si="1"/>
        <v>16</v>
      </c>
      <c r="I21" s="61">
        <v>494.96</v>
      </c>
      <c r="J21" s="62">
        <f t="shared" ref="J21" si="7">ROUND((H21*I21),2)</f>
        <v>7919.36</v>
      </c>
      <c r="K21" s="90">
        <v>8</v>
      </c>
      <c r="L21" s="61">
        <v>494.96</v>
      </c>
      <c r="M21" s="67">
        <f t="shared" ref="M21" si="8">K21*L21</f>
        <v>3959.68</v>
      </c>
      <c r="N21" s="90"/>
      <c r="O21" s="61">
        <v>494.96</v>
      </c>
      <c r="P21" s="67">
        <f t="shared" ref="P21" si="9">N21*O21</f>
        <v>0</v>
      </c>
      <c r="Q21" s="91"/>
      <c r="R21" s="61">
        <v>494.96</v>
      </c>
      <c r="S21" s="67">
        <f t="shared" ref="S21" si="10">Q21*R21</f>
        <v>0</v>
      </c>
      <c r="T21" s="67"/>
      <c r="U21" s="61">
        <v>494.96</v>
      </c>
      <c r="V21" s="67"/>
      <c r="W21" s="67"/>
      <c r="X21" s="61">
        <v>494.96</v>
      </c>
      <c r="Y21" s="67"/>
      <c r="Z21" s="67"/>
      <c r="AA21" s="61">
        <v>494.96</v>
      </c>
      <c r="AB21" s="67"/>
      <c r="AC21" s="67"/>
      <c r="AD21" s="61">
        <v>494.96</v>
      </c>
      <c r="AE21" s="67"/>
      <c r="AF21" s="67"/>
      <c r="AG21" s="61">
        <v>494.96</v>
      </c>
      <c r="AH21" s="67"/>
      <c r="AI21" s="67"/>
      <c r="AJ21" s="61">
        <v>494.96</v>
      </c>
      <c r="AK21" s="67"/>
      <c r="AL21" s="67"/>
      <c r="AM21" s="61">
        <v>494.96</v>
      </c>
      <c r="AN21" s="67"/>
      <c r="AO21" s="67"/>
      <c r="AP21" s="61">
        <v>494.96</v>
      </c>
      <c r="AQ21" s="67"/>
      <c r="AR21" s="68">
        <f t="shared" si="6"/>
        <v>8</v>
      </c>
    </row>
    <row r="22" spans="1:44" x14ac:dyDescent="0.25">
      <c r="A22" s="75"/>
      <c r="B22" s="75"/>
      <c r="C22" s="75"/>
      <c r="D22" s="76" t="s">
        <v>63</v>
      </c>
      <c r="E22" s="77"/>
      <c r="F22" s="78"/>
      <c r="G22" s="60"/>
      <c r="H22" s="60"/>
      <c r="I22" s="79"/>
      <c r="J22" s="79">
        <f>J20</f>
        <v>7919.36</v>
      </c>
      <c r="K22" s="80"/>
      <c r="L22" s="79"/>
      <c r="M22" s="81">
        <f>SUM(M21:M21)</f>
        <v>3959.68</v>
      </c>
      <c r="N22" s="80"/>
      <c r="O22" s="79"/>
      <c r="P22" s="81">
        <f>SUM(P21:P21)</f>
        <v>0</v>
      </c>
      <c r="Q22" s="82"/>
      <c r="R22" s="79"/>
      <c r="S22" s="81">
        <f>SUM(S21:S21)</f>
        <v>0</v>
      </c>
      <c r="T22" s="81"/>
      <c r="U22" s="79"/>
      <c r="V22" s="81">
        <f>V20</f>
        <v>0</v>
      </c>
      <c r="W22" s="81"/>
      <c r="X22" s="79"/>
      <c r="Y22" s="81">
        <f>Y20</f>
        <v>0</v>
      </c>
      <c r="Z22" s="81"/>
      <c r="AA22" s="79"/>
      <c r="AB22" s="81">
        <f>AB20</f>
        <v>0</v>
      </c>
      <c r="AC22" s="81"/>
      <c r="AD22" s="79"/>
      <c r="AE22" s="81">
        <f>AE20</f>
        <v>0</v>
      </c>
      <c r="AF22" s="81"/>
      <c r="AG22" s="79"/>
      <c r="AH22" s="81">
        <f>AH20</f>
        <v>0</v>
      </c>
      <c r="AI22" s="81"/>
      <c r="AJ22" s="79"/>
      <c r="AK22" s="81">
        <f>AK20</f>
        <v>0</v>
      </c>
      <c r="AL22" s="81"/>
      <c r="AM22" s="79"/>
      <c r="AN22" s="81">
        <f>AN20</f>
        <v>0</v>
      </c>
      <c r="AO22" s="81"/>
      <c r="AP22" s="79"/>
      <c r="AQ22" s="81">
        <f>AQ20</f>
        <v>0</v>
      </c>
      <c r="AR22" s="68">
        <f t="shared" si="6"/>
        <v>0</v>
      </c>
    </row>
    <row r="23" spans="1:44" x14ac:dyDescent="0.25">
      <c r="A23" s="75"/>
      <c r="B23" s="75"/>
      <c r="C23" s="75"/>
      <c r="D23" s="76"/>
      <c r="E23" s="77"/>
      <c r="F23" s="78"/>
      <c r="G23" s="60"/>
      <c r="H23" s="60"/>
      <c r="I23" s="79"/>
      <c r="J23" s="79"/>
      <c r="K23" s="80"/>
      <c r="L23" s="79"/>
      <c r="M23" s="81"/>
      <c r="N23" s="80"/>
      <c r="O23" s="79"/>
      <c r="P23" s="81"/>
      <c r="Q23" s="82"/>
      <c r="R23" s="79"/>
      <c r="S23" s="81"/>
      <c r="T23" s="81"/>
      <c r="U23" s="79"/>
      <c r="V23" s="81"/>
      <c r="W23" s="81"/>
      <c r="X23" s="79"/>
      <c r="Y23" s="81"/>
      <c r="Z23" s="81"/>
      <c r="AA23" s="79"/>
      <c r="AB23" s="81"/>
      <c r="AC23" s="81"/>
      <c r="AD23" s="79"/>
      <c r="AE23" s="81"/>
      <c r="AF23" s="81"/>
      <c r="AG23" s="79"/>
      <c r="AH23" s="81"/>
      <c r="AI23" s="81"/>
      <c r="AJ23" s="79"/>
      <c r="AK23" s="81"/>
      <c r="AL23" s="81"/>
      <c r="AM23" s="79"/>
      <c r="AN23" s="81"/>
      <c r="AO23" s="81"/>
      <c r="AP23" s="79"/>
      <c r="AQ23" s="81"/>
      <c r="AR23" s="68">
        <f t="shared" si="6"/>
        <v>0</v>
      </c>
    </row>
    <row r="24" spans="1:44" s="92" customFormat="1" x14ac:dyDescent="0.25">
      <c r="A24" s="83">
        <v>3</v>
      </c>
      <c r="B24" s="83"/>
      <c r="C24" s="83"/>
      <c r="D24" s="84" t="s">
        <v>64</v>
      </c>
      <c r="E24" s="83"/>
      <c r="F24" s="83"/>
      <c r="G24" s="83"/>
      <c r="H24" s="83"/>
      <c r="I24" s="83"/>
      <c r="J24" s="86">
        <f>SUM(J25:J30)</f>
        <v>271256.04000000004</v>
      </c>
      <c r="K24" s="87"/>
      <c r="L24" s="86"/>
      <c r="M24" s="88"/>
      <c r="N24" s="87"/>
      <c r="O24" s="86"/>
      <c r="P24" s="88"/>
      <c r="Q24" s="89"/>
      <c r="R24" s="86"/>
      <c r="S24" s="88"/>
      <c r="T24" s="88"/>
      <c r="U24" s="86"/>
      <c r="V24" s="88">
        <f>SUM(V25:V30)</f>
        <v>19855.192400000004</v>
      </c>
      <c r="W24" s="88"/>
      <c r="X24" s="86"/>
      <c r="Y24" s="88">
        <f>SUM(Y25:Y30)</f>
        <v>23632.156800000001</v>
      </c>
      <c r="Z24" s="88"/>
      <c r="AA24" s="86"/>
      <c r="AB24" s="88">
        <f>SUM(AB25:AB30)</f>
        <v>18856.55</v>
      </c>
      <c r="AC24" s="88"/>
      <c r="AD24" s="86"/>
      <c r="AE24" s="88">
        <f>SUM(AE25:AE30)</f>
        <v>5901.35</v>
      </c>
      <c r="AF24" s="88"/>
      <c r="AG24" s="86"/>
      <c r="AH24" s="88">
        <f>SUM(AH25:AH30)</f>
        <v>16539.09</v>
      </c>
      <c r="AI24" s="88"/>
      <c r="AJ24" s="86"/>
      <c r="AK24" s="88">
        <f>SUM(AK25:AK30)</f>
        <v>33828.76</v>
      </c>
      <c r="AL24" s="88"/>
      <c r="AM24" s="86"/>
      <c r="AN24" s="88">
        <f>SUM(AN25:AN30)</f>
        <v>17771.3328</v>
      </c>
      <c r="AO24" s="88"/>
      <c r="AP24" s="86"/>
      <c r="AQ24" s="88">
        <f>SUM(AQ25:AQ30)</f>
        <v>55449.2592</v>
      </c>
      <c r="AR24" s="68">
        <f t="shared" si="6"/>
        <v>0</v>
      </c>
    </row>
    <row r="25" spans="1:44" s="103" customFormat="1" x14ac:dyDescent="0.25">
      <c r="A25" s="93" t="str">
        <f>CONCATENATE(A24,".",1)</f>
        <v>3.1</v>
      </c>
      <c r="B25" s="94">
        <v>42046</v>
      </c>
      <c r="C25" s="93" t="s">
        <v>60</v>
      </c>
      <c r="D25" s="58" t="s">
        <v>65</v>
      </c>
      <c r="E25" s="93" t="s">
        <v>66</v>
      </c>
      <c r="F25" s="95">
        <v>300</v>
      </c>
      <c r="G25" s="96"/>
      <c r="H25" s="96">
        <f t="shared" ref="H25:H30" si="11">F25+G25</f>
        <v>300</v>
      </c>
      <c r="I25" s="97">
        <v>90.79</v>
      </c>
      <c r="J25" s="98">
        <f t="shared" ref="J25:J30" si="12">ROUND((H25*I25),2)</f>
        <v>27237</v>
      </c>
      <c r="K25" s="99"/>
      <c r="L25" s="97">
        <v>90.79</v>
      </c>
      <c r="M25" s="100">
        <f t="shared" ref="M25:M30" si="13">K25*L25</f>
        <v>0</v>
      </c>
      <c r="N25" s="101">
        <v>5</v>
      </c>
      <c r="O25" s="97">
        <v>90.79</v>
      </c>
      <c r="P25" s="100">
        <f t="shared" ref="P25:P30" si="14">N25*O25</f>
        <v>453.95000000000005</v>
      </c>
      <c r="Q25" s="102">
        <v>9</v>
      </c>
      <c r="R25" s="97">
        <v>90.79</v>
      </c>
      <c r="S25" s="100">
        <f t="shared" ref="S25:S30" si="15">Q25*R25</f>
        <v>817.11</v>
      </c>
      <c r="T25" s="101">
        <v>15</v>
      </c>
      <c r="U25" s="97">
        <v>90.79</v>
      </c>
      <c r="V25" s="100">
        <f t="shared" ref="V25:V30" si="16">T25*U25</f>
        <v>1361.8500000000001</v>
      </c>
      <c r="W25" s="101">
        <v>60</v>
      </c>
      <c r="X25" s="97">
        <v>90.79</v>
      </c>
      <c r="Y25" s="100">
        <f t="shared" ref="Y25:Y30" si="17">W25*X25</f>
        <v>5447.4000000000005</v>
      </c>
      <c r="Z25" s="101">
        <v>65</v>
      </c>
      <c r="AA25" s="97">
        <v>90.79</v>
      </c>
      <c r="AB25" s="100">
        <f t="shared" ref="AB25:AB30" si="18">Z25*AA25</f>
        <v>5901.35</v>
      </c>
      <c r="AC25" s="101">
        <v>65</v>
      </c>
      <c r="AD25" s="97">
        <v>90.79</v>
      </c>
      <c r="AE25" s="100">
        <f t="shared" ref="AE25:AE30" si="19">AC25*AD25</f>
        <v>5901.35</v>
      </c>
      <c r="AF25" s="101">
        <v>78</v>
      </c>
      <c r="AG25" s="97">
        <v>90.79</v>
      </c>
      <c r="AH25" s="100">
        <f t="shared" ref="AH25:AH30" si="20">AF25*AG25</f>
        <v>7081.6200000000008</v>
      </c>
      <c r="AI25" s="101"/>
      <c r="AJ25" s="97">
        <v>90.79</v>
      </c>
      <c r="AK25" s="100">
        <f t="shared" ref="AK25:AK30" si="21">AI25*AJ25</f>
        <v>0</v>
      </c>
      <c r="AL25" s="101"/>
      <c r="AM25" s="97">
        <v>90.79</v>
      </c>
      <c r="AN25" s="100">
        <f t="shared" ref="AN25:AN30" si="22">AL25*AM25</f>
        <v>0</v>
      </c>
      <c r="AO25" s="101"/>
      <c r="AP25" s="97">
        <v>90.79</v>
      </c>
      <c r="AQ25" s="100">
        <f t="shared" ref="AQ25:AQ30" si="23">AO25*AP25</f>
        <v>0</v>
      </c>
      <c r="AR25" s="68">
        <f t="shared" si="6"/>
        <v>3</v>
      </c>
    </row>
    <row r="26" spans="1:44" ht="25.5" x14ac:dyDescent="0.25">
      <c r="A26" s="56" t="str">
        <f>CONCATENATE($A$24,".",RIGHT(A25,LEN(A25)-2)+1)</f>
        <v>3.2</v>
      </c>
      <c r="B26" s="57">
        <v>43088</v>
      </c>
      <c r="C26" s="56" t="s">
        <v>60</v>
      </c>
      <c r="D26" s="58" t="s">
        <v>67</v>
      </c>
      <c r="E26" s="56" t="s">
        <v>68</v>
      </c>
      <c r="F26" s="59">
        <v>1720</v>
      </c>
      <c r="G26" s="60">
        <v>3440</v>
      </c>
      <c r="H26" s="60">
        <f t="shared" si="11"/>
        <v>5160</v>
      </c>
      <c r="I26" s="61">
        <v>16.690000000000001</v>
      </c>
      <c r="J26" s="62">
        <f t="shared" si="12"/>
        <v>86120.4</v>
      </c>
      <c r="K26" s="90"/>
      <c r="L26" s="61">
        <v>16.690000000000001</v>
      </c>
      <c r="M26" s="67">
        <f t="shared" si="13"/>
        <v>0</v>
      </c>
      <c r="N26" s="70">
        <v>300</v>
      </c>
      <c r="O26" s="61">
        <v>16.690000000000001</v>
      </c>
      <c r="P26" s="67">
        <f t="shared" si="14"/>
        <v>5007</v>
      </c>
      <c r="Q26" s="73">
        <v>400</v>
      </c>
      <c r="R26" s="61">
        <v>16.690000000000001</v>
      </c>
      <c r="S26" s="67">
        <f t="shared" si="15"/>
        <v>6676.0000000000009</v>
      </c>
      <c r="T26" s="70">
        <v>440</v>
      </c>
      <c r="U26" s="61">
        <v>16.690000000000001</v>
      </c>
      <c r="V26" s="67">
        <f t="shared" si="16"/>
        <v>7343.6</v>
      </c>
      <c r="W26" s="70">
        <v>545</v>
      </c>
      <c r="X26" s="61">
        <v>16.690000000000001</v>
      </c>
      <c r="Y26" s="67">
        <f t="shared" si="17"/>
        <v>9096.0500000000011</v>
      </c>
      <c r="Z26" s="70"/>
      <c r="AA26" s="61">
        <v>16.690000000000001</v>
      </c>
      <c r="AB26" s="67">
        <f t="shared" si="18"/>
        <v>0</v>
      </c>
      <c r="AC26" s="70"/>
      <c r="AD26" s="61">
        <v>16.690000000000001</v>
      </c>
      <c r="AE26" s="67">
        <f t="shared" si="19"/>
        <v>0</v>
      </c>
      <c r="AF26" s="70">
        <v>33</v>
      </c>
      <c r="AG26" s="61">
        <v>16.690000000000001</v>
      </c>
      <c r="AH26" s="67">
        <f t="shared" si="20"/>
        <v>550.7700000000001</v>
      </c>
      <c r="AI26" s="70">
        <v>572</v>
      </c>
      <c r="AJ26" s="61">
        <v>16.690000000000001</v>
      </c>
      <c r="AK26" s="67">
        <f t="shared" si="21"/>
        <v>9546.68</v>
      </c>
      <c r="AL26" s="70">
        <v>1000</v>
      </c>
      <c r="AM26" s="61">
        <v>16.690000000000001</v>
      </c>
      <c r="AN26" s="67">
        <f t="shared" si="22"/>
        <v>16690</v>
      </c>
      <c r="AO26" s="101">
        <v>540</v>
      </c>
      <c r="AP26" s="61">
        <v>16.690000000000001</v>
      </c>
      <c r="AQ26" s="67">
        <f t="shared" si="23"/>
        <v>9012.6</v>
      </c>
      <c r="AR26" s="68">
        <f>H26-(K26+N26+Q26+T26+W26+Z26+AC26+AF26+AI26+AL26+AO26)</f>
        <v>1330</v>
      </c>
    </row>
    <row r="27" spans="1:44" ht="38.25" x14ac:dyDescent="0.25">
      <c r="A27" s="56" t="str">
        <f>CONCATENATE($A$24,".",RIGHT(A26,LEN(A26)-2)+1)</f>
        <v>3.3</v>
      </c>
      <c r="B27" s="57">
        <v>100882</v>
      </c>
      <c r="C27" s="56" t="s">
        <v>60</v>
      </c>
      <c r="D27" s="58" t="s">
        <v>69</v>
      </c>
      <c r="E27" s="56" t="s">
        <v>68</v>
      </c>
      <c r="F27" s="59">
        <v>220</v>
      </c>
      <c r="G27" s="60"/>
      <c r="H27" s="60">
        <f t="shared" si="11"/>
        <v>220</v>
      </c>
      <c r="I27" s="61">
        <v>124.62</v>
      </c>
      <c r="J27" s="62">
        <f t="shared" si="12"/>
        <v>27416.400000000001</v>
      </c>
      <c r="K27" s="90">
        <v>118.45</v>
      </c>
      <c r="L27" s="61">
        <v>124.62</v>
      </c>
      <c r="M27" s="67">
        <f t="shared" si="13"/>
        <v>14761.239000000001</v>
      </c>
      <c r="N27" s="90"/>
      <c r="O27" s="61">
        <v>124.62</v>
      </c>
      <c r="P27" s="67">
        <f t="shared" si="14"/>
        <v>0</v>
      </c>
      <c r="Q27" s="91"/>
      <c r="R27" s="61">
        <v>124.62</v>
      </c>
      <c r="S27" s="67">
        <f t="shared" si="15"/>
        <v>0</v>
      </c>
      <c r="T27" s="70"/>
      <c r="U27" s="61">
        <v>124.62</v>
      </c>
      <c r="V27" s="67">
        <f t="shared" si="16"/>
        <v>0</v>
      </c>
      <c r="W27" s="70"/>
      <c r="X27" s="61">
        <v>124.62</v>
      </c>
      <c r="Y27" s="67">
        <f t="shared" si="17"/>
        <v>0</v>
      </c>
      <c r="Z27" s="70"/>
      <c r="AA27" s="61">
        <v>124.62</v>
      </c>
      <c r="AB27" s="67">
        <f t="shared" si="18"/>
        <v>0</v>
      </c>
      <c r="AC27" s="70"/>
      <c r="AD27" s="61">
        <v>124.62</v>
      </c>
      <c r="AE27" s="67">
        <f t="shared" si="19"/>
        <v>0</v>
      </c>
      <c r="AF27" s="70"/>
      <c r="AG27" s="61">
        <v>124.62</v>
      </c>
      <c r="AH27" s="67">
        <f t="shared" si="20"/>
        <v>0</v>
      </c>
      <c r="AI27" s="70">
        <v>100</v>
      </c>
      <c r="AJ27" s="61">
        <v>124.62</v>
      </c>
      <c r="AK27" s="67">
        <f t="shared" si="21"/>
        <v>12462</v>
      </c>
      <c r="AL27" s="70"/>
      <c r="AM27" s="61">
        <v>124.62</v>
      </c>
      <c r="AN27" s="67">
        <f t="shared" si="22"/>
        <v>0</v>
      </c>
      <c r="AO27" s="70"/>
      <c r="AP27" s="61">
        <v>124.62</v>
      </c>
      <c r="AQ27" s="67">
        <f t="shared" si="23"/>
        <v>0</v>
      </c>
      <c r="AR27" s="68">
        <f t="shared" si="6"/>
        <v>1.5500000000000114</v>
      </c>
    </row>
    <row r="28" spans="1:44" x14ac:dyDescent="0.25">
      <c r="A28" s="56" t="str">
        <f>CONCATENATE($A$24,".",RIGHT(A27,LEN(A27)-2)+1)</f>
        <v>3.4</v>
      </c>
      <c r="B28" s="57">
        <v>40937</v>
      </c>
      <c r="C28" s="56" t="s">
        <v>60</v>
      </c>
      <c r="D28" s="58" t="s">
        <v>70</v>
      </c>
      <c r="E28" s="56" t="s">
        <v>71</v>
      </c>
      <c r="F28" s="59">
        <v>20</v>
      </c>
      <c r="G28" s="60">
        <v>48</v>
      </c>
      <c r="H28" s="60">
        <f t="shared" si="11"/>
        <v>68</v>
      </c>
      <c r="I28" s="61">
        <v>494.68</v>
      </c>
      <c r="J28" s="62">
        <f t="shared" si="12"/>
        <v>33638.239999999998</v>
      </c>
      <c r="K28" s="90"/>
      <c r="L28" s="61">
        <v>494.68</v>
      </c>
      <c r="M28" s="67">
        <f t="shared" si="13"/>
        <v>0</v>
      </c>
      <c r="N28" s="90">
        <v>2.4</v>
      </c>
      <c r="O28" s="61">
        <v>494.68</v>
      </c>
      <c r="P28" s="67">
        <f t="shared" si="14"/>
        <v>1187.232</v>
      </c>
      <c r="Q28" s="91">
        <v>3.84</v>
      </c>
      <c r="R28" s="61">
        <v>494.68</v>
      </c>
      <c r="S28" s="67">
        <f t="shared" si="15"/>
        <v>1899.5711999999999</v>
      </c>
      <c r="T28" s="70">
        <v>7.68</v>
      </c>
      <c r="U28" s="61">
        <v>494.68</v>
      </c>
      <c r="V28" s="67">
        <f t="shared" si="16"/>
        <v>3799.1423999999997</v>
      </c>
      <c r="W28" s="70">
        <v>5.76</v>
      </c>
      <c r="X28" s="61">
        <v>494.68</v>
      </c>
      <c r="Y28" s="67">
        <f t="shared" si="17"/>
        <v>2849.3568</v>
      </c>
      <c r="Z28" s="70"/>
      <c r="AA28" s="61">
        <v>494.68</v>
      </c>
      <c r="AB28" s="67">
        <f t="shared" si="18"/>
        <v>0</v>
      </c>
      <c r="AC28" s="70"/>
      <c r="AD28" s="61">
        <v>494.68</v>
      </c>
      <c r="AE28" s="67">
        <f t="shared" si="19"/>
        <v>0</v>
      </c>
      <c r="AF28" s="70"/>
      <c r="AG28" s="61">
        <v>494.68</v>
      </c>
      <c r="AH28" s="67">
        <f t="shared" si="20"/>
        <v>0</v>
      </c>
      <c r="AI28" s="70">
        <v>16</v>
      </c>
      <c r="AJ28" s="61">
        <v>494.68</v>
      </c>
      <c r="AK28" s="67">
        <f t="shared" si="21"/>
        <v>7914.88</v>
      </c>
      <c r="AL28" s="70">
        <v>0.96</v>
      </c>
      <c r="AM28" s="61">
        <v>494.68</v>
      </c>
      <c r="AN28" s="67">
        <f t="shared" si="22"/>
        <v>474.89279999999997</v>
      </c>
      <c r="AO28" s="70">
        <v>1.44</v>
      </c>
      <c r="AP28" s="61">
        <v>494.68</v>
      </c>
      <c r="AQ28" s="67">
        <f t="shared" si="23"/>
        <v>712.33920000000001</v>
      </c>
      <c r="AR28" s="68">
        <f t="shared" si="6"/>
        <v>29.92</v>
      </c>
    </row>
    <row r="29" spans="1:44" x14ac:dyDescent="0.25">
      <c r="A29" s="56" t="str">
        <f>CONCATENATE($A$24,".",RIGHT(A28,LEN(A28)-2)+1)</f>
        <v>3.5</v>
      </c>
      <c r="B29" s="57">
        <v>41202</v>
      </c>
      <c r="C29" s="56" t="s">
        <v>60</v>
      </c>
      <c r="D29" s="58" t="s">
        <v>72</v>
      </c>
      <c r="E29" s="56" t="s">
        <v>68</v>
      </c>
      <c r="F29" s="59">
        <v>1720</v>
      </c>
      <c r="G29" s="60">
        <v>1720</v>
      </c>
      <c r="H29" s="60">
        <f t="shared" si="11"/>
        <v>3440</v>
      </c>
      <c r="I29" s="61">
        <v>26.99</v>
      </c>
      <c r="J29" s="62">
        <f t="shared" si="12"/>
        <v>92845.6</v>
      </c>
      <c r="K29" s="90"/>
      <c r="L29" s="61">
        <v>26.99</v>
      </c>
      <c r="M29" s="67">
        <f t="shared" si="13"/>
        <v>0</v>
      </c>
      <c r="N29" s="90">
        <v>200</v>
      </c>
      <c r="O29" s="61">
        <v>26.99</v>
      </c>
      <c r="P29" s="67">
        <f t="shared" si="14"/>
        <v>5398</v>
      </c>
      <c r="Q29" s="91">
        <v>200</v>
      </c>
      <c r="R29" s="61">
        <v>26.99</v>
      </c>
      <c r="S29" s="67">
        <f t="shared" si="15"/>
        <v>5398</v>
      </c>
      <c r="T29" s="70">
        <v>260</v>
      </c>
      <c r="U29" s="61">
        <v>26.99</v>
      </c>
      <c r="V29" s="67">
        <f t="shared" si="16"/>
        <v>7017.4</v>
      </c>
      <c r="W29" s="70">
        <v>225</v>
      </c>
      <c r="X29" s="61">
        <v>26.99</v>
      </c>
      <c r="Y29" s="67">
        <f t="shared" si="17"/>
        <v>6072.75</v>
      </c>
      <c r="Z29" s="70">
        <v>480</v>
      </c>
      <c r="AA29" s="61">
        <v>26.99</v>
      </c>
      <c r="AB29" s="67">
        <f t="shared" si="18"/>
        <v>12955.199999999999</v>
      </c>
      <c r="AC29" s="70"/>
      <c r="AD29" s="61">
        <v>26.99</v>
      </c>
      <c r="AE29" s="67">
        <f t="shared" si="19"/>
        <v>0</v>
      </c>
      <c r="AF29" s="70">
        <v>330</v>
      </c>
      <c r="AG29" s="61">
        <v>26.99</v>
      </c>
      <c r="AH29" s="67">
        <f t="shared" si="20"/>
        <v>8906.6999999999989</v>
      </c>
      <c r="AI29" s="70">
        <v>120</v>
      </c>
      <c r="AJ29" s="61">
        <v>26.99</v>
      </c>
      <c r="AK29" s="67">
        <f t="shared" si="21"/>
        <v>3238.7999999999997</v>
      </c>
      <c r="AL29" s="70">
        <v>20</v>
      </c>
      <c r="AM29" s="61">
        <v>26.99</v>
      </c>
      <c r="AN29" s="67">
        <f t="shared" si="22"/>
        <v>539.79999999999995</v>
      </c>
      <c r="AO29" s="70">
        <v>1604</v>
      </c>
      <c r="AP29" s="61">
        <v>26.99</v>
      </c>
      <c r="AQ29" s="67">
        <f t="shared" si="23"/>
        <v>43291.96</v>
      </c>
      <c r="AR29" s="68">
        <f t="shared" si="6"/>
        <v>1</v>
      </c>
    </row>
    <row r="30" spans="1:44" x14ac:dyDescent="0.25">
      <c r="A30" s="56" t="str">
        <f>CONCATENATE($A$24,".",RIGHT(A29,LEN(A29)-2)+1)</f>
        <v>3.6</v>
      </c>
      <c r="B30" s="57">
        <v>42047</v>
      </c>
      <c r="C30" s="56" t="s">
        <v>60</v>
      </c>
      <c r="D30" s="58" t="s">
        <v>73</v>
      </c>
      <c r="E30" s="56" t="s">
        <v>66</v>
      </c>
      <c r="F30" s="59">
        <v>20</v>
      </c>
      <c r="G30" s="60">
        <v>100</v>
      </c>
      <c r="H30" s="60">
        <f t="shared" si="11"/>
        <v>120</v>
      </c>
      <c r="I30" s="61">
        <v>33.32</v>
      </c>
      <c r="J30" s="62">
        <f t="shared" si="12"/>
        <v>3998.4</v>
      </c>
      <c r="K30" s="90"/>
      <c r="L30" s="61">
        <v>33.32</v>
      </c>
      <c r="M30" s="67">
        <f t="shared" si="13"/>
        <v>0</v>
      </c>
      <c r="N30" s="90">
        <v>2</v>
      </c>
      <c r="O30" s="61">
        <v>33.32</v>
      </c>
      <c r="P30" s="67">
        <f t="shared" si="14"/>
        <v>66.64</v>
      </c>
      <c r="Q30" s="91">
        <v>2</v>
      </c>
      <c r="R30" s="61">
        <v>33.32</v>
      </c>
      <c r="S30" s="67">
        <f t="shared" si="15"/>
        <v>66.64</v>
      </c>
      <c r="T30" s="70">
        <v>10</v>
      </c>
      <c r="U30" s="61">
        <v>33.32</v>
      </c>
      <c r="V30" s="67">
        <f t="shared" si="16"/>
        <v>333.2</v>
      </c>
      <c r="W30" s="70">
        <v>5</v>
      </c>
      <c r="X30" s="61">
        <v>33.32</v>
      </c>
      <c r="Y30" s="67">
        <f t="shared" si="17"/>
        <v>166.6</v>
      </c>
      <c r="Z30" s="70"/>
      <c r="AA30" s="61">
        <v>33.32</v>
      </c>
      <c r="AB30" s="67">
        <f t="shared" si="18"/>
        <v>0</v>
      </c>
      <c r="AC30" s="70"/>
      <c r="AD30" s="61">
        <v>33.32</v>
      </c>
      <c r="AE30" s="67">
        <f t="shared" si="19"/>
        <v>0</v>
      </c>
      <c r="AF30" s="70"/>
      <c r="AG30" s="61">
        <v>33.32</v>
      </c>
      <c r="AH30" s="67">
        <f t="shared" si="20"/>
        <v>0</v>
      </c>
      <c r="AI30" s="70">
        <v>20</v>
      </c>
      <c r="AJ30" s="61">
        <v>33.32</v>
      </c>
      <c r="AK30" s="67">
        <f t="shared" si="21"/>
        <v>666.4</v>
      </c>
      <c r="AL30" s="70">
        <v>2</v>
      </c>
      <c r="AM30" s="61">
        <v>33.32</v>
      </c>
      <c r="AN30" s="67">
        <f t="shared" si="22"/>
        <v>66.64</v>
      </c>
      <c r="AO30" s="70">
        <v>73</v>
      </c>
      <c r="AP30" s="61">
        <v>33.32</v>
      </c>
      <c r="AQ30" s="67">
        <f t="shared" si="23"/>
        <v>2432.36</v>
      </c>
      <c r="AR30" s="68">
        <f t="shared" si="6"/>
        <v>6</v>
      </c>
    </row>
    <row r="31" spans="1:44" x14ac:dyDescent="0.25">
      <c r="A31" s="75"/>
      <c r="B31" s="75"/>
      <c r="C31" s="75"/>
      <c r="D31" s="76" t="s">
        <v>74</v>
      </c>
      <c r="E31" s="77"/>
      <c r="F31" s="78"/>
      <c r="G31" s="60"/>
      <c r="H31" s="60"/>
      <c r="I31" s="79"/>
      <c r="J31" s="79">
        <f>J24</f>
        <v>271256.04000000004</v>
      </c>
      <c r="K31" s="80"/>
      <c r="L31" s="79"/>
      <c r="M31" s="81">
        <f>SUM(M25:M30)</f>
        <v>14761.239000000001</v>
      </c>
      <c r="N31" s="80"/>
      <c r="O31" s="79"/>
      <c r="P31" s="81">
        <f>SUM(P25:P30)</f>
        <v>12112.822</v>
      </c>
      <c r="Q31" s="82"/>
      <c r="R31" s="79"/>
      <c r="S31" s="81">
        <f>SUM(S25:S30)</f>
        <v>14857.3212</v>
      </c>
      <c r="T31" s="81"/>
      <c r="U31" s="79"/>
      <c r="V31" s="81">
        <f>V24</f>
        <v>19855.192400000004</v>
      </c>
      <c r="W31" s="81"/>
      <c r="X31" s="79"/>
      <c r="Y31" s="81">
        <f>Y24</f>
        <v>23632.156800000001</v>
      </c>
      <c r="Z31" s="81"/>
      <c r="AA31" s="79"/>
      <c r="AB31" s="81">
        <f>AB24</f>
        <v>18856.55</v>
      </c>
      <c r="AC31" s="81"/>
      <c r="AD31" s="79"/>
      <c r="AE31" s="81">
        <f>AE24</f>
        <v>5901.35</v>
      </c>
      <c r="AF31" s="81"/>
      <c r="AG31" s="79"/>
      <c r="AH31" s="81">
        <f>AH24</f>
        <v>16539.09</v>
      </c>
      <c r="AI31" s="81"/>
      <c r="AJ31" s="79"/>
      <c r="AK31" s="81">
        <f>AK24</f>
        <v>33828.76</v>
      </c>
      <c r="AL31" s="81"/>
      <c r="AM31" s="79"/>
      <c r="AN31" s="81">
        <f>AN24</f>
        <v>17771.3328</v>
      </c>
      <c r="AO31" s="81"/>
      <c r="AP31" s="79"/>
      <c r="AQ31" s="81">
        <f>AQ24</f>
        <v>55449.2592</v>
      </c>
      <c r="AR31" s="68">
        <f t="shared" si="6"/>
        <v>0</v>
      </c>
    </row>
    <row r="32" spans="1:44" x14ac:dyDescent="0.25">
      <c r="A32" s="75" t="s">
        <v>75</v>
      </c>
      <c r="B32" s="75"/>
      <c r="C32" s="75" t="s">
        <v>75</v>
      </c>
      <c r="D32" s="75"/>
      <c r="E32" s="75"/>
      <c r="F32" s="104"/>
      <c r="G32" s="60"/>
      <c r="H32" s="60"/>
      <c r="I32" s="105"/>
      <c r="J32" s="105"/>
      <c r="K32" s="106"/>
      <c r="L32" s="105"/>
      <c r="M32" s="107"/>
      <c r="N32" s="106"/>
      <c r="O32" s="105"/>
      <c r="P32" s="107"/>
      <c r="Q32" s="108"/>
      <c r="R32" s="105"/>
      <c r="S32" s="107"/>
      <c r="T32" s="107"/>
      <c r="U32" s="105"/>
      <c r="V32" s="107"/>
      <c r="W32" s="107"/>
      <c r="X32" s="105"/>
      <c r="Y32" s="107"/>
      <c r="Z32" s="107"/>
      <c r="AA32" s="105"/>
      <c r="AB32" s="107"/>
      <c r="AC32" s="107"/>
      <c r="AD32" s="105"/>
      <c r="AE32" s="107"/>
      <c r="AF32" s="107"/>
      <c r="AG32" s="105"/>
      <c r="AH32" s="107"/>
      <c r="AI32" s="107"/>
      <c r="AJ32" s="105"/>
      <c r="AK32" s="107"/>
      <c r="AL32" s="107"/>
      <c r="AM32" s="105"/>
      <c r="AN32" s="107"/>
      <c r="AO32" s="107"/>
      <c r="AP32" s="105"/>
      <c r="AQ32" s="107"/>
      <c r="AR32" s="68">
        <f t="shared" si="6"/>
        <v>0</v>
      </c>
    </row>
    <row r="33" spans="1:44" x14ac:dyDescent="0.25">
      <c r="A33" s="83">
        <v>4</v>
      </c>
      <c r="B33" s="83"/>
      <c r="C33" s="83"/>
      <c r="D33" s="84" t="s">
        <v>76</v>
      </c>
      <c r="E33" s="109"/>
      <c r="F33" s="109"/>
      <c r="G33" s="109"/>
      <c r="H33" s="109"/>
      <c r="I33" s="110"/>
      <c r="J33" s="86">
        <f>SUBTOTAL(9,J34:J47)</f>
        <v>1069427.82</v>
      </c>
      <c r="K33" s="87"/>
      <c r="L33" s="110"/>
      <c r="M33" s="88"/>
      <c r="N33" s="87"/>
      <c r="O33" s="110"/>
      <c r="P33" s="88"/>
      <c r="Q33" s="89"/>
      <c r="R33" s="110"/>
      <c r="S33" s="88"/>
      <c r="T33" s="88"/>
      <c r="U33" s="110"/>
      <c r="V33" s="88">
        <f>SUBTOTAL(9,V34:V47)</f>
        <v>122739.13236400002</v>
      </c>
      <c r="W33" s="88"/>
      <c r="X33" s="110"/>
      <c r="Y33" s="88">
        <f>SUBTOTAL(9,Y34:Y47)</f>
        <v>199844.44566</v>
      </c>
      <c r="Z33" s="88"/>
      <c r="AA33" s="110"/>
      <c r="AB33" s="88">
        <f>SUBTOTAL(9,AB34:AB47)</f>
        <v>36095.925896000001</v>
      </c>
      <c r="AC33" s="88"/>
      <c r="AD33" s="110"/>
      <c r="AE33" s="88">
        <f>SUBTOTAL(9,AE34:AE47)</f>
        <v>193154.77782441844</v>
      </c>
      <c r="AF33" s="88"/>
      <c r="AG33" s="110"/>
      <c r="AH33" s="88">
        <f>SUBTOTAL(9,AH34:AH47)</f>
        <v>90296.983712000001</v>
      </c>
      <c r="AI33" s="88"/>
      <c r="AJ33" s="110"/>
      <c r="AK33" s="88">
        <f>SUBTOTAL(9,AK34:AK47)</f>
        <v>143825.40340000001</v>
      </c>
      <c r="AL33" s="88"/>
      <c r="AM33" s="110"/>
      <c r="AN33" s="88">
        <f>SUBTOTAL(9,AN34:AN47)</f>
        <v>62085.825565119994</v>
      </c>
      <c r="AO33" s="88"/>
      <c r="AP33" s="110"/>
      <c r="AQ33" s="88">
        <f>SUBTOTAL(9,AQ34:AQ47)</f>
        <v>0</v>
      </c>
      <c r="AR33" s="68">
        <f t="shared" si="6"/>
        <v>0</v>
      </c>
    </row>
    <row r="34" spans="1:44" x14ac:dyDescent="0.25">
      <c r="A34" s="56" t="str">
        <f>CONCATENATE(A33,".",1)</f>
        <v>4.1</v>
      </c>
      <c r="B34" s="111">
        <v>10201</v>
      </c>
      <c r="C34" s="75" t="s">
        <v>42</v>
      </c>
      <c r="D34" s="58" t="s">
        <v>77</v>
      </c>
      <c r="E34" s="56" t="s">
        <v>44</v>
      </c>
      <c r="F34" s="112">
        <v>10595.29</v>
      </c>
      <c r="G34" s="60"/>
      <c r="H34" s="60">
        <f t="shared" ref="H34:H37" si="24">F34+G34</f>
        <v>10595.29</v>
      </c>
      <c r="I34" s="61">
        <v>22.69</v>
      </c>
      <c r="J34" s="62">
        <f t="shared" ref="J34:J47" si="25">ROUND((H34*I34),2)</f>
        <v>240407.13</v>
      </c>
      <c r="K34" s="106"/>
      <c r="L34" s="61">
        <v>22.69</v>
      </c>
      <c r="M34" s="67">
        <f t="shared" ref="M34:M47" si="26">K34*L34</f>
        <v>0</v>
      </c>
      <c r="N34" s="106"/>
      <c r="O34" s="61">
        <v>22.69</v>
      </c>
      <c r="P34" s="67">
        <f t="shared" ref="P34:P47" si="27">N34*O34</f>
        <v>0</v>
      </c>
      <c r="Q34" s="108"/>
      <c r="R34" s="61">
        <v>22.69</v>
      </c>
      <c r="S34" s="67">
        <f t="shared" ref="S34:S47" si="28">Q34*R34</f>
        <v>0</v>
      </c>
      <c r="T34" s="70">
        <v>1309.1300000000001</v>
      </c>
      <c r="U34" s="61">
        <v>22.69</v>
      </c>
      <c r="V34" s="67">
        <f t="shared" ref="V34:V47" si="29">T34*U34</f>
        <v>29704.159700000004</v>
      </c>
      <c r="W34" s="70">
        <v>3845.87</v>
      </c>
      <c r="X34" s="61">
        <v>22.69</v>
      </c>
      <c r="Y34" s="67">
        <f t="shared" ref="Y34:Y47" si="30">W34*X34</f>
        <v>87262.790300000008</v>
      </c>
      <c r="Z34" s="70"/>
      <c r="AA34" s="61">
        <v>22.69</v>
      </c>
      <c r="AB34" s="67">
        <f t="shared" ref="AB34:AB47" si="31">Z34*AA34</f>
        <v>0</v>
      </c>
      <c r="AC34" s="112">
        <v>1490.2199999999998</v>
      </c>
      <c r="AD34" s="61">
        <v>22.69</v>
      </c>
      <c r="AE34" s="67">
        <f t="shared" ref="AE34:AE43" si="32">AC34*AD34</f>
        <v>33813.091799999995</v>
      </c>
      <c r="AF34" s="112">
        <v>737.86</v>
      </c>
      <c r="AG34" s="61">
        <v>22.69</v>
      </c>
      <c r="AH34" s="67">
        <f t="shared" ref="AH34:AH43" si="33">AF34*AG34</f>
        <v>16742.043400000002</v>
      </c>
      <c r="AI34" s="112">
        <v>1904</v>
      </c>
      <c r="AJ34" s="61">
        <v>22.69</v>
      </c>
      <c r="AK34" s="67">
        <f t="shared" ref="AK34:AK43" si="34">AI34*AJ34</f>
        <v>43201.760000000002</v>
      </c>
      <c r="AL34" s="112"/>
      <c r="AM34" s="61">
        <v>22.69</v>
      </c>
      <c r="AN34" s="67">
        <f t="shared" ref="AN34:AN43" si="35">AL34*AM34</f>
        <v>0</v>
      </c>
      <c r="AO34" s="112"/>
      <c r="AP34" s="61">
        <v>22.69</v>
      </c>
      <c r="AQ34" s="67">
        <f t="shared" ref="AQ34:AQ43" si="36">AO34*AP34</f>
        <v>0</v>
      </c>
      <c r="AR34" s="68">
        <f t="shared" si="6"/>
        <v>1308.2100000000028</v>
      </c>
    </row>
    <row r="35" spans="1:44" ht="25.5" x14ac:dyDescent="0.25">
      <c r="A35" s="56" t="str">
        <f t="shared" ref="A35:A47" si="37">CONCATENATE($A$33,".",RIGHT(A34,LEN(A34)-2)+1)</f>
        <v>4.2</v>
      </c>
      <c r="B35" s="75" t="s">
        <v>78</v>
      </c>
      <c r="C35" s="75" t="s">
        <v>79</v>
      </c>
      <c r="D35" s="113" t="s">
        <v>80</v>
      </c>
      <c r="E35" s="75" t="s">
        <v>81</v>
      </c>
      <c r="F35" s="112">
        <v>33</v>
      </c>
      <c r="G35" s="60"/>
      <c r="H35" s="60">
        <f t="shared" si="24"/>
        <v>33</v>
      </c>
      <c r="I35" s="61">
        <v>211.4</v>
      </c>
      <c r="J35" s="62">
        <f t="shared" si="25"/>
        <v>6976.2</v>
      </c>
      <c r="K35" s="106"/>
      <c r="L35" s="61">
        <v>211.4</v>
      </c>
      <c r="M35" s="67">
        <f t="shared" si="26"/>
        <v>0</v>
      </c>
      <c r="N35" s="106">
        <v>7</v>
      </c>
      <c r="O35" s="61">
        <v>211.4</v>
      </c>
      <c r="P35" s="67">
        <f t="shared" si="27"/>
        <v>1479.8</v>
      </c>
      <c r="Q35" s="108">
        <v>1</v>
      </c>
      <c r="R35" s="61">
        <v>211.4</v>
      </c>
      <c r="S35" s="67">
        <f t="shared" si="28"/>
        <v>211.4</v>
      </c>
      <c r="T35" s="70">
        <v>7</v>
      </c>
      <c r="U35" s="61">
        <v>211.4</v>
      </c>
      <c r="V35" s="67">
        <f t="shared" si="29"/>
        <v>1479.8</v>
      </c>
      <c r="W35" s="70">
        <v>0</v>
      </c>
      <c r="X35" s="61">
        <v>211.4</v>
      </c>
      <c r="Y35" s="67">
        <f t="shared" si="30"/>
        <v>0</v>
      </c>
      <c r="Z35" s="70"/>
      <c r="AA35" s="61">
        <v>211.4</v>
      </c>
      <c r="AB35" s="67">
        <f t="shared" si="31"/>
        <v>0</v>
      </c>
      <c r="AC35" s="112"/>
      <c r="AD35" s="61">
        <v>211.4</v>
      </c>
      <c r="AE35" s="67">
        <f t="shared" si="32"/>
        <v>0</v>
      </c>
      <c r="AF35" s="112"/>
      <c r="AG35" s="61">
        <v>211.4</v>
      </c>
      <c r="AH35" s="67">
        <f t="shared" si="33"/>
        <v>0</v>
      </c>
      <c r="AI35" s="112">
        <v>18</v>
      </c>
      <c r="AJ35" s="61">
        <v>211.4</v>
      </c>
      <c r="AK35" s="67">
        <f t="shared" si="34"/>
        <v>3805.2000000000003</v>
      </c>
      <c r="AL35" s="112"/>
      <c r="AM35" s="61">
        <v>211.4</v>
      </c>
      <c r="AN35" s="67">
        <f t="shared" si="35"/>
        <v>0</v>
      </c>
      <c r="AO35" s="112"/>
      <c r="AP35" s="61">
        <v>211.4</v>
      </c>
      <c r="AQ35" s="67">
        <f t="shared" si="36"/>
        <v>0</v>
      </c>
      <c r="AR35" s="68">
        <f t="shared" si="6"/>
        <v>0</v>
      </c>
    </row>
    <row r="36" spans="1:44" x14ac:dyDescent="0.25">
      <c r="A36" s="56" t="str">
        <f t="shared" si="37"/>
        <v>4.3</v>
      </c>
      <c r="B36" s="111">
        <v>42870</v>
      </c>
      <c r="C36" s="75" t="s">
        <v>60</v>
      </c>
      <c r="D36" s="58" t="s">
        <v>82</v>
      </c>
      <c r="E36" s="56" t="s">
        <v>83</v>
      </c>
      <c r="F36" s="112">
        <v>170.04</v>
      </c>
      <c r="G36" s="60">
        <v>150</v>
      </c>
      <c r="H36" s="60">
        <f t="shared" si="24"/>
        <v>320.03999999999996</v>
      </c>
      <c r="I36" s="61">
        <v>230.55</v>
      </c>
      <c r="J36" s="62">
        <f t="shared" si="25"/>
        <v>73785.22</v>
      </c>
      <c r="K36" s="106"/>
      <c r="L36" s="61">
        <v>230.55</v>
      </c>
      <c r="M36" s="67">
        <f t="shared" si="26"/>
        <v>0</v>
      </c>
      <c r="N36" s="106"/>
      <c r="O36" s="61">
        <v>230.55</v>
      </c>
      <c r="P36" s="67">
        <f t="shared" si="27"/>
        <v>0</v>
      </c>
      <c r="Q36" s="108"/>
      <c r="R36" s="61">
        <v>230.55</v>
      </c>
      <c r="S36" s="67">
        <f t="shared" si="28"/>
        <v>0</v>
      </c>
      <c r="T36" s="70">
        <v>169.05</v>
      </c>
      <c r="U36" s="61">
        <v>230.55</v>
      </c>
      <c r="V36" s="67">
        <f t="shared" si="29"/>
        <v>38974.477500000008</v>
      </c>
      <c r="W36" s="70">
        <v>0</v>
      </c>
      <c r="X36" s="61">
        <v>230.55</v>
      </c>
      <c r="Y36" s="67">
        <f t="shared" si="30"/>
        <v>0</v>
      </c>
      <c r="Z36" s="70"/>
      <c r="AA36" s="61">
        <v>230.55</v>
      </c>
      <c r="AB36" s="67">
        <f t="shared" si="31"/>
        <v>0</v>
      </c>
      <c r="AC36" s="112"/>
      <c r="AD36" s="61">
        <v>230.55</v>
      </c>
      <c r="AE36" s="67">
        <f t="shared" si="32"/>
        <v>0</v>
      </c>
      <c r="AF36" s="112"/>
      <c r="AG36" s="61">
        <v>230.55</v>
      </c>
      <c r="AH36" s="67">
        <f t="shared" si="33"/>
        <v>0</v>
      </c>
      <c r="AI36" s="112"/>
      <c r="AJ36" s="61">
        <v>230.55</v>
      </c>
      <c r="AK36" s="67">
        <f t="shared" si="34"/>
        <v>0</v>
      </c>
      <c r="AL36" s="112"/>
      <c r="AM36" s="61">
        <v>230.55</v>
      </c>
      <c r="AN36" s="67">
        <f t="shared" si="35"/>
        <v>0</v>
      </c>
      <c r="AO36" s="112"/>
      <c r="AP36" s="61">
        <v>230.55</v>
      </c>
      <c r="AQ36" s="67">
        <f t="shared" si="36"/>
        <v>0</v>
      </c>
      <c r="AR36" s="68">
        <f t="shared" si="6"/>
        <v>150.98999999999995</v>
      </c>
    </row>
    <row r="37" spans="1:44" x14ac:dyDescent="0.25">
      <c r="A37" s="56" t="str">
        <f t="shared" si="37"/>
        <v>4.4</v>
      </c>
      <c r="B37" s="111">
        <v>10404</v>
      </c>
      <c r="C37" s="75" t="s">
        <v>42</v>
      </c>
      <c r="D37" s="58" t="s">
        <v>84</v>
      </c>
      <c r="E37" s="56" t="s">
        <v>50</v>
      </c>
      <c r="F37" s="112">
        <v>105</v>
      </c>
      <c r="G37" s="60"/>
      <c r="H37" s="60">
        <f t="shared" si="24"/>
        <v>105</v>
      </c>
      <c r="I37" s="61">
        <v>114.83</v>
      </c>
      <c r="J37" s="62">
        <f t="shared" si="25"/>
        <v>12057.15</v>
      </c>
      <c r="K37" s="106"/>
      <c r="L37" s="61">
        <v>114.83</v>
      </c>
      <c r="M37" s="67">
        <f t="shared" si="26"/>
        <v>0</v>
      </c>
      <c r="N37" s="106"/>
      <c r="O37" s="61">
        <v>114.83</v>
      </c>
      <c r="P37" s="67">
        <f t="shared" si="27"/>
        <v>0</v>
      </c>
      <c r="Q37" s="108"/>
      <c r="R37" s="61">
        <v>114.83</v>
      </c>
      <c r="S37" s="67">
        <f t="shared" si="28"/>
        <v>0</v>
      </c>
      <c r="T37" s="70"/>
      <c r="U37" s="61">
        <v>114.83</v>
      </c>
      <c r="V37" s="67">
        <f t="shared" si="29"/>
        <v>0</v>
      </c>
      <c r="W37" s="70">
        <v>51</v>
      </c>
      <c r="X37" s="61">
        <v>114.83</v>
      </c>
      <c r="Y37" s="67">
        <f t="shared" si="30"/>
        <v>5856.33</v>
      </c>
      <c r="Z37" s="70"/>
      <c r="AA37" s="61">
        <v>114.83</v>
      </c>
      <c r="AB37" s="67">
        <f t="shared" si="31"/>
        <v>0</v>
      </c>
      <c r="AC37" s="112"/>
      <c r="AD37" s="61">
        <v>114.83</v>
      </c>
      <c r="AE37" s="67">
        <f t="shared" si="32"/>
        <v>0</v>
      </c>
      <c r="AF37" s="112"/>
      <c r="AG37" s="61">
        <v>114.83</v>
      </c>
      <c r="AH37" s="67">
        <f t="shared" si="33"/>
        <v>0</v>
      </c>
      <c r="AI37" s="112">
        <v>43</v>
      </c>
      <c r="AJ37" s="61">
        <v>114.83</v>
      </c>
      <c r="AK37" s="67">
        <f t="shared" si="34"/>
        <v>4937.6899999999996</v>
      </c>
      <c r="AL37" s="112"/>
      <c r="AM37" s="61">
        <v>114.83</v>
      </c>
      <c r="AN37" s="67">
        <f t="shared" si="35"/>
        <v>0</v>
      </c>
      <c r="AO37" s="112"/>
      <c r="AP37" s="61">
        <v>114.83</v>
      </c>
      <c r="AQ37" s="67">
        <f t="shared" si="36"/>
        <v>0</v>
      </c>
      <c r="AR37" s="68">
        <f t="shared" si="6"/>
        <v>11</v>
      </c>
    </row>
    <row r="38" spans="1:44" s="9" customFormat="1" x14ac:dyDescent="0.25">
      <c r="A38" s="56" t="str">
        <f t="shared" si="37"/>
        <v>4.5</v>
      </c>
      <c r="B38" s="57">
        <v>10216</v>
      </c>
      <c r="C38" s="56" t="s">
        <v>42</v>
      </c>
      <c r="D38" s="58" t="s">
        <v>85</v>
      </c>
      <c r="E38" s="56" t="s">
        <v>53</v>
      </c>
      <c r="F38" s="114">
        <v>4483.0200000000004</v>
      </c>
      <c r="G38" s="60">
        <v>2000</v>
      </c>
      <c r="H38" s="60">
        <f>F38+G38</f>
        <v>6483.02</v>
      </c>
      <c r="I38" s="61">
        <v>8.73</v>
      </c>
      <c r="J38" s="62">
        <f t="shared" si="25"/>
        <v>56596.76</v>
      </c>
      <c r="K38" s="90"/>
      <c r="L38" s="61">
        <v>8.73</v>
      </c>
      <c r="M38" s="67">
        <f t="shared" si="26"/>
        <v>0</v>
      </c>
      <c r="N38" s="90"/>
      <c r="O38" s="61">
        <v>8.73</v>
      </c>
      <c r="P38" s="67">
        <f t="shared" si="27"/>
        <v>0</v>
      </c>
      <c r="Q38" s="91"/>
      <c r="R38" s="61">
        <v>8.73</v>
      </c>
      <c r="S38" s="67">
        <f t="shared" si="28"/>
        <v>0</v>
      </c>
      <c r="T38" s="70">
        <v>1879.29</v>
      </c>
      <c r="U38" s="61">
        <v>8.73</v>
      </c>
      <c r="V38" s="67">
        <f t="shared" si="29"/>
        <v>16406.201700000001</v>
      </c>
      <c r="W38" s="70">
        <v>2601.96</v>
      </c>
      <c r="X38" s="61">
        <v>8.73</v>
      </c>
      <c r="Y38" s="67">
        <f t="shared" si="30"/>
        <v>22715.110800000002</v>
      </c>
      <c r="Z38" s="70"/>
      <c r="AA38" s="61">
        <v>8.73</v>
      </c>
      <c r="AB38" s="67">
        <f t="shared" si="31"/>
        <v>0</v>
      </c>
      <c r="AC38" s="112"/>
      <c r="AD38" s="61">
        <v>8.73</v>
      </c>
      <c r="AE38" s="67">
        <f t="shared" si="32"/>
        <v>0</v>
      </c>
      <c r="AF38" s="112"/>
      <c r="AG38" s="61">
        <v>8.73</v>
      </c>
      <c r="AH38" s="67">
        <f t="shared" si="33"/>
        <v>0</v>
      </c>
      <c r="AI38" s="112">
        <v>1958.86</v>
      </c>
      <c r="AJ38" s="61">
        <v>8.73</v>
      </c>
      <c r="AK38" s="67">
        <f t="shared" si="34"/>
        <v>17100.8478</v>
      </c>
      <c r="AL38" s="112"/>
      <c r="AM38" s="61">
        <v>8.73</v>
      </c>
      <c r="AN38" s="67">
        <f t="shared" si="35"/>
        <v>0</v>
      </c>
      <c r="AO38" s="112"/>
      <c r="AP38" s="61">
        <v>8.73</v>
      </c>
      <c r="AQ38" s="67">
        <f t="shared" si="36"/>
        <v>0</v>
      </c>
      <c r="AR38" s="68">
        <f t="shared" si="6"/>
        <v>42.910000000000764</v>
      </c>
    </row>
    <row r="39" spans="1:44" x14ac:dyDescent="0.25">
      <c r="A39" s="56" t="str">
        <f t="shared" si="37"/>
        <v>4.6</v>
      </c>
      <c r="B39" s="111">
        <v>42496</v>
      </c>
      <c r="C39" s="75" t="s">
        <v>60</v>
      </c>
      <c r="D39" s="58" t="s">
        <v>86</v>
      </c>
      <c r="E39" s="56" t="s">
        <v>71</v>
      </c>
      <c r="F39" s="112">
        <v>23036.87</v>
      </c>
      <c r="G39" s="115"/>
      <c r="H39" s="60">
        <f t="shared" ref="H39:H47" si="38">F39+G39</f>
        <v>23036.87</v>
      </c>
      <c r="I39" s="61">
        <v>4.84</v>
      </c>
      <c r="J39" s="62">
        <f t="shared" si="25"/>
        <v>111498.45</v>
      </c>
      <c r="K39" s="106"/>
      <c r="L39" s="61">
        <v>4.84</v>
      </c>
      <c r="M39" s="67">
        <f t="shared" si="26"/>
        <v>0</v>
      </c>
      <c r="N39" s="106">
        <v>140</v>
      </c>
      <c r="O39" s="61">
        <v>4.84</v>
      </c>
      <c r="P39" s="67">
        <f t="shared" si="27"/>
        <v>677.6</v>
      </c>
      <c r="Q39" s="108">
        <v>60</v>
      </c>
      <c r="R39" s="61">
        <v>4.84</v>
      </c>
      <c r="S39" s="67">
        <f t="shared" si="28"/>
        <v>290.39999999999998</v>
      </c>
      <c r="T39" s="70">
        <v>2497</v>
      </c>
      <c r="U39" s="61">
        <v>4.84</v>
      </c>
      <c r="V39" s="67">
        <f t="shared" si="29"/>
        <v>12085.48</v>
      </c>
      <c r="W39" s="70">
        <v>3970</v>
      </c>
      <c r="X39" s="61">
        <v>4.84</v>
      </c>
      <c r="Y39" s="67">
        <f t="shared" si="30"/>
        <v>19214.8</v>
      </c>
      <c r="Z39" s="70">
        <v>2292.25</v>
      </c>
      <c r="AA39" s="61">
        <v>4.84</v>
      </c>
      <c r="AB39" s="67">
        <f t="shared" si="31"/>
        <v>11094.49</v>
      </c>
      <c r="AC39" s="112">
        <v>1405.47</v>
      </c>
      <c r="AD39" s="61">
        <v>4.84</v>
      </c>
      <c r="AE39" s="67">
        <f t="shared" si="32"/>
        <v>6802.4748</v>
      </c>
      <c r="AF39" s="112">
        <v>1227.04</v>
      </c>
      <c r="AG39" s="61">
        <v>4.84</v>
      </c>
      <c r="AH39" s="67">
        <f t="shared" si="33"/>
        <v>5938.8735999999999</v>
      </c>
      <c r="AI39" s="112">
        <v>1700</v>
      </c>
      <c r="AJ39" s="61">
        <v>4.84</v>
      </c>
      <c r="AK39" s="67">
        <f t="shared" si="34"/>
        <v>8228</v>
      </c>
      <c r="AL39" s="112">
        <v>7480</v>
      </c>
      <c r="AM39" s="61">
        <v>4.84</v>
      </c>
      <c r="AN39" s="67">
        <f t="shared" si="35"/>
        <v>36203.199999999997</v>
      </c>
      <c r="AO39" s="112"/>
      <c r="AP39" s="61">
        <v>4.84</v>
      </c>
      <c r="AQ39" s="67">
        <f t="shared" si="36"/>
        <v>0</v>
      </c>
      <c r="AR39" s="68">
        <f t="shared" si="6"/>
        <v>2265.1100000000006</v>
      </c>
    </row>
    <row r="40" spans="1:44" ht="25.5" x14ac:dyDescent="0.25">
      <c r="A40" s="56" t="str">
        <f t="shared" si="37"/>
        <v>4.7</v>
      </c>
      <c r="B40" s="111">
        <v>10212</v>
      </c>
      <c r="C40" s="75" t="s">
        <v>42</v>
      </c>
      <c r="D40" s="58" t="s">
        <v>87</v>
      </c>
      <c r="E40" s="56" t="s">
        <v>44</v>
      </c>
      <c r="F40" s="112">
        <v>23036.87</v>
      </c>
      <c r="G40" s="115"/>
      <c r="H40" s="60">
        <f t="shared" si="38"/>
        <v>23036.87</v>
      </c>
      <c r="I40" s="61">
        <v>10.47</v>
      </c>
      <c r="J40" s="62">
        <f t="shared" si="25"/>
        <v>241196.03</v>
      </c>
      <c r="K40" s="106"/>
      <c r="L40" s="61">
        <v>10.47</v>
      </c>
      <c r="M40" s="67">
        <f t="shared" si="26"/>
        <v>0</v>
      </c>
      <c r="N40" s="106"/>
      <c r="O40" s="61">
        <v>10.47</v>
      </c>
      <c r="P40" s="67">
        <f t="shared" si="27"/>
        <v>0</v>
      </c>
      <c r="Q40" s="108"/>
      <c r="R40" s="61">
        <v>10.47</v>
      </c>
      <c r="S40" s="67">
        <f t="shared" si="28"/>
        <v>0</v>
      </c>
      <c r="T40" s="70">
        <v>286.5</v>
      </c>
      <c r="U40" s="61">
        <v>10.47</v>
      </c>
      <c r="V40" s="67">
        <f t="shared" si="29"/>
        <v>2999.6550000000002</v>
      </c>
      <c r="W40" s="70">
        <v>0</v>
      </c>
      <c r="X40" s="61">
        <v>10.47</v>
      </c>
      <c r="Y40" s="67">
        <f t="shared" si="30"/>
        <v>0</v>
      </c>
      <c r="Z40" s="70"/>
      <c r="AA40" s="61">
        <v>10.47</v>
      </c>
      <c r="AB40" s="67">
        <f t="shared" si="31"/>
        <v>0</v>
      </c>
      <c r="AC40" s="112">
        <v>10685.595000000003</v>
      </c>
      <c r="AD40" s="61">
        <v>10.47</v>
      </c>
      <c r="AE40" s="67">
        <f t="shared" si="32"/>
        <v>111878.17965000003</v>
      </c>
      <c r="AF40" s="112">
        <v>563.08000000000004</v>
      </c>
      <c r="AG40" s="61">
        <v>10.47</v>
      </c>
      <c r="AH40" s="67">
        <f t="shared" si="33"/>
        <v>5895.4476000000004</v>
      </c>
      <c r="AI40" s="112"/>
      <c r="AJ40" s="61">
        <v>10.47</v>
      </c>
      <c r="AK40" s="67">
        <f t="shared" si="34"/>
        <v>0</v>
      </c>
      <c r="AL40" s="112"/>
      <c r="AM40" s="61">
        <v>10.47</v>
      </c>
      <c r="AN40" s="67">
        <f t="shared" si="35"/>
        <v>0</v>
      </c>
      <c r="AO40" s="112"/>
      <c r="AP40" s="61">
        <v>10.47</v>
      </c>
      <c r="AQ40" s="67">
        <f t="shared" si="36"/>
        <v>0</v>
      </c>
      <c r="AR40" s="68">
        <f t="shared" si="6"/>
        <v>11501.694999999996</v>
      </c>
    </row>
    <row r="41" spans="1:44" x14ac:dyDescent="0.25">
      <c r="A41" s="56" t="str">
        <f t="shared" si="37"/>
        <v>4.8</v>
      </c>
      <c r="B41" s="111">
        <v>40093</v>
      </c>
      <c r="C41" s="75" t="s">
        <v>60</v>
      </c>
      <c r="D41" s="58" t="s">
        <v>88</v>
      </c>
      <c r="E41" s="56" t="s">
        <v>71</v>
      </c>
      <c r="F41" s="112">
        <v>20.16</v>
      </c>
      <c r="G41" s="115"/>
      <c r="H41" s="60">
        <f t="shared" si="38"/>
        <v>20.16</v>
      </c>
      <c r="I41" s="61">
        <v>107.6</v>
      </c>
      <c r="J41" s="62">
        <f t="shared" si="25"/>
        <v>2169.2199999999998</v>
      </c>
      <c r="K41" s="106"/>
      <c r="L41" s="61">
        <v>107.6</v>
      </c>
      <c r="M41" s="67">
        <f t="shared" si="26"/>
        <v>0</v>
      </c>
      <c r="N41" s="106"/>
      <c r="O41" s="61">
        <v>107.6</v>
      </c>
      <c r="P41" s="67">
        <f t="shared" si="27"/>
        <v>0</v>
      </c>
      <c r="Q41" s="108"/>
      <c r="R41" s="61">
        <v>107.6</v>
      </c>
      <c r="S41" s="67">
        <f t="shared" si="28"/>
        <v>0</v>
      </c>
      <c r="T41" s="70">
        <v>3.08</v>
      </c>
      <c r="U41" s="61">
        <v>107.6</v>
      </c>
      <c r="V41" s="67">
        <f t="shared" si="29"/>
        <v>331.40800000000002</v>
      </c>
      <c r="W41" s="70">
        <v>6.16</v>
      </c>
      <c r="X41" s="61">
        <v>107.6</v>
      </c>
      <c r="Y41" s="67">
        <f t="shared" si="30"/>
        <v>662.81600000000003</v>
      </c>
      <c r="Z41" s="70"/>
      <c r="AA41" s="61">
        <v>107.6</v>
      </c>
      <c r="AB41" s="67">
        <f t="shared" si="31"/>
        <v>0</v>
      </c>
      <c r="AC41" s="112"/>
      <c r="AD41" s="61">
        <v>107.6</v>
      </c>
      <c r="AE41" s="67">
        <f t="shared" si="32"/>
        <v>0</v>
      </c>
      <c r="AF41" s="112"/>
      <c r="AG41" s="61">
        <v>107.6</v>
      </c>
      <c r="AH41" s="67">
        <f t="shared" si="33"/>
        <v>0</v>
      </c>
      <c r="AI41" s="112">
        <v>10.84</v>
      </c>
      <c r="AJ41" s="61">
        <v>107.6</v>
      </c>
      <c r="AK41" s="67">
        <f t="shared" si="34"/>
        <v>1166.384</v>
      </c>
      <c r="AL41" s="112"/>
      <c r="AM41" s="61">
        <v>107.6</v>
      </c>
      <c r="AN41" s="67">
        <f t="shared" si="35"/>
        <v>0</v>
      </c>
      <c r="AO41" s="112"/>
      <c r="AP41" s="61">
        <v>107.6</v>
      </c>
      <c r="AQ41" s="67">
        <f t="shared" si="36"/>
        <v>0</v>
      </c>
      <c r="AR41" s="68">
        <f t="shared" si="6"/>
        <v>8.0000000000001847E-2</v>
      </c>
    </row>
    <row r="42" spans="1:44" s="122" customFormat="1" x14ac:dyDescent="0.25">
      <c r="A42" s="93" t="str">
        <f t="shared" si="37"/>
        <v>4.9</v>
      </c>
      <c r="B42" s="116" t="s">
        <v>78</v>
      </c>
      <c r="C42" s="117" t="s">
        <v>89</v>
      </c>
      <c r="D42" s="58" t="s">
        <v>90</v>
      </c>
      <c r="E42" s="93"/>
      <c r="F42" s="118">
        <v>49</v>
      </c>
      <c r="G42" s="119"/>
      <c r="H42" s="96">
        <f t="shared" si="38"/>
        <v>49</v>
      </c>
      <c r="I42" s="97">
        <v>133.16</v>
      </c>
      <c r="J42" s="98">
        <f t="shared" si="25"/>
        <v>6524.84</v>
      </c>
      <c r="K42" s="120"/>
      <c r="L42" s="97">
        <v>133.16</v>
      </c>
      <c r="M42" s="100">
        <f t="shared" si="26"/>
        <v>0</v>
      </c>
      <c r="N42" s="120"/>
      <c r="O42" s="97">
        <v>133.16</v>
      </c>
      <c r="P42" s="100">
        <f t="shared" si="27"/>
        <v>0</v>
      </c>
      <c r="Q42" s="121"/>
      <c r="R42" s="97">
        <v>133.16</v>
      </c>
      <c r="S42" s="100">
        <f t="shared" si="28"/>
        <v>0</v>
      </c>
      <c r="T42" s="101"/>
      <c r="U42" s="97">
        <v>133.16</v>
      </c>
      <c r="V42" s="100">
        <f t="shared" si="29"/>
        <v>0</v>
      </c>
      <c r="W42" s="101"/>
      <c r="X42" s="97">
        <v>133.16</v>
      </c>
      <c r="Y42" s="100">
        <f t="shared" si="30"/>
        <v>0</v>
      </c>
      <c r="Z42" s="101"/>
      <c r="AA42" s="97">
        <v>133.16</v>
      </c>
      <c r="AB42" s="100">
        <f t="shared" si="31"/>
        <v>0</v>
      </c>
      <c r="AC42" s="118"/>
      <c r="AD42" s="97">
        <v>133.16</v>
      </c>
      <c r="AE42" s="100">
        <f t="shared" si="32"/>
        <v>0</v>
      </c>
      <c r="AF42" s="118"/>
      <c r="AG42" s="97">
        <v>133.16</v>
      </c>
      <c r="AH42" s="100">
        <f t="shared" si="33"/>
        <v>0</v>
      </c>
      <c r="AI42" s="118"/>
      <c r="AJ42" s="97">
        <v>133.16</v>
      </c>
      <c r="AK42" s="100">
        <f t="shared" si="34"/>
        <v>0</v>
      </c>
      <c r="AL42" s="118">
        <v>22</v>
      </c>
      <c r="AM42" s="97">
        <v>133.16</v>
      </c>
      <c r="AN42" s="100">
        <f t="shared" si="35"/>
        <v>2929.52</v>
      </c>
      <c r="AO42" s="118"/>
      <c r="AP42" s="97">
        <v>133.16</v>
      </c>
      <c r="AQ42" s="100">
        <f t="shared" si="36"/>
        <v>0</v>
      </c>
      <c r="AR42" s="68">
        <f t="shared" si="6"/>
        <v>27</v>
      </c>
    </row>
    <row r="43" spans="1:44" s="103" customFormat="1" ht="27.6" customHeight="1" x14ac:dyDescent="0.25">
      <c r="A43" s="93" t="str">
        <f t="shared" si="37"/>
        <v>4.10</v>
      </c>
      <c r="B43" s="94" t="s">
        <v>78</v>
      </c>
      <c r="C43" s="93" t="s">
        <v>91</v>
      </c>
      <c r="D43" s="58" t="s">
        <v>92</v>
      </c>
      <c r="E43" s="93" t="s">
        <v>93</v>
      </c>
      <c r="F43" s="123">
        <v>4325.76</v>
      </c>
      <c r="G43" s="124"/>
      <c r="H43" s="96">
        <f t="shared" si="38"/>
        <v>4325.76</v>
      </c>
      <c r="I43" s="97">
        <v>17.23</v>
      </c>
      <c r="J43" s="98">
        <f>ROUND((H43*I43),2)</f>
        <v>74532.84</v>
      </c>
      <c r="K43" s="99"/>
      <c r="L43" s="97">
        <v>17.23</v>
      </c>
      <c r="M43" s="100">
        <f t="shared" si="26"/>
        <v>0</v>
      </c>
      <c r="N43" s="99">
        <v>241.5</v>
      </c>
      <c r="O43" s="97">
        <v>17.23</v>
      </c>
      <c r="P43" s="100">
        <f t="shared" si="27"/>
        <v>4161.0450000000001</v>
      </c>
      <c r="Q43" s="125">
        <v>89.1</v>
      </c>
      <c r="R43" s="97">
        <v>17.23</v>
      </c>
      <c r="S43" s="100">
        <f t="shared" si="28"/>
        <v>1535.193</v>
      </c>
      <c r="T43" s="101">
        <v>391.2</v>
      </c>
      <c r="U43" s="97">
        <v>17.23</v>
      </c>
      <c r="V43" s="100">
        <f t="shared" si="29"/>
        <v>6740.3760000000002</v>
      </c>
      <c r="W43" s="101">
        <v>594.6</v>
      </c>
      <c r="X43" s="97">
        <v>17.23</v>
      </c>
      <c r="Y43" s="100">
        <f t="shared" si="30"/>
        <v>10244.958000000001</v>
      </c>
      <c r="Z43" s="101">
        <v>684</v>
      </c>
      <c r="AA43" s="97">
        <v>17.23</v>
      </c>
      <c r="AB43" s="100">
        <f t="shared" si="31"/>
        <v>11785.32</v>
      </c>
      <c r="AC43" s="123">
        <v>1694.7261000000001</v>
      </c>
      <c r="AD43" s="97">
        <v>17.23</v>
      </c>
      <c r="AE43" s="100">
        <f t="shared" si="32"/>
        <v>29200.130703000003</v>
      </c>
      <c r="AF43" s="123">
        <v>538.09</v>
      </c>
      <c r="AG43" s="97">
        <v>17.23</v>
      </c>
      <c r="AH43" s="100">
        <f t="shared" si="33"/>
        <v>9271.2907000000014</v>
      </c>
      <c r="AI43" s="123"/>
      <c r="AJ43" s="97">
        <v>17.23</v>
      </c>
      <c r="AK43" s="100">
        <f t="shared" si="34"/>
        <v>0</v>
      </c>
      <c r="AL43" s="123">
        <v>92.48</v>
      </c>
      <c r="AM43" s="97">
        <v>17.23</v>
      </c>
      <c r="AN43" s="100">
        <f t="shared" si="35"/>
        <v>1593.4304000000002</v>
      </c>
      <c r="AO43" s="123"/>
      <c r="AP43" s="97">
        <v>17.23</v>
      </c>
      <c r="AQ43" s="100">
        <f t="shared" si="36"/>
        <v>0</v>
      </c>
      <c r="AR43" s="68">
        <f t="shared" si="6"/>
        <v>6.3900000000103319E-2</v>
      </c>
    </row>
    <row r="44" spans="1:44" s="9" customFormat="1" x14ac:dyDescent="0.25">
      <c r="A44" s="56" t="str">
        <f t="shared" si="37"/>
        <v>4.11</v>
      </c>
      <c r="B44" s="56">
        <v>42043</v>
      </c>
      <c r="C44" s="56" t="s">
        <v>60</v>
      </c>
      <c r="D44" s="58" t="s">
        <v>94</v>
      </c>
      <c r="E44" s="56" t="s">
        <v>95</v>
      </c>
      <c r="F44" s="114">
        <v>74532.84</v>
      </c>
      <c r="G44" s="126"/>
      <c r="H44" s="60">
        <f t="shared" si="38"/>
        <v>74532.84</v>
      </c>
      <c r="I44" s="127">
        <v>0.15279999999999999</v>
      </c>
      <c r="J44" s="62">
        <f>ROUND((H44*I44),2)</f>
        <v>11388.62</v>
      </c>
      <c r="K44" s="90"/>
      <c r="L44" s="127">
        <v>0.15279999999999999</v>
      </c>
      <c r="M44" s="67">
        <f t="shared" si="26"/>
        <v>0</v>
      </c>
      <c r="N44" s="90"/>
      <c r="O44" s="127">
        <v>0.15279999999999999</v>
      </c>
      <c r="P44" s="67">
        <f t="shared" si="27"/>
        <v>0</v>
      </c>
      <c r="Q44" s="91"/>
      <c r="R44" s="127">
        <v>0.15279999999999999</v>
      </c>
      <c r="S44" s="67">
        <f t="shared" si="28"/>
        <v>0</v>
      </c>
      <c r="T44" s="70">
        <v>6740.38</v>
      </c>
      <c r="U44" s="127">
        <v>0.15279999999999999</v>
      </c>
      <c r="V44" s="67">
        <f t="shared" si="29"/>
        <v>1029.9300639999999</v>
      </c>
      <c r="W44" s="70">
        <v>15941.2</v>
      </c>
      <c r="X44" s="127">
        <v>0.15279999999999999</v>
      </c>
      <c r="Y44" s="67">
        <f t="shared" si="30"/>
        <v>2435.8153600000001</v>
      </c>
      <c r="Z44" s="70">
        <v>11785.32</v>
      </c>
      <c r="AA44" s="127">
        <v>0.15279999999999999</v>
      </c>
      <c r="AB44" s="67">
        <f>Z44*AA44</f>
        <v>1800.7968959999998</v>
      </c>
      <c r="AC44" s="114">
        <v>29200.130703000003</v>
      </c>
      <c r="AD44" s="127">
        <v>0.15279999999999999</v>
      </c>
      <c r="AE44" s="67">
        <f>AC44*AD44</f>
        <v>4461.7799714184002</v>
      </c>
      <c r="AF44" s="114">
        <v>9271.2900000000009</v>
      </c>
      <c r="AG44" s="127">
        <v>0.15279999999999999</v>
      </c>
      <c r="AH44" s="67">
        <f>AF44*AG44</f>
        <v>1416.653112</v>
      </c>
      <c r="AI44" s="114"/>
      <c r="AJ44" s="127">
        <v>0.15279999999999999</v>
      </c>
      <c r="AK44" s="67">
        <f>AI44*AJ44</f>
        <v>0</v>
      </c>
      <c r="AL44" s="114">
        <f>AN43</f>
        <v>1593.4304000000002</v>
      </c>
      <c r="AM44" s="127">
        <v>0.15279999999999999</v>
      </c>
      <c r="AN44" s="67">
        <f>AL44*AM44</f>
        <v>243.47616512000002</v>
      </c>
      <c r="AO44" s="114"/>
      <c r="AP44" s="127">
        <v>0.15279999999999999</v>
      </c>
      <c r="AQ44" s="67">
        <f>AO44*AP44</f>
        <v>0</v>
      </c>
      <c r="AR44" s="68">
        <f t="shared" si="6"/>
        <v>1.0888969999941764</v>
      </c>
    </row>
    <row r="45" spans="1:44" s="9" customFormat="1" x14ac:dyDescent="0.25">
      <c r="A45" s="56" t="str">
        <f t="shared" si="37"/>
        <v>4.12</v>
      </c>
      <c r="B45" s="57">
        <v>42512</v>
      </c>
      <c r="C45" s="56" t="s">
        <v>60</v>
      </c>
      <c r="D45" s="58" t="s">
        <v>96</v>
      </c>
      <c r="E45" s="56" t="s">
        <v>83</v>
      </c>
      <c r="F45" s="114">
        <v>4325.76</v>
      </c>
      <c r="G45" s="126"/>
      <c r="H45" s="60">
        <f t="shared" si="38"/>
        <v>4325.76</v>
      </c>
      <c r="I45" s="61">
        <v>4.62</v>
      </c>
      <c r="J45" s="62">
        <f t="shared" si="25"/>
        <v>19985.009999999998</v>
      </c>
      <c r="K45" s="90"/>
      <c r="L45" s="61">
        <v>4.62</v>
      </c>
      <c r="M45" s="67">
        <f t="shared" si="26"/>
        <v>0</v>
      </c>
      <c r="N45" s="90">
        <v>241.5</v>
      </c>
      <c r="O45" s="61">
        <v>4.62</v>
      </c>
      <c r="P45" s="67">
        <f t="shared" si="27"/>
        <v>1115.73</v>
      </c>
      <c r="Q45" s="91">
        <v>89.1</v>
      </c>
      <c r="R45" s="61">
        <v>4.62</v>
      </c>
      <c r="S45" s="67">
        <f t="shared" si="28"/>
        <v>411.642</v>
      </c>
      <c r="T45" s="70">
        <v>391.2</v>
      </c>
      <c r="U45" s="61">
        <v>4.62</v>
      </c>
      <c r="V45" s="67">
        <f t="shared" si="29"/>
        <v>1807.3440000000001</v>
      </c>
      <c r="W45" s="70">
        <v>1419.6</v>
      </c>
      <c r="X45" s="61">
        <v>4.62</v>
      </c>
      <c r="Y45" s="67">
        <f t="shared" si="30"/>
        <v>6558.5519999999997</v>
      </c>
      <c r="Z45" s="70">
        <v>343.84</v>
      </c>
      <c r="AA45" s="61">
        <v>4.62</v>
      </c>
      <c r="AB45" s="67">
        <f>Z45*AA45</f>
        <v>1588.5408</v>
      </c>
      <c r="AC45" s="114">
        <v>210.82050000000001</v>
      </c>
      <c r="AD45" s="61">
        <v>4.62</v>
      </c>
      <c r="AE45" s="67">
        <f>AC45*AD45</f>
        <v>973.99071000000004</v>
      </c>
      <c r="AF45" s="114">
        <v>1537.15</v>
      </c>
      <c r="AG45" s="61">
        <v>4.62</v>
      </c>
      <c r="AH45" s="67">
        <f>AF45*AG45</f>
        <v>7101.6330000000007</v>
      </c>
      <c r="AI45" s="114"/>
      <c r="AJ45" s="61">
        <v>4.62</v>
      </c>
      <c r="AK45" s="67">
        <f>AI45*AJ45</f>
        <v>0</v>
      </c>
      <c r="AL45" s="114"/>
      <c r="AM45" s="61">
        <v>4.62</v>
      </c>
      <c r="AN45" s="67">
        <f>AL45*AM45</f>
        <v>0</v>
      </c>
      <c r="AO45" s="114"/>
      <c r="AP45" s="61">
        <v>4.62</v>
      </c>
      <c r="AQ45" s="67">
        <f>AO45*AP45</f>
        <v>0</v>
      </c>
      <c r="AR45" s="68">
        <f t="shared" si="6"/>
        <v>92.54950000000099</v>
      </c>
    </row>
    <row r="46" spans="1:44" s="9" customFormat="1" x14ac:dyDescent="0.25">
      <c r="A46" s="56" t="str">
        <f t="shared" si="37"/>
        <v>4.13</v>
      </c>
      <c r="B46" s="57">
        <v>5914389</v>
      </c>
      <c r="C46" s="56" t="s">
        <v>97</v>
      </c>
      <c r="D46" s="58" t="s">
        <v>98</v>
      </c>
      <c r="E46" s="56" t="s">
        <v>99</v>
      </c>
      <c r="F46" s="114">
        <v>257599.01</v>
      </c>
      <c r="G46" s="126"/>
      <c r="H46" s="60">
        <f t="shared" si="38"/>
        <v>257599.01</v>
      </c>
      <c r="I46" s="61">
        <v>0.73</v>
      </c>
      <c r="J46" s="62">
        <f t="shared" si="25"/>
        <v>188047.28</v>
      </c>
      <c r="K46" s="90"/>
      <c r="L46" s="61">
        <v>0.73</v>
      </c>
      <c r="M46" s="67">
        <f t="shared" si="26"/>
        <v>0</v>
      </c>
      <c r="N46" s="90">
        <v>9454.73</v>
      </c>
      <c r="O46" s="61">
        <v>0.73</v>
      </c>
      <c r="P46" s="67">
        <f t="shared" si="27"/>
        <v>6901.9528999999993</v>
      </c>
      <c r="Q46" s="91">
        <v>3488.97</v>
      </c>
      <c r="R46" s="61">
        <v>0.73</v>
      </c>
      <c r="S46" s="67">
        <f t="shared" si="28"/>
        <v>2546.9480999999996</v>
      </c>
      <c r="T46" s="70">
        <v>15315.48</v>
      </c>
      <c r="U46" s="61">
        <v>0.73</v>
      </c>
      <c r="V46" s="67">
        <f t="shared" si="29"/>
        <v>11180.3004</v>
      </c>
      <c r="W46" s="70">
        <v>51270.84</v>
      </c>
      <c r="X46" s="61">
        <v>0.73</v>
      </c>
      <c r="Y46" s="67">
        <f t="shared" si="30"/>
        <v>37427.713199999998</v>
      </c>
      <c r="Z46" s="70">
        <v>13461.34</v>
      </c>
      <c r="AA46" s="61">
        <v>0.73</v>
      </c>
      <c r="AB46" s="67">
        <f t="shared" si="31"/>
        <v>9826.7782000000007</v>
      </c>
      <c r="AC46" s="114">
        <v>8253.603000000001</v>
      </c>
      <c r="AD46" s="61">
        <v>0.73</v>
      </c>
      <c r="AE46" s="67">
        <f t="shared" ref="AE46:AE47" si="39">AC46*AD46</f>
        <v>6025.1301900000008</v>
      </c>
      <c r="AF46" s="114">
        <v>60179.51</v>
      </c>
      <c r="AG46" s="61">
        <v>0.73</v>
      </c>
      <c r="AH46" s="67">
        <f t="shared" ref="AH46:AH47" si="40">AF46*AG46</f>
        <v>43931.042300000001</v>
      </c>
      <c r="AI46" s="114">
        <v>66558.92</v>
      </c>
      <c r="AJ46" s="61">
        <v>0.73</v>
      </c>
      <c r="AK46" s="67">
        <f t="shared" ref="AK46:AK47" si="41">AI46*AJ46</f>
        <v>48588.011599999998</v>
      </c>
      <c r="AL46" s="114">
        <v>28926.3</v>
      </c>
      <c r="AM46" s="61">
        <v>0.73</v>
      </c>
      <c r="AN46" s="67">
        <f t="shared" ref="AN46:AN47" si="42">AL46*AM46</f>
        <v>21116.199000000001</v>
      </c>
      <c r="AO46" s="114"/>
      <c r="AP46" s="61">
        <v>0.73</v>
      </c>
      <c r="AQ46" s="67">
        <f t="shared" ref="AQ46:AQ47" si="43">AO46*AP46</f>
        <v>0</v>
      </c>
      <c r="AR46" s="68">
        <f t="shared" si="6"/>
        <v>689.31700000003912</v>
      </c>
    </row>
    <row r="47" spans="1:44" s="9" customFormat="1" x14ac:dyDescent="0.25">
      <c r="A47" s="56" t="str">
        <f t="shared" si="37"/>
        <v>4.14</v>
      </c>
      <c r="B47" s="57" t="s">
        <v>78</v>
      </c>
      <c r="C47" s="56" t="s">
        <v>100</v>
      </c>
      <c r="D47" s="128" t="s">
        <v>101</v>
      </c>
      <c r="E47" s="56" t="s">
        <v>50</v>
      </c>
      <c r="F47" s="114">
        <v>39</v>
      </c>
      <c r="G47" s="126"/>
      <c r="H47" s="60">
        <f t="shared" si="38"/>
        <v>39</v>
      </c>
      <c r="I47" s="61">
        <v>622.13</v>
      </c>
      <c r="J47" s="62">
        <f t="shared" si="25"/>
        <v>24263.07</v>
      </c>
      <c r="K47" s="90"/>
      <c r="L47" s="61">
        <v>622.13</v>
      </c>
      <c r="M47" s="67">
        <f t="shared" si="26"/>
        <v>0</v>
      </c>
      <c r="N47" s="90"/>
      <c r="O47" s="61">
        <v>622.13</v>
      </c>
      <c r="P47" s="67">
        <f t="shared" si="27"/>
        <v>0</v>
      </c>
      <c r="Q47" s="91"/>
      <c r="R47" s="61">
        <v>622.13</v>
      </c>
      <c r="S47" s="67">
        <f t="shared" si="28"/>
        <v>0</v>
      </c>
      <c r="T47" s="67"/>
      <c r="U47" s="61">
        <v>622.13</v>
      </c>
      <c r="V47" s="67">
        <f t="shared" si="29"/>
        <v>0</v>
      </c>
      <c r="W47" s="70">
        <v>12</v>
      </c>
      <c r="X47" s="61">
        <v>622.13</v>
      </c>
      <c r="Y47" s="67">
        <f t="shared" si="30"/>
        <v>7465.5599999999995</v>
      </c>
      <c r="Z47" s="70"/>
      <c r="AA47" s="61">
        <v>622.13</v>
      </c>
      <c r="AB47" s="67">
        <f t="shared" si="31"/>
        <v>0</v>
      </c>
      <c r="AC47" s="70"/>
      <c r="AD47" s="61">
        <v>622.13</v>
      </c>
      <c r="AE47" s="67">
        <f t="shared" si="39"/>
        <v>0</v>
      </c>
      <c r="AF47" s="70"/>
      <c r="AG47" s="61">
        <v>622.13</v>
      </c>
      <c r="AH47" s="67">
        <f t="shared" si="40"/>
        <v>0</v>
      </c>
      <c r="AI47" s="70">
        <v>27</v>
      </c>
      <c r="AJ47" s="61">
        <v>622.13</v>
      </c>
      <c r="AK47" s="67">
        <f t="shared" si="41"/>
        <v>16797.509999999998</v>
      </c>
      <c r="AL47" s="70"/>
      <c r="AM47" s="61">
        <v>622.13</v>
      </c>
      <c r="AN47" s="67">
        <f t="shared" si="42"/>
        <v>0</v>
      </c>
      <c r="AO47" s="70"/>
      <c r="AP47" s="61">
        <v>622.13</v>
      </c>
      <c r="AQ47" s="67">
        <f t="shared" si="43"/>
        <v>0</v>
      </c>
      <c r="AR47" s="68">
        <f t="shared" si="6"/>
        <v>0</v>
      </c>
    </row>
    <row r="48" spans="1:44" x14ac:dyDescent="0.25">
      <c r="A48" s="77"/>
      <c r="B48" s="77"/>
      <c r="C48" s="77"/>
      <c r="D48" s="76" t="s">
        <v>102</v>
      </c>
      <c r="E48" s="77"/>
      <c r="F48" s="78"/>
      <c r="G48" s="129"/>
      <c r="H48" s="129"/>
      <c r="I48" s="79"/>
      <c r="J48" s="79">
        <f>J33</f>
        <v>1069427.82</v>
      </c>
      <c r="K48" s="80"/>
      <c r="L48" s="79"/>
      <c r="M48" s="81">
        <f>SUM(M34:M47)</f>
        <v>0</v>
      </c>
      <c r="N48" s="80"/>
      <c r="O48" s="79"/>
      <c r="P48" s="81">
        <f>SUM(P34:P47)</f>
        <v>14336.127899999999</v>
      </c>
      <c r="Q48" s="82"/>
      <c r="R48" s="79"/>
      <c r="S48" s="81">
        <f>SUM(S34:S47)</f>
        <v>4995.5830999999998</v>
      </c>
      <c r="T48" s="81"/>
      <c r="U48" s="79"/>
      <c r="V48" s="81">
        <f>V33</f>
        <v>122739.13236400002</v>
      </c>
      <c r="W48" s="81"/>
      <c r="X48" s="79"/>
      <c r="Y48" s="81">
        <f>Y33</f>
        <v>199844.44566</v>
      </c>
      <c r="Z48" s="81"/>
      <c r="AA48" s="79"/>
      <c r="AB48" s="81">
        <f>AB33</f>
        <v>36095.925896000001</v>
      </c>
      <c r="AC48" s="81"/>
      <c r="AD48" s="79"/>
      <c r="AE48" s="81">
        <f>AE33</f>
        <v>193154.77782441844</v>
      </c>
      <c r="AF48" s="81"/>
      <c r="AG48" s="79"/>
      <c r="AH48" s="81">
        <f>AH33</f>
        <v>90296.983712000001</v>
      </c>
      <c r="AI48" s="81"/>
      <c r="AJ48" s="79"/>
      <c r="AK48" s="81">
        <f>AK33</f>
        <v>143825.40340000001</v>
      </c>
      <c r="AL48" s="81"/>
      <c r="AM48" s="79"/>
      <c r="AN48" s="81">
        <f>AN33</f>
        <v>62085.825565119994</v>
      </c>
      <c r="AO48" s="81"/>
      <c r="AP48" s="79"/>
      <c r="AQ48" s="81">
        <f>AQ33</f>
        <v>0</v>
      </c>
      <c r="AR48" s="68">
        <f t="shared" si="6"/>
        <v>0</v>
      </c>
    </row>
    <row r="49" spans="1:44" x14ac:dyDescent="0.25">
      <c r="A49" s="77"/>
      <c r="B49" s="77"/>
      <c r="C49" s="77"/>
      <c r="D49" s="77"/>
      <c r="E49" s="77"/>
      <c r="F49" s="78"/>
      <c r="G49" s="129"/>
      <c r="H49" s="129"/>
      <c r="I49" s="79"/>
      <c r="J49" s="79"/>
      <c r="K49" s="80"/>
      <c r="L49" s="79"/>
      <c r="M49" s="81"/>
      <c r="N49" s="80"/>
      <c r="O49" s="79"/>
      <c r="P49" s="81"/>
      <c r="Q49" s="82"/>
      <c r="R49" s="79"/>
      <c r="S49" s="81"/>
      <c r="T49" s="81"/>
      <c r="U49" s="79"/>
      <c r="V49" s="81"/>
      <c r="W49" s="81"/>
      <c r="X49" s="79"/>
      <c r="Y49" s="81"/>
      <c r="Z49" s="81"/>
      <c r="AA49" s="79"/>
      <c r="AB49" s="81"/>
      <c r="AC49" s="81"/>
      <c r="AD49" s="79"/>
      <c r="AE49" s="81"/>
      <c r="AF49" s="81"/>
      <c r="AG49" s="79"/>
      <c r="AH49" s="81"/>
      <c r="AI49" s="81"/>
      <c r="AJ49" s="79"/>
      <c r="AK49" s="81"/>
      <c r="AL49" s="81"/>
      <c r="AM49" s="79"/>
      <c r="AN49" s="81"/>
      <c r="AO49" s="81"/>
      <c r="AP49" s="79"/>
      <c r="AQ49" s="81"/>
      <c r="AR49" s="68">
        <f t="shared" si="6"/>
        <v>0</v>
      </c>
    </row>
    <row r="50" spans="1:44" x14ac:dyDescent="0.25">
      <c r="A50" s="83">
        <v>5</v>
      </c>
      <c r="B50" s="83"/>
      <c r="C50" s="83"/>
      <c r="D50" s="84" t="s">
        <v>103</v>
      </c>
      <c r="E50" s="83"/>
      <c r="F50" s="130"/>
      <c r="G50" s="131"/>
      <c r="H50" s="131"/>
      <c r="I50" s="86"/>
      <c r="J50" s="86">
        <f>SUBTOTAL(9,J51:J59)</f>
        <v>2602279.92</v>
      </c>
      <c r="K50" s="87"/>
      <c r="L50" s="86"/>
      <c r="M50" s="88"/>
      <c r="N50" s="87"/>
      <c r="O50" s="86"/>
      <c r="P50" s="88"/>
      <c r="Q50" s="89"/>
      <c r="R50" s="86"/>
      <c r="S50" s="88"/>
      <c r="T50" s="88"/>
      <c r="U50" s="86"/>
      <c r="V50" s="88">
        <f>SUBTOTAL(9,V51:V56)</f>
        <v>41773.530400000003</v>
      </c>
      <c r="W50" s="88"/>
      <c r="X50" s="86"/>
      <c r="Y50" s="88">
        <f>SUBTOTAL(9,Y51:Y56)</f>
        <v>24293.9</v>
      </c>
      <c r="Z50" s="88"/>
      <c r="AA50" s="86"/>
      <c r="AB50" s="88">
        <f>SUBTOTAL(9,AB51:AB56)</f>
        <v>30115.505400000002</v>
      </c>
      <c r="AC50" s="88"/>
      <c r="AD50" s="86"/>
      <c r="AE50" s="88">
        <f>SUBTOTAL(9,AE51:AE56)</f>
        <v>37371.359100000001</v>
      </c>
      <c r="AF50" s="88"/>
      <c r="AG50" s="86"/>
      <c r="AH50" s="88">
        <f>SUBTOTAL(9,AH51:AH56)</f>
        <v>411335.89017999999</v>
      </c>
      <c r="AI50" s="88"/>
      <c r="AJ50" s="86"/>
      <c r="AK50" s="88">
        <f>SUBTOTAL(9,AK51:AK59)</f>
        <v>957558.9284363999</v>
      </c>
      <c r="AL50" s="88"/>
      <c r="AM50" s="86"/>
      <c r="AN50" s="88">
        <f>SUBTOTAL(9,AN51:AN59)</f>
        <v>340173.09699999995</v>
      </c>
      <c r="AO50" s="88"/>
      <c r="AP50" s="86"/>
      <c r="AQ50" s="88">
        <f>SUBTOTAL(9,AQ51:AQ59)</f>
        <v>99666.546000000002</v>
      </c>
      <c r="AR50" s="68">
        <f t="shared" si="6"/>
        <v>0</v>
      </c>
    </row>
    <row r="51" spans="1:44" x14ac:dyDescent="0.25">
      <c r="A51" s="75" t="str">
        <f>CONCATENATE(A50,".",1)</f>
        <v>5.1</v>
      </c>
      <c r="B51" s="111">
        <v>40230</v>
      </c>
      <c r="C51" s="75" t="s">
        <v>60</v>
      </c>
      <c r="D51" s="58" t="s">
        <v>104</v>
      </c>
      <c r="E51" s="56" t="s">
        <v>83</v>
      </c>
      <c r="F51" s="112">
        <v>85348.53</v>
      </c>
      <c r="G51" s="115">
        <v>3588.07</v>
      </c>
      <c r="H51" s="60">
        <f t="shared" ref="H51:H59" si="44">F51+G51</f>
        <v>88936.6</v>
      </c>
      <c r="I51" s="61">
        <v>3.62</v>
      </c>
      <c r="J51" s="62">
        <f t="shared" ref="J51:J59" si="45">ROUND((H51*I51),2)</f>
        <v>321950.49</v>
      </c>
      <c r="K51" s="106"/>
      <c r="L51" s="61">
        <v>3.62</v>
      </c>
      <c r="M51" s="67">
        <f t="shared" ref="M51:M56" si="46">K51*L51</f>
        <v>0</v>
      </c>
      <c r="N51" s="106">
        <v>3493.1</v>
      </c>
      <c r="O51" s="61">
        <v>3.62</v>
      </c>
      <c r="P51" s="67">
        <f t="shared" ref="P51:P56" si="47">N51*O51</f>
        <v>12645.022000000001</v>
      </c>
      <c r="Q51" s="108">
        <v>6149.1</v>
      </c>
      <c r="R51" s="61">
        <v>3.62</v>
      </c>
      <c r="S51" s="67">
        <f t="shared" ref="S51:S56" si="48">Q51*R51</f>
        <v>22259.742000000002</v>
      </c>
      <c r="T51" s="70">
        <v>7500.75</v>
      </c>
      <c r="U51" s="61">
        <v>3.62</v>
      </c>
      <c r="V51" s="67">
        <f t="shared" ref="V51:V56" si="49">T51*U51</f>
        <v>27152.715</v>
      </c>
      <c r="W51" s="70">
        <v>2069</v>
      </c>
      <c r="X51" s="61">
        <v>3.62</v>
      </c>
      <c r="Y51" s="67">
        <f t="shared" ref="Y51:Y56" si="50">W51*X51</f>
        <v>7489.7800000000007</v>
      </c>
      <c r="Z51" s="70">
        <v>5695.8</v>
      </c>
      <c r="AA51" s="61">
        <v>3.62</v>
      </c>
      <c r="AB51" s="67">
        <f t="shared" ref="AB51:AB56" si="51">Z51*AA51</f>
        <v>20618.796000000002</v>
      </c>
      <c r="AC51" s="132">
        <v>4875</v>
      </c>
      <c r="AD51" s="61">
        <v>3.62</v>
      </c>
      <c r="AE51" s="67">
        <f t="shared" ref="AE51:AE56" si="52">AC51*AD51</f>
        <v>17647.5</v>
      </c>
      <c r="AF51" s="132">
        <v>10116.6</v>
      </c>
      <c r="AG51" s="61">
        <v>3.62</v>
      </c>
      <c r="AH51" s="67">
        <f t="shared" ref="AH51:AH56" si="53">AF51*AG51</f>
        <v>36622.092000000004</v>
      </c>
      <c r="AI51" s="112">
        <v>730.87</v>
      </c>
      <c r="AJ51" s="61">
        <v>3.62</v>
      </c>
      <c r="AK51" s="67">
        <f t="shared" ref="AK51:AK54" si="54">AI51*AJ51</f>
        <v>2645.7494000000002</v>
      </c>
      <c r="AL51" s="112">
        <v>688</v>
      </c>
      <c r="AM51" s="61">
        <v>3.62</v>
      </c>
      <c r="AN51" s="67">
        <f t="shared" ref="AN51:AN54" si="55">AL51*AM51</f>
        <v>2490.56</v>
      </c>
      <c r="AO51" s="112">
        <v>6594.1</v>
      </c>
      <c r="AP51" s="61">
        <v>3.62</v>
      </c>
      <c r="AQ51" s="67">
        <f t="shared" ref="AQ51:AQ54" si="56">AO51*AP51</f>
        <v>23870.642000000003</v>
      </c>
      <c r="AR51" s="68">
        <f t="shared" si="6"/>
        <v>41024.280000000006</v>
      </c>
    </row>
    <row r="52" spans="1:44" s="9" customFormat="1" x14ac:dyDescent="0.25">
      <c r="A52" s="56" t="str">
        <f>CONCATENATE($A$50,".",RIGHT(A51,LEN(A51)-2)+1)</f>
        <v>5.2</v>
      </c>
      <c r="B52" s="57">
        <v>5914389</v>
      </c>
      <c r="C52" s="56" t="s">
        <v>97</v>
      </c>
      <c r="D52" s="58" t="s">
        <v>98</v>
      </c>
      <c r="E52" s="56" t="s">
        <v>99</v>
      </c>
      <c r="F52" s="114">
        <v>1728850.51</v>
      </c>
      <c r="G52" s="126">
        <v>24228.17</v>
      </c>
      <c r="H52" s="60">
        <f t="shared" si="44"/>
        <v>1753078.68</v>
      </c>
      <c r="I52" s="61">
        <v>0.73</v>
      </c>
      <c r="J52" s="62">
        <f t="shared" si="45"/>
        <v>1279747.44</v>
      </c>
      <c r="K52" s="90"/>
      <c r="L52" s="61">
        <v>0.73</v>
      </c>
      <c r="M52" s="67">
        <f t="shared" si="46"/>
        <v>0</v>
      </c>
      <c r="N52" s="90">
        <v>5128.24</v>
      </c>
      <c r="O52" s="61">
        <v>0.73</v>
      </c>
      <c r="P52" s="67">
        <f t="shared" si="47"/>
        <v>3743.6151999999997</v>
      </c>
      <c r="Q52" s="91">
        <v>9409.92</v>
      </c>
      <c r="R52" s="61">
        <v>0.73</v>
      </c>
      <c r="S52" s="67">
        <f t="shared" si="48"/>
        <v>6869.2416000000003</v>
      </c>
      <c r="T52" s="70">
        <v>11570.98</v>
      </c>
      <c r="U52" s="61">
        <v>0.73</v>
      </c>
      <c r="V52" s="67">
        <f t="shared" si="49"/>
        <v>8446.8153999999995</v>
      </c>
      <c r="W52" s="70">
        <v>2871.7</v>
      </c>
      <c r="X52" s="61">
        <v>0.73</v>
      </c>
      <c r="Y52" s="67">
        <f t="shared" si="50"/>
        <v>2096.3409999999999</v>
      </c>
      <c r="Z52" s="70">
        <v>8012.94</v>
      </c>
      <c r="AA52" s="61">
        <v>0.73</v>
      </c>
      <c r="AB52" s="67">
        <f t="shared" si="51"/>
        <v>5849.4461999999994</v>
      </c>
      <c r="AC52" s="132">
        <v>9668.1</v>
      </c>
      <c r="AD52" s="61">
        <v>0.73</v>
      </c>
      <c r="AE52" s="67">
        <f t="shared" si="52"/>
        <v>7057.7129999999997</v>
      </c>
      <c r="AF52" s="132">
        <v>197810.34</v>
      </c>
      <c r="AG52" s="61">
        <v>0.73</v>
      </c>
      <c r="AH52" s="67">
        <f t="shared" si="53"/>
        <v>144401.54819999999</v>
      </c>
      <c r="AI52" s="114">
        <v>1072058.47</v>
      </c>
      <c r="AJ52" s="61">
        <v>0.73</v>
      </c>
      <c r="AK52" s="67">
        <f t="shared" si="54"/>
        <v>782602.68309999991</v>
      </c>
      <c r="AL52" s="114">
        <v>430333.22</v>
      </c>
      <c r="AM52" s="61">
        <v>0.73</v>
      </c>
      <c r="AN52" s="67">
        <f t="shared" si="55"/>
        <v>314143.25059999997</v>
      </c>
      <c r="AO52" s="114">
        <v>0</v>
      </c>
      <c r="AP52" s="61">
        <v>0.73</v>
      </c>
      <c r="AQ52" s="67">
        <f t="shared" si="56"/>
        <v>0</v>
      </c>
      <c r="AR52" s="68">
        <f t="shared" si="6"/>
        <v>6214.7700000000186</v>
      </c>
    </row>
    <row r="53" spans="1:44" x14ac:dyDescent="0.25">
      <c r="A53" s="75" t="str">
        <f>CONCATENATE($A$50,".",RIGHT(A52,LEN(A52)-2)+1)</f>
        <v>5.3</v>
      </c>
      <c r="B53" s="75">
        <v>43335</v>
      </c>
      <c r="C53" s="75" t="s">
        <v>60</v>
      </c>
      <c r="D53" s="58" t="s">
        <v>105</v>
      </c>
      <c r="E53" s="56" t="s">
        <v>83</v>
      </c>
      <c r="F53" s="112">
        <v>78228.53</v>
      </c>
      <c r="G53" s="115"/>
      <c r="H53" s="60">
        <f t="shared" si="44"/>
        <v>78228.53</v>
      </c>
      <c r="I53" s="61">
        <v>3.07</v>
      </c>
      <c r="J53" s="62">
        <f t="shared" si="45"/>
        <v>240161.59</v>
      </c>
      <c r="K53" s="106"/>
      <c r="L53" s="61">
        <v>3.07</v>
      </c>
      <c r="M53" s="67">
        <f t="shared" si="46"/>
        <v>0</v>
      </c>
      <c r="N53" s="106"/>
      <c r="O53" s="61">
        <v>3.07</v>
      </c>
      <c r="P53" s="67">
        <f t="shared" si="47"/>
        <v>0</v>
      </c>
      <c r="Q53" s="108"/>
      <c r="R53" s="61">
        <v>3.07</v>
      </c>
      <c r="S53" s="67">
        <f t="shared" si="48"/>
        <v>0</v>
      </c>
      <c r="T53" s="70"/>
      <c r="U53" s="61">
        <v>3.07</v>
      </c>
      <c r="V53" s="67">
        <f t="shared" si="49"/>
        <v>0</v>
      </c>
      <c r="W53" s="70">
        <v>4589.7</v>
      </c>
      <c r="X53" s="61">
        <v>3.07</v>
      </c>
      <c r="Y53" s="67">
        <f t="shared" si="50"/>
        <v>14090.378999999999</v>
      </c>
      <c r="Z53" s="70">
        <v>515.76</v>
      </c>
      <c r="AA53" s="61">
        <v>3.07</v>
      </c>
      <c r="AB53" s="67">
        <f t="shared" si="51"/>
        <v>1583.3832</v>
      </c>
      <c r="AC53" s="132">
        <v>316.23</v>
      </c>
      <c r="AD53" s="61">
        <v>3.07</v>
      </c>
      <c r="AE53" s="67">
        <f t="shared" si="52"/>
        <v>970.8261</v>
      </c>
      <c r="AF53" s="132">
        <v>354.13</v>
      </c>
      <c r="AG53" s="61">
        <v>3.07</v>
      </c>
      <c r="AH53" s="67">
        <f t="shared" si="53"/>
        <v>1087.1790999999998</v>
      </c>
      <c r="AI53" s="112">
        <v>1336.35</v>
      </c>
      <c r="AJ53" s="61">
        <v>3.07</v>
      </c>
      <c r="AK53" s="67">
        <f t="shared" si="54"/>
        <v>4102.5944999999992</v>
      </c>
      <c r="AL53" s="112">
        <v>7667.52</v>
      </c>
      <c r="AM53" s="61">
        <v>3.07</v>
      </c>
      <c r="AN53" s="67">
        <f t="shared" si="55"/>
        <v>23539.286400000001</v>
      </c>
      <c r="AO53" s="112"/>
      <c r="AP53" s="61">
        <v>3.07</v>
      </c>
      <c r="AQ53" s="67">
        <f t="shared" si="56"/>
        <v>0</v>
      </c>
      <c r="AR53" s="68">
        <f t="shared" si="6"/>
        <v>63448.84</v>
      </c>
    </row>
    <row r="54" spans="1:44" x14ac:dyDescent="0.25">
      <c r="A54" s="75" t="str">
        <f>CONCATENATE($A$50,".",RIGHT(A53,LEN(A53)-2)+1)</f>
        <v>5.4</v>
      </c>
      <c r="B54" s="75">
        <v>42045</v>
      </c>
      <c r="C54" s="75" t="s">
        <v>60</v>
      </c>
      <c r="D54" s="58" t="s">
        <v>106</v>
      </c>
      <c r="E54" s="56" t="s">
        <v>83</v>
      </c>
      <c r="F54" s="112">
        <v>10493.8</v>
      </c>
      <c r="G54" s="115">
        <v>730.87</v>
      </c>
      <c r="H54" s="60">
        <f t="shared" si="44"/>
        <v>11224.67</v>
      </c>
      <c r="I54" s="61">
        <v>26.55</v>
      </c>
      <c r="J54" s="62">
        <f t="shared" si="45"/>
        <v>298014.99</v>
      </c>
      <c r="K54" s="106"/>
      <c r="L54" s="61">
        <v>26.55</v>
      </c>
      <c r="M54" s="67">
        <f t="shared" si="46"/>
        <v>0</v>
      </c>
      <c r="N54" s="106"/>
      <c r="O54" s="61">
        <v>26.55</v>
      </c>
      <c r="P54" s="67">
        <f t="shared" si="47"/>
        <v>0</v>
      </c>
      <c r="Q54" s="108"/>
      <c r="R54" s="61">
        <v>26.55</v>
      </c>
      <c r="S54" s="67">
        <f t="shared" si="48"/>
        <v>0</v>
      </c>
      <c r="T54" s="70"/>
      <c r="U54" s="61">
        <v>26.55</v>
      </c>
      <c r="V54" s="67">
        <f t="shared" si="49"/>
        <v>0</v>
      </c>
      <c r="W54" s="70"/>
      <c r="X54" s="61">
        <v>26.55</v>
      </c>
      <c r="Y54" s="67">
        <f t="shared" si="50"/>
        <v>0</v>
      </c>
      <c r="Z54" s="70"/>
      <c r="AA54" s="61">
        <v>26.55</v>
      </c>
      <c r="AB54" s="67">
        <f t="shared" si="51"/>
        <v>0</v>
      </c>
      <c r="AC54" s="133"/>
      <c r="AD54" s="61">
        <v>26.55</v>
      </c>
      <c r="AE54" s="67">
        <f t="shared" si="52"/>
        <v>0</v>
      </c>
      <c r="AF54" s="133">
        <v>7332</v>
      </c>
      <c r="AG54" s="61">
        <v>26.55</v>
      </c>
      <c r="AH54" s="67">
        <f t="shared" si="53"/>
        <v>194664.6</v>
      </c>
      <c r="AI54" s="112">
        <v>747.71</v>
      </c>
      <c r="AJ54" s="61">
        <v>26.55</v>
      </c>
      <c r="AK54" s="67">
        <f t="shared" si="54"/>
        <v>19851.700500000003</v>
      </c>
      <c r="AL54" s="112"/>
      <c r="AM54" s="61">
        <v>26.55</v>
      </c>
      <c r="AN54" s="67">
        <f t="shared" si="55"/>
        <v>0</v>
      </c>
      <c r="AO54" s="112">
        <v>1248</v>
      </c>
      <c r="AP54" s="61">
        <v>26.55</v>
      </c>
      <c r="AQ54" s="67">
        <f t="shared" si="56"/>
        <v>33134.400000000001</v>
      </c>
      <c r="AR54" s="68">
        <f t="shared" si="6"/>
        <v>1896.9600000000009</v>
      </c>
    </row>
    <row r="55" spans="1:44" s="122" customFormat="1" x14ac:dyDescent="0.25">
      <c r="A55" s="117" t="str">
        <f>CONCATENATE($A$50,".",RIGHT(A54,LEN(A54)-2)+1)</f>
        <v>5.5</v>
      </c>
      <c r="B55" s="117">
        <v>42043</v>
      </c>
      <c r="C55" s="117" t="s">
        <v>60</v>
      </c>
      <c r="D55" s="58" t="s">
        <v>94</v>
      </c>
      <c r="E55" s="93" t="s">
        <v>95</v>
      </c>
      <c r="F55" s="134">
        <v>0.15279999999999999</v>
      </c>
      <c r="G55" s="119">
        <f>I54</f>
        <v>26.55</v>
      </c>
      <c r="H55" s="96">
        <f t="shared" si="44"/>
        <v>26.7028</v>
      </c>
      <c r="I55" s="97">
        <f>J54</f>
        <v>298014.99</v>
      </c>
      <c r="J55" s="98">
        <f>ROUND((F55*I55),2)</f>
        <v>45536.69</v>
      </c>
      <c r="K55" s="120"/>
      <c r="L55" s="97">
        <f>M54</f>
        <v>0</v>
      </c>
      <c r="M55" s="100">
        <f t="shared" si="46"/>
        <v>0</v>
      </c>
      <c r="N55" s="120"/>
      <c r="O55" s="97">
        <f>P54</f>
        <v>0</v>
      </c>
      <c r="P55" s="100">
        <f t="shared" si="47"/>
        <v>0</v>
      </c>
      <c r="Q55" s="121"/>
      <c r="R55" s="97">
        <f>S54</f>
        <v>0</v>
      </c>
      <c r="S55" s="100">
        <f t="shared" si="48"/>
        <v>0</v>
      </c>
      <c r="T55" s="101"/>
      <c r="U55" s="97">
        <f>V54</f>
        <v>0</v>
      </c>
      <c r="V55" s="100">
        <f t="shared" si="49"/>
        <v>0</v>
      </c>
      <c r="W55" s="101"/>
      <c r="X55" s="97">
        <f>Y54</f>
        <v>0</v>
      </c>
      <c r="Y55" s="100">
        <f t="shared" si="50"/>
        <v>0</v>
      </c>
      <c r="Z55" s="101"/>
      <c r="AA55" s="97">
        <f>AB54</f>
        <v>0</v>
      </c>
      <c r="AB55" s="100">
        <f t="shared" si="51"/>
        <v>0</v>
      </c>
      <c r="AC55" s="135"/>
      <c r="AD55" s="97">
        <f>AE54</f>
        <v>0</v>
      </c>
      <c r="AE55" s="100">
        <f t="shared" si="52"/>
        <v>0</v>
      </c>
      <c r="AF55" s="135">
        <f>AH54</f>
        <v>194664.6</v>
      </c>
      <c r="AG55" s="136">
        <v>0.15279999999999999</v>
      </c>
      <c r="AH55" s="100">
        <f>AF55*AG55</f>
        <v>29744.75088</v>
      </c>
      <c r="AI55" s="118">
        <f>AK54</f>
        <v>19851.700500000003</v>
      </c>
      <c r="AJ55" s="136">
        <v>0.15279999999999999</v>
      </c>
      <c r="AK55" s="100">
        <f>AI55*AJ55</f>
        <v>3033.3398364000004</v>
      </c>
      <c r="AL55" s="118"/>
      <c r="AM55" s="136">
        <v>0.15279999999999999</v>
      </c>
      <c r="AN55" s="100">
        <f>AL55*AM55</f>
        <v>0</v>
      </c>
      <c r="AO55" s="118"/>
      <c r="AP55" s="136">
        <v>0.15279999999999999</v>
      </c>
      <c r="AQ55" s="100">
        <f>AO55*AP55</f>
        <v>0</v>
      </c>
      <c r="AR55" s="68">
        <f t="shared" si="6"/>
        <v>-214489.59770000001</v>
      </c>
    </row>
    <row r="56" spans="1:44" x14ac:dyDescent="0.25">
      <c r="A56" s="75" t="str">
        <f t="shared" ref="A56:A59" si="57">CONCATENATE($A$50,".",RIGHT(A55,LEN(A55)-2)+1)</f>
        <v>5.6</v>
      </c>
      <c r="B56" s="75">
        <v>5502978</v>
      </c>
      <c r="C56" s="75" t="s">
        <v>97</v>
      </c>
      <c r="D56" s="58" t="s">
        <v>107</v>
      </c>
      <c r="E56" s="56" t="s">
        <v>108</v>
      </c>
      <c r="F56" s="112">
        <v>10493.8</v>
      </c>
      <c r="G56" s="115">
        <v>2943.87</v>
      </c>
      <c r="H56" s="60">
        <f t="shared" si="44"/>
        <v>13437.669999999998</v>
      </c>
      <c r="I56" s="61">
        <v>4.41</v>
      </c>
      <c r="J56" s="62">
        <f t="shared" si="45"/>
        <v>59260.12</v>
      </c>
      <c r="K56" s="106"/>
      <c r="L56" s="61">
        <v>4.41</v>
      </c>
      <c r="M56" s="67">
        <f t="shared" si="46"/>
        <v>0</v>
      </c>
      <c r="N56" s="106">
        <v>1123.7</v>
      </c>
      <c r="O56" s="61">
        <v>4.41</v>
      </c>
      <c r="P56" s="67">
        <f t="shared" si="47"/>
        <v>4955.5170000000007</v>
      </c>
      <c r="Q56" s="108">
        <v>1089.3</v>
      </c>
      <c r="R56" s="61">
        <v>4.41</v>
      </c>
      <c r="S56" s="67">
        <f t="shared" si="48"/>
        <v>4803.8130000000001</v>
      </c>
      <c r="T56" s="70">
        <v>1400</v>
      </c>
      <c r="U56" s="61">
        <v>4.41</v>
      </c>
      <c r="V56" s="67">
        <f t="shared" si="49"/>
        <v>6174</v>
      </c>
      <c r="W56" s="70">
        <v>140</v>
      </c>
      <c r="X56" s="61">
        <v>4.41</v>
      </c>
      <c r="Y56" s="67">
        <f t="shared" si="50"/>
        <v>617.4</v>
      </c>
      <c r="Z56" s="70">
        <v>468</v>
      </c>
      <c r="AA56" s="61">
        <v>4.41</v>
      </c>
      <c r="AB56" s="67">
        <f t="shared" si="51"/>
        <v>2063.88</v>
      </c>
      <c r="AC56" s="132">
        <v>2652</v>
      </c>
      <c r="AD56" s="61">
        <v>4.41</v>
      </c>
      <c r="AE56" s="67">
        <f t="shared" si="52"/>
        <v>11695.32</v>
      </c>
      <c r="AF56" s="132">
        <v>1092</v>
      </c>
      <c r="AG56" s="61">
        <v>4.41</v>
      </c>
      <c r="AH56" s="67">
        <f t="shared" si="53"/>
        <v>4815.72</v>
      </c>
      <c r="AI56" s="112">
        <v>747.71</v>
      </c>
      <c r="AJ56" s="115">
        <v>4.41</v>
      </c>
      <c r="AK56" s="67">
        <f t="shared" ref="AK56:AK58" si="58">AI56*AJ56</f>
        <v>3297.4011</v>
      </c>
      <c r="AL56" s="112"/>
      <c r="AM56" s="115">
        <v>4.41</v>
      </c>
      <c r="AN56" s="67">
        <f t="shared" ref="AN56:AN58" si="59">AL56*AM56</f>
        <v>0</v>
      </c>
      <c r="AO56" s="112">
        <v>1248</v>
      </c>
      <c r="AP56" s="115">
        <v>4.41</v>
      </c>
      <c r="AQ56" s="67">
        <f t="shared" ref="AQ56:AQ58" si="60">AO56*AP56</f>
        <v>5503.68</v>
      </c>
      <c r="AR56" s="68">
        <f t="shared" si="6"/>
        <v>3476.9599999999991</v>
      </c>
    </row>
    <row r="57" spans="1:44" x14ac:dyDescent="0.25">
      <c r="A57" s="75" t="str">
        <f t="shared" si="57"/>
        <v>5.7</v>
      </c>
      <c r="B57" s="75"/>
      <c r="C57" s="75"/>
      <c r="D57" s="58" t="s">
        <v>109</v>
      </c>
      <c r="E57" s="56"/>
      <c r="F57" s="112"/>
      <c r="G57" s="115">
        <v>25540.15</v>
      </c>
      <c r="H57" s="60">
        <f t="shared" si="44"/>
        <v>25540.15</v>
      </c>
      <c r="I57" s="137">
        <v>8.32</v>
      </c>
      <c r="J57" s="62">
        <f t="shared" si="45"/>
        <v>212494.05</v>
      </c>
      <c r="K57" s="106"/>
      <c r="L57" s="61"/>
      <c r="M57" s="67"/>
      <c r="N57" s="106"/>
      <c r="O57" s="61"/>
      <c r="P57" s="67"/>
      <c r="Q57" s="108"/>
      <c r="R57" s="61"/>
      <c r="S57" s="67"/>
      <c r="T57" s="70"/>
      <c r="U57" s="61"/>
      <c r="V57" s="67"/>
      <c r="W57" s="70"/>
      <c r="X57" s="61"/>
      <c r="Y57" s="67"/>
      <c r="Z57" s="70"/>
      <c r="AA57" s="61"/>
      <c r="AB57" s="67"/>
      <c r="AC57" s="132"/>
      <c r="AD57" s="61"/>
      <c r="AE57" s="67"/>
      <c r="AF57" s="132"/>
      <c r="AG57" s="61"/>
      <c r="AH57" s="67"/>
      <c r="AI57" s="112">
        <v>6509</v>
      </c>
      <c r="AJ57" s="115">
        <v>8.32</v>
      </c>
      <c r="AK57" s="67">
        <f t="shared" si="58"/>
        <v>54154.880000000005</v>
      </c>
      <c r="AL57" s="112"/>
      <c r="AM57" s="115">
        <v>8.32</v>
      </c>
      <c r="AN57" s="67">
        <f t="shared" si="59"/>
        <v>0</v>
      </c>
      <c r="AO57" s="112">
        <v>645</v>
      </c>
      <c r="AP57" s="115">
        <v>8.32</v>
      </c>
      <c r="AQ57" s="67">
        <f t="shared" si="60"/>
        <v>5366.4000000000005</v>
      </c>
      <c r="AR57" s="68">
        <f t="shared" si="6"/>
        <v>18386.150000000001</v>
      </c>
    </row>
    <row r="58" spans="1:44" ht="38.25" x14ac:dyDescent="0.25">
      <c r="A58" s="75" t="str">
        <f t="shared" si="57"/>
        <v>5.8</v>
      </c>
      <c r="B58" s="75"/>
      <c r="C58" s="75"/>
      <c r="D58" s="58" t="s">
        <v>110</v>
      </c>
      <c r="E58" s="56"/>
      <c r="F58" s="112"/>
      <c r="G58" s="115">
        <v>14297</v>
      </c>
      <c r="H58" s="60">
        <f t="shared" si="44"/>
        <v>14297</v>
      </c>
      <c r="I58" s="137">
        <v>5.53</v>
      </c>
      <c r="J58" s="62">
        <f t="shared" si="45"/>
        <v>79062.41</v>
      </c>
      <c r="K58" s="106"/>
      <c r="L58" s="61"/>
      <c r="M58" s="67"/>
      <c r="N58" s="106"/>
      <c r="O58" s="61"/>
      <c r="P58" s="67"/>
      <c r="Q58" s="108"/>
      <c r="R58" s="61"/>
      <c r="S58" s="67"/>
      <c r="T58" s="70"/>
      <c r="U58" s="61"/>
      <c r="V58" s="67"/>
      <c r="W58" s="70"/>
      <c r="X58" s="61"/>
      <c r="Y58" s="67"/>
      <c r="Z58" s="70"/>
      <c r="AA58" s="61"/>
      <c r="AB58" s="67"/>
      <c r="AC58" s="132"/>
      <c r="AD58" s="61"/>
      <c r="AE58" s="67"/>
      <c r="AF58" s="132"/>
      <c r="AG58" s="61"/>
      <c r="AH58" s="67"/>
      <c r="AI58" s="112">
        <v>8657.2000000000007</v>
      </c>
      <c r="AJ58" s="115">
        <v>5.53</v>
      </c>
      <c r="AK58" s="67">
        <f t="shared" si="58"/>
        <v>47874.316000000006</v>
      </c>
      <c r="AL58" s="112"/>
      <c r="AM58" s="115">
        <v>5.53</v>
      </c>
      <c r="AN58" s="67">
        <f t="shared" si="59"/>
        <v>0</v>
      </c>
      <c r="AO58" s="112">
        <v>3132.16</v>
      </c>
      <c r="AP58" s="115">
        <v>5.53</v>
      </c>
      <c r="AQ58" s="67">
        <f t="shared" si="60"/>
        <v>17320.844799999999</v>
      </c>
      <c r="AR58" s="68">
        <f t="shared" si="6"/>
        <v>2507.6399999999994</v>
      </c>
    </row>
    <row r="59" spans="1:44" x14ac:dyDescent="0.25">
      <c r="A59" s="75" t="str">
        <f t="shared" si="57"/>
        <v>5.9</v>
      </c>
      <c r="B59" s="75"/>
      <c r="C59" s="75"/>
      <c r="D59" s="58" t="s">
        <v>96</v>
      </c>
      <c r="E59" s="56"/>
      <c r="F59" s="112"/>
      <c r="G59" s="115">
        <v>14297</v>
      </c>
      <c r="H59" s="60">
        <f t="shared" si="44"/>
        <v>14297</v>
      </c>
      <c r="I59" s="137">
        <v>4.62</v>
      </c>
      <c r="J59" s="62">
        <f t="shared" si="45"/>
        <v>66052.14</v>
      </c>
      <c r="K59" s="106"/>
      <c r="L59" s="61"/>
      <c r="M59" s="67"/>
      <c r="N59" s="106"/>
      <c r="O59" s="61"/>
      <c r="P59" s="67"/>
      <c r="Q59" s="108"/>
      <c r="R59" s="61"/>
      <c r="S59" s="67"/>
      <c r="T59" s="70"/>
      <c r="U59" s="61"/>
      <c r="V59" s="67"/>
      <c r="W59" s="70"/>
      <c r="X59" s="61"/>
      <c r="Y59" s="67"/>
      <c r="Z59" s="70"/>
      <c r="AA59" s="61"/>
      <c r="AB59" s="67"/>
      <c r="AC59" s="132"/>
      <c r="AD59" s="61"/>
      <c r="AE59" s="67"/>
      <c r="AF59" s="132"/>
      <c r="AG59" s="61"/>
      <c r="AH59" s="67"/>
      <c r="AI59" s="112">
        <v>8657.2000000000007</v>
      </c>
      <c r="AJ59" s="115">
        <v>4.62</v>
      </c>
      <c r="AK59" s="67">
        <f>AI59*AJ59</f>
        <v>39996.264000000003</v>
      </c>
      <c r="AL59" s="112"/>
      <c r="AM59" s="115">
        <v>4.62</v>
      </c>
      <c r="AN59" s="67">
        <f>AL59*AM59</f>
        <v>0</v>
      </c>
      <c r="AO59" s="112">
        <v>3132.16</v>
      </c>
      <c r="AP59" s="115">
        <v>4.62</v>
      </c>
      <c r="AQ59" s="67">
        <f>AO59*AP59</f>
        <v>14470.5792</v>
      </c>
      <c r="AR59" s="68">
        <f t="shared" si="6"/>
        <v>2507.6399999999994</v>
      </c>
    </row>
    <row r="60" spans="1:44" x14ac:dyDescent="0.25">
      <c r="A60" s="75"/>
      <c r="B60" s="75"/>
      <c r="C60" s="75"/>
      <c r="D60" s="138" t="s">
        <v>111</v>
      </c>
      <c r="E60" s="75"/>
      <c r="F60" s="104"/>
      <c r="G60" s="139"/>
      <c r="H60" s="139"/>
      <c r="I60" s="105"/>
      <c r="J60" s="105">
        <f>SUM(J51:J59)</f>
        <v>2602279.92</v>
      </c>
      <c r="K60" s="80"/>
      <c r="L60" s="105"/>
      <c r="M60" s="81">
        <f>SUM(M51:M56)</f>
        <v>0</v>
      </c>
      <c r="N60" s="80"/>
      <c r="O60" s="105"/>
      <c r="P60" s="81">
        <f>SUM(P51:P56)</f>
        <v>21344.154200000001</v>
      </c>
      <c r="Q60" s="82"/>
      <c r="R60" s="105"/>
      <c r="S60" s="81">
        <f>SUM(S51:S56)</f>
        <v>33932.796600000001</v>
      </c>
      <c r="T60" s="81"/>
      <c r="U60" s="105"/>
      <c r="V60" s="81">
        <f>V50</f>
        <v>41773.530400000003</v>
      </c>
      <c r="W60" s="81"/>
      <c r="X60" s="105"/>
      <c r="Y60" s="81">
        <f>Y50</f>
        <v>24293.9</v>
      </c>
      <c r="Z60" s="81"/>
      <c r="AA60" s="105"/>
      <c r="AB60" s="81">
        <f>AB50</f>
        <v>30115.505400000002</v>
      </c>
      <c r="AC60" s="81"/>
      <c r="AD60" s="105"/>
      <c r="AE60" s="81">
        <f>AE50</f>
        <v>37371.359100000001</v>
      </c>
      <c r="AF60" s="81"/>
      <c r="AG60" s="105"/>
      <c r="AH60" s="81">
        <f>AH50</f>
        <v>411335.89017999999</v>
      </c>
      <c r="AI60" s="81"/>
      <c r="AJ60" s="105"/>
      <c r="AK60" s="81">
        <f>AK50</f>
        <v>957558.9284363999</v>
      </c>
      <c r="AL60" s="81"/>
      <c r="AM60" s="105"/>
      <c r="AN60" s="81">
        <f>AN50</f>
        <v>340173.09699999995</v>
      </c>
      <c r="AO60" s="81"/>
      <c r="AP60" s="105"/>
      <c r="AQ60" s="81">
        <f>AQ50</f>
        <v>99666.546000000002</v>
      </c>
      <c r="AR60" s="68">
        <f t="shared" si="6"/>
        <v>0</v>
      </c>
    </row>
    <row r="61" spans="1:44" x14ac:dyDescent="0.25">
      <c r="A61" s="75"/>
      <c r="B61" s="75"/>
      <c r="C61" s="75"/>
      <c r="D61" s="113"/>
      <c r="E61" s="75"/>
      <c r="F61" s="104"/>
      <c r="G61" s="139"/>
      <c r="H61" s="139"/>
      <c r="I61" s="105"/>
      <c r="J61" s="105"/>
      <c r="K61" s="106"/>
      <c r="L61" s="105"/>
      <c r="M61" s="107"/>
      <c r="N61" s="106"/>
      <c r="O61" s="105"/>
      <c r="P61" s="107"/>
      <c r="Q61" s="108"/>
      <c r="R61" s="105"/>
      <c r="S61" s="107"/>
      <c r="T61" s="107"/>
      <c r="U61" s="105"/>
      <c r="V61" s="107"/>
      <c r="W61" s="107"/>
      <c r="X61" s="105"/>
      <c r="Y61" s="107"/>
      <c r="Z61" s="107"/>
      <c r="AA61" s="105"/>
      <c r="AB61" s="107"/>
      <c r="AC61" s="107"/>
      <c r="AD61" s="105"/>
      <c r="AE61" s="107"/>
      <c r="AF61" s="107"/>
      <c r="AG61" s="105"/>
      <c r="AH61" s="107"/>
      <c r="AI61" s="107"/>
      <c r="AJ61" s="105"/>
      <c r="AK61" s="107"/>
      <c r="AL61" s="107"/>
      <c r="AM61" s="105"/>
      <c r="AN61" s="107"/>
      <c r="AO61" s="107"/>
      <c r="AP61" s="105"/>
      <c r="AQ61" s="107"/>
      <c r="AR61" s="68">
        <f t="shared" si="6"/>
        <v>0</v>
      </c>
    </row>
    <row r="62" spans="1:44" x14ac:dyDescent="0.25">
      <c r="A62" s="83">
        <v>6</v>
      </c>
      <c r="B62" s="83"/>
      <c r="C62" s="83"/>
      <c r="D62" s="140" t="s">
        <v>112</v>
      </c>
      <c r="E62" s="109"/>
      <c r="F62" s="141"/>
      <c r="G62" s="142"/>
      <c r="H62" s="142"/>
      <c r="I62" s="110"/>
      <c r="J62" s="86">
        <f>SUBTOTAL(9,J63:J72)</f>
        <v>434223.41000000003</v>
      </c>
      <c r="K62" s="87"/>
      <c r="L62" s="110"/>
      <c r="M62" s="88"/>
      <c r="N62" s="87"/>
      <c r="O62" s="110"/>
      <c r="P62" s="88"/>
      <c r="Q62" s="89"/>
      <c r="R62" s="110"/>
      <c r="S62" s="88"/>
      <c r="T62" s="88"/>
      <c r="U62" s="110"/>
      <c r="V62" s="88">
        <f>SUBTOTAL(9,V63:V72)</f>
        <v>0</v>
      </c>
      <c r="W62" s="88"/>
      <c r="X62" s="110"/>
      <c r="Y62" s="88">
        <f>SUBTOTAL(9,Y63:Y72)</f>
        <v>4336.3099999999995</v>
      </c>
      <c r="Z62" s="88"/>
      <c r="AA62" s="110"/>
      <c r="AB62" s="88">
        <f>SUBTOTAL(9,AB63:AB72)</f>
        <v>31791.200000000001</v>
      </c>
      <c r="AC62" s="88"/>
      <c r="AD62" s="110"/>
      <c r="AE62" s="88">
        <f>SUBTOTAL(9,AE63:AE72)</f>
        <v>43902.8</v>
      </c>
      <c r="AF62" s="88"/>
      <c r="AG62" s="110"/>
      <c r="AH62" s="88">
        <f>SUBTOTAL(9,AH63:AH72)</f>
        <v>19455.079000000002</v>
      </c>
      <c r="AI62" s="88"/>
      <c r="AJ62" s="110"/>
      <c r="AK62" s="88">
        <f>SUBTOTAL(9,AK63:AK72)</f>
        <v>18293.5648</v>
      </c>
      <c r="AL62" s="88"/>
      <c r="AM62" s="110"/>
      <c r="AN62" s="88">
        <f>SUBTOTAL(9,AN63:AN72)</f>
        <v>0</v>
      </c>
      <c r="AO62" s="88"/>
      <c r="AP62" s="110"/>
      <c r="AQ62" s="88">
        <f>SUBTOTAL(9,AQ63:AQ72)</f>
        <v>0</v>
      </c>
      <c r="AR62" s="68">
        <f t="shared" si="6"/>
        <v>0</v>
      </c>
    </row>
    <row r="63" spans="1:44" ht="25.5" x14ac:dyDescent="0.25">
      <c r="A63" s="75" t="str">
        <f>CONCATENATE(A62,".",1)</f>
        <v>6.1</v>
      </c>
      <c r="B63" s="111">
        <v>200202</v>
      </c>
      <c r="C63" s="75" t="s">
        <v>42</v>
      </c>
      <c r="D63" s="58" t="s">
        <v>113</v>
      </c>
      <c r="E63" s="56" t="s">
        <v>53</v>
      </c>
      <c r="F63" s="112">
        <v>3920</v>
      </c>
      <c r="G63" s="115">
        <v>426.5</v>
      </c>
      <c r="H63" s="60">
        <f t="shared" ref="H63:H72" si="61">F63+G63</f>
        <v>4346.5</v>
      </c>
      <c r="I63" s="61">
        <v>56.77</v>
      </c>
      <c r="J63" s="62">
        <f t="shared" ref="J63:J72" si="62">ROUND((H63*I63),2)</f>
        <v>246750.81</v>
      </c>
      <c r="K63" s="106"/>
      <c r="L63" s="61">
        <v>56.77</v>
      </c>
      <c r="M63" s="67">
        <f t="shared" ref="M63:M72" si="63">K63*L63</f>
        <v>0</v>
      </c>
      <c r="N63" s="106"/>
      <c r="O63" s="61">
        <v>56.77</v>
      </c>
      <c r="P63" s="67">
        <f t="shared" ref="P63:P72" si="64">N63*O63</f>
        <v>0</v>
      </c>
      <c r="Q63" s="108"/>
      <c r="R63" s="61">
        <v>56.77</v>
      </c>
      <c r="S63" s="67">
        <f t="shared" ref="S63:S72" si="65">Q63*R63</f>
        <v>0</v>
      </c>
      <c r="T63" s="67"/>
      <c r="U63" s="61">
        <v>56.77</v>
      </c>
      <c r="V63" s="67"/>
      <c r="W63" s="67"/>
      <c r="X63" s="61">
        <v>56.77</v>
      </c>
      <c r="Y63" s="67"/>
      <c r="Z63" s="70">
        <v>560</v>
      </c>
      <c r="AA63" s="61">
        <v>56.77</v>
      </c>
      <c r="AB63" s="67">
        <f t="shared" ref="AB63" si="66">Z63*AA63</f>
        <v>31791.200000000001</v>
      </c>
      <c r="AC63" s="70">
        <v>670</v>
      </c>
      <c r="AD63" s="61">
        <v>56.77</v>
      </c>
      <c r="AE63" s="67">
        <f t="shared" ref="AE63" si="67">AC63*AD63</f>
        <v>38035.9</v>
      </c>
      <c r="AF63" s="70">
        <v>342.7</v>
      </c>
      <c r="AG63" s="61">
        <v>56.77</v>
      </c>
      <c r="AH63" s="67">
        <f t="shared" ref="AH63" si="68">AF63*AG63</f>
        <v>19455.079000000002</v>
      </c>
      <c r="AI63" s="70">
        <v>322.24</v>
      </c>
      <c r="AJ63" s="61">
        <v>56.77</v>
      </c>
      <c r="AK63" s="67">
        <f t="shared" ref="AK63" si="69">AI63*AJ63</f>
        <v>18293.5648</v>
      </c>
      <c r="AL63" s="70"/>
      <c r="AM63" s="61">
        <v>56.77</v>
      </c>
      <c r="AN63" s="67">
        <f t="shared" ref="AN63" si="70">AL63*AM63</f>
        <v>0</v>
      </c>
      <c r="AO63" s="70"/>
      <c r="AP63" s="61">
        <v>56.77</v>
      </c>
      <c r="AQ63" s="67">
        <f t="shared" ref="AQ63" si="71">AO63*AP63</f>
        <v>0</v>
      </c>
      <c r="AR63" s="68">
        <f t="shared" si="6"/>
        <v>2451.56</v>
      </c>
    </row>
    <row r="64" spans="1:44" x14ac:dyDescent="0.25">
      <c r="A64" s="75" t="str">
        <f>CONCATENATE($A$62,".",RIGHT(A63,LEN(A63)-2)+1)</f>
        <v>6.2</v>
      </c>
      <c r="B64" s="143">
        <v>41241</v>
      </c>
      <c r="C64" s="75" t="s">
        <v>60</v>
      </c>
      <c r="D64" s="113" t="s">
        <v>114</v>
      </c>
      <c r="E64" s="75" t="s">
        <v>115</v>
      </c>
      <c r="F64" s="104">
        <v>11</v>
      </c>
      <c r="G64" s="139"/>
      <c r="H64" s="60">
        <f>F64+G64</f>
        <v>11</v>
      </c>
      <c r="I64" s="61">
        <v>1519.53</v>
      </c>
      <c r="J64" s="62">
        <f t="shared" si="62"/>
        <v>16714.830000000002</v>
      </c>
      <c r="K64" s="106"/>
      <c r="L64" s="61">
        <v>1519.53</v>
      </c>
      <c r="M64" s="67">
        <f t="shared" si="63"/>
        <v>0</v>
      </c>
      <c r="N64" s="106"/>
      <c r="O64" s="61">
        <v>1519.53</v>
      </c>
      <c r="P64" s="67">
        <f t="shared" si="64"/>
        <v>0</v>
      </c>
      <c r="Q64" s="108"/>
      <c r="R64" s="61">
        <v>1519.53</v>
      </c>
      <c r="S64" s="67">
        <f t="shared" si="65"/>
        <v>0</v>
      </c>
      <c r="T64" s="67"/>
      <c r="U64" s="61">
        <v>1519.53</v>
      </c>
      <c r="V64" s="67"/>
      <c r="W64" s="67"/>
      <c r="X64" s="61">
        <v>1519.53</v>
      </c>
      <c r="Y64" s="67"/>
      <c r="Z64" s="67"/>
      <c r="AA64" s="61">
        <v>1519.53</v>
      </c>
      <c r="AB64" s="67"/>
      <c r="AC64" s="70"/>
      <c r="AD64" s="61">
        <v>1519.53</v>
      </c>
      <c r="AE64" s="67"/>
      <c r="AF64" s="70"/>
      <c r="AG64" s="61">
        <v>1519.53</v>
      </c>
      <c r="AH64" s="67"/>
      <c r="AI64" s="70"/>
      <c r="AJ64" s="61">
        <v>1519.53</v>
      </c>
      <c r="AK64" s="67"/>
      <c r="AL64" s="70"/>
      <c r="AM64" s="61">
        <v>1519.53</v>
      </c>
      <c r="AN64" s="67"/>
      <c r="AO64" s="70"/>
      <c r="AP64" s="61">
        <v>1519.53</v>
      </c>
      <c r="AQ64" s="67"/>
      <c r="AR64" s="68">
        <f t="shared" si="6"/>
        <v>11</v>
      </c>
    </row>
    <row r="65" spans="1:44" x14ac:dyDescent="0.25">
      <c r="A65" s="75" t="str">
        <f t="shared" ref="A65:A72" si="72">CONCATENATE($A$62,".",RIGHT(A64,LEN(A64)-2)+1)</f>
        <v>6.3</v>
      </c>
      <c r="B65" s="143">
        <v>41163</v>
      </c>
      <c r="C65" s="75" t="s">
        <v>60</v>
      </c>
      <c r="D65" s="113" t="s">
        <v>116</v>
      </c>
      <c r="E65" s="75" t="s">
        <v>115</v>
      </c>
      <c r="F65" s="104">
        <v>5</v>
      </c>
      <c r="G65" s="139"/>
      <c r="H65" s="60">
        <f t="shared" si="61"/>
        <v>5</v>
      </c>
      <c r="I65" s="61">
        <v>2646.23</v>
      </c>
      <c r="J65" s="62">
        <f t="shared" si="62"/>
        <v>13231.15</v>
      </c>
      <c r="K65" s="106"/>
      <c r="L65" s="61">
        <v>2646.23</v>
      </c>
      <c r="M65" s="67">
        <f t="shared" si="63"/>
        <v>0</v>
      </c>
      <c r="N65" s="106"/>
      <c r="O65" s="61">
        <v>2646.23</v>
      </c>
      <c r="P65" s="67">
        <f t="shared" si="64"/>
        <v>0</v>
      </c>
      <c r="Q65" s="108"/>
      <c r="R65" s="61">
        <v>2646.23</v>
      </c>
      <c r="S65" s="67">
        <f t="shared" si="65"/>
        <v>0</v>
      </c>
      <c r="T65" s="67"/>
      <c r="U65" s="61">
        <v>2646.23</v>
      </c>
      <c r="V65" s="67"/>
      <c r="W65" s="67">
        <v>1</v>
      </c>
      <c r="X65" s="61">
        <v>2646.23</v>
      </c>
      <c r="Y65" s="67">
        <f>W65*X65</f>
        <v>2646.23</v>
      </c>
      <c r="Z65" s="67"/>
      <c r="AA65" s="61">
        <v>2646.23</v>
      </c>
      <c r="AB65" s="67">
        <f>Z65*AA65</f>
        <v>0</v>
      </c>
      <c r="AC65" s="70"/>
      <c r="AD65" s="61">
        <v>2646.23</v>
      </c>
      <c r="AE65" s="67">
        <f>AC65*AD65</f>
        <v>0</v>
      </c>
      <c r="AF65" s="70"/>
      <c r="AG65" s="61">
        <v>2646.23</v>
      </c>
      <c r="AH65" s="67">
        <f>AF65*AG65</f>
        <v>0</v>
      </c>
      <c r="AI65" s="70"/>
      <c r="AJ65" s="61">
        <v>2646.23</v>
      </c>
      <c r="AK65" s="67">
        <f>AI65*AJ65</f>
        <v>0</v>
      </c>
      <c r="AL65" s="70"/>
      <c r="AM65" s="61">
        <v>2646.23</v>
      </c>
      <c r="AN65" s="67">
        <f>AL65*AM65</f>
        <v>0</v>
      </c>
      <c r="AO65" s="70"/>
      <c r="AP65" s="61">
        <v>2646.23</v>
      </c>
      <c r="AQ65" s="67">
        <f>AO65*AP65</f>
        <v>0</v>
      </c>
      <c r="AR65" s="68">
        <f t="shared" si="6"/>
        <v>4</v>
      </c>
    </row>
    <row r="66" spans="1:44" x14ac:dyDescent="0.25">
      <c r="A66" s="75" t="str">
        <f t="shared" si="72"/>
        <v>6.4</v>
      </c>
      <c r="B66" s="143">
        <v>43087</v>
      </c>
      <c r="C66" s="75" t="s">
        <v>60</v>
      </c>
      <c r="D66" s="113" t="s">
        <v>117</v>
      </c>
      <c r="E66" s="75" t="s">
        <v>115</v>
      </c>
      <c r="F66" s="104">
        <v>51</v>
      </c>
      <c r="G66" s="139"/>
      <c r="H66" s="60">
        <f t="shared" si="61"/>
        <v>51</v>
      </c>
      <c r="I66" s="61">
        <v>451.3</v>
      </c>
      <c r="J66" s="62">
        <f t="shared" si="62"/>
        <v>23016.3</v>
      </c>
      <c r="K66" s="106"/>
      <c r="L66" s="61">
        <v>451.3</v>
      </c>
      <c r="M66" s="67">
        <f t="shared" si="63"/>
        <v>0</v>
      </c>
      <c r="N66" s="106"/>
      <c r="O66" s="61">
        <v>451.3</v>
      </c>
      <c r="P66" s="67">
        <f t="shared" si="64"/>
        <v>0</v>
      </c>
      <c r="Q66" s="108"/>
      <c r="R66" s="61">
        <v>451.3</v>
      </c>
      <c r="S66" s="67">
        <f t="shared" si="65"/>
        <v>0</v>
      </c>
      <c r="T66" s="67"/>
      <c r="U66" s="61">
        <v>451.3</v>
      </c>
      <c r="V66" s="67"/>
      <c r="W66" s="67"/>
      <c r="X66" s="61">
        <v>451.3</v>
      </c>
      <c r="Y66" s="67"/>
      <c r="Z66" s="67"/>
      <c r="AA66" s="61">
        <v>451.3</v>
      </c>
      <c r="AB66" s="67"/>
      <c r="AC66" s="70">
        <v>13</v>
      </c>
      <c r="AD66" s="61">
        <v>451.3</v>
      </c>
      <c r="AE66" s="67">
        <f>AC66*AD66</f>
        <v>5866.9000000000005</v>
      </c>
      <c r="AF66" s="70"/>
      <c r="AG66" s="61">
        <v>451.3</v>
      </c>
      <c r="AH66" s="67">
        <f>AF66*AG66</f>
        <v>0</v>
      </c>
      <c r="AI66" s="70"/>
      <c r="AJ66" s="61">
        <v>451.3</v>
      </c>
      <c r="AK66" s="67">
        <f>AI66*AJ66</f>
        <v>0</v>
      </c>
      <c r="AL66" s="70"/>
      <c r="AM66" s="61">
        <v>451.3</v>
      </c>
      <c r="AN66" s="67">
        <f>AL66*AM66</f>
        <v>0</v>
      </c>
      <c r="AO66" s="70"/>
      <c r="AP66" s="61">
        <v>451.3</v>
      </c>
      <c r="AQ66" s="67">
        <f>AO66*AP66</f>
        <v>0</v>
      </c>
      <c r="AR66" s="68">
        <f t="shared" si="6"/>
        <v>38</v>
      </c>
    </row>
    <row r="67" spans="1:44" ht="25.5" x14ac:dyDescent="0.25">
      <c r="A67" s="75" t="str">
        <f t="shared" si="72"/>
        <v>6.5</v>
      </c>
      <c r="B67" s="56" t="s">
        <v>78</v>
      </c>
      <c r="C67" s="56" t="s">
        <v>118</v>
      </c>
      <c r="D67" s="128" t="s">
        <v>119</v>
      </c>
      <c r="E67" s="56" t="s">
        <v>68</v>
      </c>
      <c r="F67" s="59">
        <v>126.33</v>
      </c>
      <c r="G67" s="60"/>
      <c r="H67" s="60">
        <f t="shared" si="61"/>
        <v>126.33</v>
      </c>
      <c r="I67" s="61">
        <v>140.84</v>
      </c>
      <c r="J67" s="62">
        <f t="shared" si="62"/>
        <v>17792.32</v>
      </c>
      <c r="K67" s="106"/>
      <c r="L67" s="61">
        <v>140.84</v>
      </c>
      <c r="M67" s="67">
        <f t="shared" si="63"/>
        <v>0</v>
      </c>
      <c r="N67" s="106"/>
      <c r="O67" s="61">
        <v>140.84</v>
      </c>
      <c r="P67" s="67">
        <f t="shared" si="64"/>
        <v>0</v>
      </c>
      <c r="Q67" s="108"/>
      <c r="R67" s="61">
        <v>140.84</v>
      </c>
      <c r="S67" s="67">
        <f t="shared" si="65"/>
        <v>0</v>
      </c>
      <c r="T67" s="67"/>
      <c r="U67" s="61">
        <v>140.84</v>
      </c>
      <c r="V67" s="67"/>
      <c r="W67" s="67">
        <v>12</v>
      </c>
      <c r="X67" s="61">
        <v>140.84</v>
      </c>
      <c r="Y67" s="67">
        <f>W67*X67</f>
        <v>1690.08</v>
      </c>
      <c r="Z67" s="67"/>
      <c r="AA67" s="61">
        <v>140.84</v>
      </c>
      <c r="AB67" s="67">
        <f>Z67*AA67</f>
        <v>0</v>
      </c>
      <c r="AC67" s="70"/>
      <c r="AD67" s="61">
        <v>140.84</v>
      </c>
      <c r="AE67" s="67">
        <f>AC67*AD67</f>
        <v>0</v>
      </c>
      <c r="AF67" s="70"/>
      <c r="AG67" s="61">
        <v>140.84</v>
      </c>
      <c r="AH67" s="67">
        <f>AF67*AG67</f>
        <v>0</v>
      </c>
      <c r="AI67" s="70"/>
      <c r="AJ67" s="61">
        <v>140.84</v>
      </c>
      <c r="AK67" s="67">
        <f>AI67*AJ67</f>
        <v>0</v>
      </c>
      <c r="AL67" s="70"/>
      <c r="AM67" s="61">
        <v>140.84</v>
      </c>
      <c r="AN67" s="67">
        <f>AL67*AM67</f>
        <v>0</v>
      </c>
      <c r="AO67" s="70"/>
      <c r="AP67" s="61">
        <v>140.84</v>
      </c>
      <c r="AQ67" s="67">
        <f>AO67*AP67</f>
        <v>0</v>
      </c>
      <c r="AR67" s="68">
        <f t="shared" si="6"/>
        <v>114.33</v>
      </c>
    </row>
    <row r="68" spans="1:44" ht="25.5" x14ac:dyDescent="0.25">
      <c r="A68" s="75" t="str">
        <f t="shared" si="72"/>
        <v>6.6</v>
      </c>
      <c r="B68" s="56" t="s">
        <v>78</v>
      </c>
      <c r="C68" s="56" t="s">
        <v>120</v>
      </c>
      <c r="D68" s="128" t="s">
        <v>121</v>
      </c>
      <c r="E68" s="56" t="s">
        <v>68</v>
      </c>
      <c r="F68" s="59">
        <v>127.1</v>
      </c>
      <c r="G68" s="60"/>
      <c r="H68" s="60">
        <f t="shared" si="61"/>
        <v>127.1</v>
      </c>
      <c r="I68" s="61">
        <v>330.21</v>
      </c>
      <c r="J68" s="62">
        <f t="shared" si="62"/>
        <v>41969.69</v>
      </c>
      <c r="K68" s="106"/>
      <c r="L68" s="61">
        <v>330.21</v>
      </c>
      <c r="M68" s="67">
        <f t="shared" si="63"/>
        <v>0</v>
      </c>
      <c r="N68" s="106"/>
      <c r="O68" s="61">
        <v>330.21</v>
      </c>
      <c r="P68" s="67">
        <f t="shared" si="64"/>
        <v>0</v>
      </c>
      <c r="Q68" s="108"/>
      <c r="R68" s="61">
        <v>330.21</v>
      </c>
      <c r="S68" s="67">
        <f t="shared" si="65"/>
        <v>0</v>
      </c>
      <c r="T68" s="67"/>
      <c r="U68" s="61">
        <v>330.21</v>
      </c>
      <c r="V68" s="67"/>
      <c r="W68" s="67"/>
      <c r="X68" s="61">
        <v>330.21</v>
      </c>
      <c r="Y68" s="67"/>
      <c r="Z68" s="67"/>
      <c r="AA68" s="61">
        <v>330.21</v>
      </c>
      <c r="AB68" s="67"/>
      <c r="AC68" s="70"/>
      <c r="AD68" s="61">
        <v>330.21</v>
      </c>
      <c r="AE68" s="67"/>
      <c r="AF68" s="70"/>
      <c r="AG68" s="61">
        <v>330.21</v>
      </c>
      <c r="AH68" s="67"/>
      <c r="AI68" s="70"/>
      <c r="AJ68" s="61">
        <v>330.21</v>
      </c>
      <c r="AK68" s="67"/>
      <c r="AL68" s="70"/>
      <c r="AM68" s="61">
        <v>330.21</v>
      </c>
      <c r="AN68" s="67"/>
      <c r="AO68" s="70"/>
      <c r="AP68" s="61">
        <v>330.21</v>
      </c>
      <c r="AQ68" s="67"/>
      <c r="AR68" s="68">
        <f t="shared" si="6"/>
        <v>127.1</v>
      </c>
    </row>
    <row r="69" spans="1:44" ht="51" x14ac:dyDescent="0.25">
      <c r="A69" s="75" t="str">
        <f t="shared" si="72"/>
        <v>6.7</v>
      </c>
      <c r="B69" s="144" t="s">
        <v>78</v>
      </c>
      <c r="C69" s="56" t="s">
        <v>122</v>
      </c>
      <c r="D69" s="128" t="s">
        <v>123</v>
      </c>
      <c r="E69" s="56" t="s">
        <v>124</v>
      </c>
      <c r="F69" s="59">
        <v>170.6</v>
      </c>
      <c r="G69" s="60"/>
      <c r="H69" s="60">
        <f t="shared" si="61"/>
        <v>170.6</v>
      </c>
      <c r="I69" s="61">
        <v>7.1</v>
      </c>
      <c r="J69" s="62">
        <f t="shared" si="62"/>
        <v>1211.26</v>
      </c>
      <c r="K69" s="106"/>
      <c r="L69" s="61">
        <v>7.1</v>
      </c>
      <c r="M69" s="67">
        <f t="shared" si="63"/>
        <v>0</v>
      </c>
      <c r="N69" s="106"/>
      <c r="O69" s="61">
        <v>7.1</v>
      </c>
      <c r="P69" s="67">
        <f t="shared" si="64"/>
        <v>0</v>
      </c>
      <c r="Q69" s="108"/>
      <c r="R69" s="61">
        <v>7.1</v>
      </c>
      <c r="S69" s="67">
        <f t="shared" si="65"/>
        <v>0</v>
      </c>
      <c r="T69" s="67"/>
      <c r="U69" s="61">
        <v>7.1</v>
      </c>
      <c r="V69" s="67"/>
      <c r="W69" s="67"/>
      <c r="X69" s="61">
        <v>7.1</v>
      </c>
      <c r="Y69" s="67"/>
      <c r="Z69" s="67"/>
      <c r="AA69" s="61">
        <v>7.1</v>
      </c>
      <c r="AB69" s="67"/>
      <c r="AC69" s="67"/>
      <c r="AD69" s="61">
        <v>7.1</v>
      </c>
      <c r="AE69" s="67"/>
      <c r="AF69" s="67"/>
      <c r="AG69" s="61">
        <v>7.1</v>
      </c>
      <c r="AH69" s="67"/>
      <c r="AI69" s="67"/>
      <c r="AJ69" s="61">
        <v>7.1</v>
      </c>
      <c r="AK69" s="67"/>
      <c r="AL69" s="67"/>
      <c r="AM69" s="61">
        <v>7.1</v>
      </c>
      <c r="AN69" s="67"/>
      <c r="AO69" s="67"/>
      <c r="AP69" s="61">
        <v>7.1</v>
      </c>
      <c r="AQ69" s="67"/>
      <c r="AR69" s="68">
        <f t="shared" si="6"/>
        <v>170.6</v>
      </c>
    </row>
    <row r="70" spans="1:44" x14ac:dyDescent="0.25">
      <c r="A70" s="75" t="str">
        <f t="shared" si="72"/>
        <v>6.8</v>
      </c>
      <c r="B70" s="145">
        <v>43059</v>
      </c>
      <c r="C70" s="75" t="s">
        <v>60</v>
      </c>
      <c r="D70" s="113" t="s">
        <v>125</v>
      </c>
      <c r="E70" s="75" t="s">
        <v>124</v>
      </c>
      <c r="F70" s="104">
        <v>92.4</v>
      </c>
      <c r="G70" s="139"/>
      <c r="H70" s="60">
        <f t="shared" si="61"/>
        <v>92.4</v>
      </c>
      <c r="I70" s="61">
        <v>46.76</v>
      </c>
      <c r="J70" s="62">
        <f t="shared" si="62"/>
        <v>4320.62</v>
      </c>
      <c r="K70" s="106"/>
      <c r="L70" s="61">
        <v>46.76</v>
      </c>
      <c r="M70" s="67">
        <f t="shared" si="63"/>
        <v>0</v>
      </c>
      <c r="N70" s="106"/>
      <c r="O70" s="61">
        <v>46.76</v>
      </c>
      <c r="P70" s="67">
        <f t="shared" si="64"/>
        <v>0</v>
      </c>
      <c r="Q70" s="108"/>
      <c r="R70" s="61">
        <v>46.76</v>
      </c>
      <c r="S70" s="67">
        <f t="shared" si="65"/>
        <v>0</v>
      </c>
      <c r="T70" s="67"/>
      <c r="U70" s="61">
        <v>46.76</v>
      </c>
      <c r="V70" s="67"/>
      <c r="W70" s="67"/>
      <c r="X70" s="61">
        <v>46.76</v>
      </c>
      <c r="Y70" s="67"/>
      <c r="Z70" s="67"/>
      <c r="AA70" s="61">
        <v>46.76</v>
      </c>
      <c r="AB70" s="67"/>
      <c r="AC70" s="67"/>
      <c r="AD70" s="61">
        <v>46.76</v>
      </c>
      <c r="AE70" s="67"/>
      <c r="AF70" s="67"/>
      <c r="AG70" s="61">
        <v>46.76</v>
      </c>
      <c r="AH70" s="67"/>
      <c r="AI70" s="67"/>
      <c r="AJ70" s="61">
        <v>46.76</v>
      </c>
      <c r="AK70" s="67"/>
      <c r="AL70" s="67"/>
      <c r="AM70" s="61">
        <v>46.76</v>
      </c>
      <c r="AN70" s="67"/>
      <c r="AO70" s="67"/>
      <c r="AP70" s="61">
        <v>46.76</v>
      </c>
      <c r="AQ70" s="67"/>
      <c r="AR70" s="68">
        <f t="shared" si="6"/>
        <v>92.4</v>
      </c>
    </row>
    <row r="71" spans="1:44" x14ac:dyDescent="0.25">
      <c r="A71" s="75" t="str">
        <f t="shared" si="72"/>
        <v>6.9</v>
      </c>
      <c r="B71" s="145" t="s">
        <v>78</v>
      </c>
      <c r="C71" s="146" t="s">
        <v>126</v>
      </c>
      <c r="D71" s="113" t="s">
        <v>127</v>
      </c>
      <c r="E71" s="75" t="s">
        <v>68</v>
      </c>
      <c r="F71" s="104">
        <v>999.7</v>
      </c>
      <c r="G71" s="139"/>
      <c r="H71" s="60">
        <f t="shared" si="61"/>
        <v>999.7</v>
      </c>
      <c r="I71" s="61">
        <v>22.42</v>
      </c>
      <c r="J71" s="62">
        <f t="shared" si="62"/>
        <v>22413.27</v>
      </c>
      <c r="K71" s="106"/>
      <c r="L71" s="61">
        <v>22.42</v>
      </c>
      <c r="M71" s="67">
        <f t="shared" si="63"/>
        <v>0</v>
      </c>
      <c r="N71" s="106"/>
      <c r="O71" s="61">
        <v>22.42</v>
      </c>
      <c r="P71" s="67">
        <f t="shared" si="64"/>
        <v>0</v>
      </c>
      <c r="Q71" s="108"/>
      <c r="R71" s="61">
        <v>22.42</v>
      </c>
      <c r="S71" s="67">
        <f t="shared" si="65"/>
        <v>0</v>
      </c>
      <c r="T71" s="67"/>
      <c r="U71" s="61">
        <v>22.42</v>
      </c>
      <c r="V71" s="67"/>
      <c r="W71" s="67"/>
      <c r="X71" s="61">
        <v>22.42</v>
      </c>
      <c r="Y71" s="67"/>
      <c r="Z71" s="67"/>
      <c r="AA71" s="61">
        <v>22.42</v>
      </c>
      <c r="AB71" s="67"/>
      <c r="AC71" s="67"/>
      <c r="AD71" s="61">
        <v>22.42</v>
      </c>
      <c r="AE71" s="67"/>
      <c r="AF71" s="67"/>
      <c r="AG71" s="61">
        <v>22.42</v>
      </c>
      <c r="AH71" s="67"/>
      <c r="AI71" s="67"/>
      <c r="AJ71" s="61">
        <v>22.42</v>
      </c>
      <c r="AK71" s="67"/>
      <c r="AL71" s="67"/>
      <c r="AM71" s="61">
        <v>22.42</v>
      </c>
      <c r="AN71" s="67"/>
      <c r="AO71" s="67"/>
      <c r="AP71" s="61">
        <v>22.42</v>
      </c>
      <c r="AQ71" s="67"/>
      <c r="AR71" s="68">
        <f t="shared" si="6"/>
        <v>999.7</v>
      </c>
    </row>
    <row r="72" spans="1:44" x14ac:dyDescent="0.25">
      <c r="A72" s="75" t="str">
        <f t="shared" si="72"/>
        <v>6.10</v>
      </c>
      <c r="B72" s="145" t="s">
        <v>78</v>
      </c>
      <c r="C72" s="146" t="s">
        <v>128</v>
      </c>
      <c r="D72" s="113" t="s">
        <v>129</v>
      </c>
      <c r="E72" s="75" t="s">
        <v>130</v>
      </c>
      <c r="F72" s="104">
        <v>46</v>
      </c>
      <c r="G72" s="139"/>
      <c r="H72" s="60">
        <f t="shared" si="61"/>
        <v>46</v>
      </c>
      <c r="I72" s="61">
        <v>1017.46</v>
      </c>
      <c r="J72" s="62">
        <f t="shared" si="62"/>
        <v>46803.16</v>
      </c>
      <c r="K72" s="106"/>
      <c r="L72" s="61">
        <v>1017.46</v>
      </c>
      <c r="M72" s="67">
        <f t="shared" si="63"/>
        <v>0</v>
      </c>
      <c r="N72" s="106"/>
      <c r="O72" s="61">
        <v>1017.46</v>
      </c>
      <c r="P72" s="67">
        <f t="shared" si="64"/>
        <v>0</v>
      </c>
      <c r="Q72" s="108"/>
      <c r="R72" s="61">
        <v>1017.46</v>
      </c>
      <c r="S72" s="67">
        <f t="shared" si="65"/>
        <v>0</v>
      </c>
      <c r="T72" s="67"/>
      <c r="U72" s="61">
        <v>1017.46</v>
      </c>
      <c r="V72" s="67"/>
      <c r="W72" s="67"/>
      <c r="X72" s="61">
        <v>1017.46</v>
      </c>
      <c r="Y72" s="67"/>
      <c r="Z72" s="67"/>
      <c r="AA72" s="61">
        <v>1017.46</v>
      </c>
      <c r="AB72" s="67"/>
      <c r="AC72" s="67"/>
      <c r="AD72" s="61">
        <v>1017.46</v>
      </c>
      <c r="AE72" s="67"/>
      <c r="AF72" s="67"/>
      <c r="AG72" s="61">
        <v>1017.46</v>
      </c>
      <c r="AH72" s="67"/>
      <c r="AI72" s="67"/>
      <c r="AJ72" s="61">
        <v>1017.46</v>
      </c>
      <c r="AK72" s="67"/>
      <c r="AL72" s="67"/>
      <c r="AM72" s="61">
        <v>1017.46</v>
      </c>
      <c r="AN72" s="67"/>
      <c r="AO72" s="67"/>
      <c r="AP72" s="61">
        <v>1017.46</v>
      </c>
      <c r="AQ72" s="67"/>
      <c r="AR72" s="68">
        <f t="shared" ref="AR72:AR135" si="73">H72-(K72+N72+Q72+T72+W72+Z72+AC72+AF72+AI72+AL72+AO72)</f>
        <v>46</v>
      </c>
    </row>
    <row r="73" spans="1:44" x14ac:dyDescent="0.25">
      <c r="A73" s="75"/>
      <c r="B73" s="75"/>
      <c r="C73" s="75"/>
      <c r="D73" s="138" t="s">
        <v>131</v>
      </c>
      <c r="E73" s="75"/>
      <c r="F73" s="104"/>
      <c r="G73" s="139"/>
      <c r="H73" s="139"/>
      <c r="I73" s="105"/>
      <c r="J73" s="79">
        <f>J62</f>
        <v>434223.41000000003</v>
      </c>
      <c r="K73" s="80"/>
      <c r="L73" s="105"/>
      <c r="M73" s="81">
        <f>SUM(M63:M72)</f>
        <v>0</v>
      </c>
      <c r="N73" s="80"/>
      <c r="O73" s="105"/>
      <c r="P73" s="81">
        <f>SUM(P63:P72)</f>
        <v>0</v>
      </c>
      <c r="Q73" s="82"/>
      <c r="R73" s="105"/>
      <c r="S73" s="81">
        <f>SUM(S63:S72)</f>
        <v>0</v>
      </c>
      <c r="T73" s="81"/>
      <c r="U73" s="105"/>
      <c r="V73" s="81">
        <f>V62</f>
        <v>0</v>
      </c>
      <c r="W73" s="81"/>
      <c r="X73" s="105"/>
      <c r="Y73" s="81">
        <f>Y62</f>
        <v>4336.3099999999995</v>
      </c>
      <c r="Z73" s="81"/>
      <c r="AA73" s="105"/>
      <c r="AB73" s="81">
        <f>AB62</f>
        <v>31791.200000000001</v>
      </c>
      <c r="AC73" s="81"/>
      <c r="AD73" s="105"/>
      <c r="AE73" s="81">
        <f>AE62</f>
        <v>43902.8</v>
      </c>
      <c r="AF73" s="81"/>
      <c r="AG73" s="105"/>
      <c r="AH73" s="81">
        <f>AH62</f>
        <v>19455.079000000002</v>
      </c>
      <c r="AI73" s="81"/>
      <c r="AJ73" s="105"/>
      <c r="AK73" s="81">
        <f>AK62</f>
        <v>18293.5648</v>
      </c>
      <c r="AL73" s="81"/>
      <c r="AM73" s="105"/>
      <c r="AN73" s="81">
        <f>AN62</f>
        <v>0</v>
      </c>
      <c r="AO73" s="81"/>
      <c r="AP73" s="105"/>
      <c r="AQ73" s="81">
        <f>AQ62</f>
        <v>0</v>
      </c>
      <c r="AR73" s="68">
        <f t="shared" si="73"/>
        <v>0</v>
      </c>
    </row>
    <row r="74" spans="1:44" x14ac:dyDescent="0.25">
      <c r="A74" s="75"/>
      <c r="B74" s="75"/>
      <c r="C74" s="75"/>
      <c r="D74" s="113"/>
      <c r="E74" s="75"/>
      <c r="F74" s="104"/>
      <c r="G74" s="139"/>
      <c r="H74" s="139"/>
      <c r="I74" s="105"/>
      <c r="J74" s="105"/>
      <c r="K74" s="106"/>
      <c r="L74" s="105"/>
      <c r="M74" s="107"/>
      <c r="N74" s="106"/>
      <c r="O74" s="105"/>
      <c r="P74" s="107"/>
      <c r="Q74" s="108"/>
      <c r="R74" s="105"/>
      <c r="S74" s="107"/>
      <c r="T74" s="107"/>
      <c r="U74" s="105"/>
      <c r="V74" s="107"/>
      <c r="W74" s="107"/>
      <c r="X74" s="105"/>
      <c r="Y74" s="107"/>
      <c r="Z74" s="107"/>
      <c r="AA74" s="105"/>
      <c r="AB74" s="107"/>
      <c r="AC74" s="107"/>
      <c r="AD74" s="105"/>
      <c r="AE74" s="107"/>
      <c r="AF74" s="107"/>
      <c r="AG74" s="105"/>
      <c r="AH74" s="107"/>
      <c r="AI74" s="107"/>
      <c r="AJ74" s="105"/>
      <c r="AK74" s="107"/>
      <c r="AL74" s="107"/>
      <c r="AM74" s="105"/>
      <c r="AN74" s="107"/>
      <c r="AO74" s="107"/>
      <c r="AP74" s="105"/>
      <c r="AQ74" s="107"/>
      <c r="AR74" s="68">
        <f t="shared" si="73"/>
        <v>0</v>
      </c>
    </row>
    <row r="75" spans="1:44" x14ac:dyDescent="0.25">
      <c r="A75" s="83">
        <v>7</v>
      </c>
      <c r="B75" s="83"/>
      <c r="C75" s="83"/>
      <c r="D75" s="140" t="s">
        <v>132</v>
      </c>
      <c r="E75" s="109"/>
      <c r="F75" s="141"/>
      <c r="G75" s="142"/>
      <c r="H75" s="142"/>
      <c r="I75" s="110"/>
      <c r="J75" s="86">
        <f>SUBTOTAL(9,J76:J82)</f>
        <v>3566666.8</v>
      </c>
      <c r="K75" s="87"/>
      <c r="L75" s="110"/>
      <c r="M75" s="88"/>
      <c r="N75" s="87"/>
      <c r="O75" s="110"/>
      <c r="P75" s="88"/>
      <c r="Q75" s="89"/>
      <c r="R75" s="110"/>
      <c r="S75" s="88"/>
      <c r="T75" s="88"/>
      <c r="U75" s="110"/>
      <c r="V75" s="88">
        <f>SUBTOTAL(9,V76:V82)</f>
        <v>675783.35120000003</v>
      </c>
      <c r="W75" s="88"/>
      <c r="X75" s="110"/>
      <c r="Y75" s="88">
        <f>SUBTOTAL(9,Y76:Y82)</f>
        <v>123940.22560000001</v>
      </c>
      <c r="Z75" s="88"/>
      <c r="AA75" s="110"/>
      <c r="AB75" s="88">
        <f>SUBTOTAL(9,AB76:AB82)</f>
        <v>0</v>
      </c>
      <c r="AC75" s="88"/>
      <c r="AD75" s="110"/>
      <c r="AE75" s="88">
        <f>SUBTOTAL(9,AE76:AE82)</f>
        <v>0</v>
      </c>
      <c r="AF75" s="88"/>
      <c r="AG75" s="110"/>
      <c r="AH75" s="88">
        <f>SUBTOTAL(9,AH76:AH82)</f>
        <v>0</v>
      </c>
      <c r="AI75" s="88"/>
      <c r="AJ75" s="110"/>
      <c r="AK75" s="88">
        <f>SUBTOTAL(9,AK76:AK82)</f>
        <v>527935.32689999999</v>
      </c>
      <c r="AL75" s="88"/>
      <c r="AM75" s="110"/>
      <c r="AN75" s="88">
        <f>SUBTOTAL(9,AN76:AN82)</f>
        <v>0</v>
      </c>
      <c r="AO75" s="88"/>
      <c r="AP75" s="110"/>
      <c r="AQ75" s="88">
        <f>SUBTOTAL(9,AQ76:AQ82)</f>
        <v>176855.22999999998</v>
      </c>
      <c r="AR75" s="68">
        <f t="shared" si="73"/>
        <v>0</v>
      </c>
    </row>
    <row r="76" spans="1:44" ht="25.5" x14ac:dyDescent="0.25">
      <c r="A76" s="75" t="s">
        <v>133</v>
      </c>
      <c r="B76" s="75" t="s">
        <v>78</v>
      </c>
      <c r="C76" s="75" t="s">
        <v>134</v>
      </c>
      <c r="D76" s="113" t="s">
        <v>135</v>
      </c>
      <c r="E76" s="75" t="s">
        <v>124</v>
      </c>
      <c r="F76" s="104">
        <v>4200</v>
      </c>
      <c r="G76" s="139"/>
      <c r="H76" s="60">
        <f t="shared" ref="H76:H82" si="74">F76+G76</f>
        <v>4200</v>
      </c>
      <c r="I76" s="61">
        <v>561.1</v>
      </c>
      <c r="J76" s="62">
        <f t="shared" ref="J76:J82" si="75">ROUND((H76*I76),2)</f>
        <v>2356620</v>
      </c>
      <c r="K76" s="106"/>
      <c r="L76" s="61">
        <v>561.1</v>
      </c>
      <c r="M76" s="67">
        <f t="shared" ref="M76:M82" si="76">K76*L76</f>
        <v>0</v>
      </c>
      <c r="N76" s="106">
        <v>700</v>
      </c>
      <c r="O76" s="61">
        <v>561.1</v>
      </c>
      <c r="P76" s="67">
        <f t="shared" ref="P76:P82" si="77">N76*O76</f>
        <v>392770</v>
      </c>
      <c r="Q76" s="108">
        <v>1410</v>
      </c>
      <c r="R76" s="61">
        <v>561.1</v>
      </c>
      <c r="S76" s="67">
        <f t="shared" ref="S76:S82" si="78">Q76*R76</f>
        <v>791151</v>
      </c>
      <c r="T76" s="70">
        <v>1050</v>
      </c>
      <c r="U76" s="61">
        <v>561.1</v>
      </c>
      <c r="V76" s="67">
        <f t="shared" ref="V76:V81" si="79">T76*U76</f>
        <v>589155</v>
      </c>
      <c r="W76" s="70">
        <v>184.2</v>
      </c>
      <c r="X76" s="61">
        <v>561.1</v>
      </c>
      <c r="Y76" s="67">
        <f t="shared" ref="Y76:Y81" si="80">W76*X76</f>
        <v>103354.62</v>
      </c>
      <c r="Z76" s="70"/>
      <c r="AA76" s="61">
        <v>561.1</v>
      </c>
      <c r="AB76" s="67">
        <f t="shared" ref="AB76:AB81" si="81">Z76*AA76</f>
        <v>0</v>
      </c>
      <c r="AC76" s="70"/>
      <c r="AD76" s="61">
        <v>561.1</v>
      </c>
      <c r="AE76" s="67">
        <f t="shared" ref="AE76:AE81" si="82">AC76*AD76</f>
        <v>0</v>
      </c>
      <c r="AF76" s="70"/>
      <c r="AG76" s="61">
        <v>561.1</v>
      </c>
      <c r="AH76" s="67">
        <f t="shared" ref="AH76:AH81" si="83">AF76*AG76</f>
        <v>0</v>
      </c>
      <c r="AI76" s="70"/>
      <c r="AJ76" s="61">
        <v>561.1</v>
      </c>
      <c r="AK76" s="67">
        <f t="shared" ref="AK76:AK82" si="84">AI76*AJ76</f>
        <v>0</v>
      </c>
      <c r="AL76" s="70"/>
      <c r="AM76" s="61">
        <v>561.1</v>
      </c>
      <c r="AN76" s="67">
        <f t="shared" ref="AN76:AN82" si="85">AL76*AM76</f>
        <v>0</v>
      </c>
      <c r="AO76" s="70">
        <v>262.5</v>
      </c>
      <c r="AP76" s="61">
        <v>561.1</v>
      </c>
      <c r="AQ76" s="67">
        <f t="shared" ref="AQ76:AQ82" si="86">AO76*AP76</f>
        <v>147288.75</v>
      </c>
      <c r="AR76" s="68">
        <f t="shared" si="73"/>
        <v>593.30000000000018</v>
      </c>
    </row>
    <row r="77" spans="1:44" x14ac:dyDescent="0.25">
      <c r="A77" s="75" t="s">
        <v>136</v>
      </c>
      <c r="B77" s="75">
        <v>7050100010</v>
      </c>
      <c r="C77" s="75" t="s">
        <v>137</v>
      </c>
      <c r="D77" s="58" t="s">
        <v>138</v>
      </c>
      <c r="E77" s="56" t="s">
        <v>71</v>
      </c>
      <c r="F77" s="104">
        <v>6400</v>
      </c>
      <c r="G77" s="115">
        <v>640</v>
      </c>
      <c r="H77" s="60">
        <f t="shared" si="74"/>
        <v>7040</v>
      </c>
      <c r="I77" s="61">
        <v>14.96</v>
      </c>
      <c r="J77" s="62">
        <f t="shared" si="75"/>
        <v>105318.39999999999</v>
      </c>
      <c r="K77" s="106"/>
      <c r="L77" s="61">
        <v>14.96</v>
      </c>
      <c r="M77" s="67">
        <f t="shared" si="76"/>
        <v>0</v>
      </c>
      <c r="N77" s="106">
        <v>400</v>
      </c>
      <c r="O77" s="61">
        <v>14.96</v>
      </c>
      <c r="P77" s="67">
        <f t="shared" si="77"/>
        <v>5984</v>
      </c>
      <c r="Q77" s="108">
        <v>1040</v>
      </c>
      <c r="R77" s="61">
        <v>14.96</v>
      </c>
      <c r="S77" s="67">
        <f t="shared" si="78"/>
        <v>15558.400000000001</v>
      </c>
      <c r="T77" s="70">
        <v>2900</v>
      </c>
      <c r="U77" s="61">
        <v>14.96</v>
      </c>
      <c r="V77" s="67">
        <f t="shared" si="79"/>
        <v>43384</v>
      </c>
      <c r="W77" s="70">
        <v>0</v>
      </c>
      <c r="X77" s="61">
        <v>14.96</v>
      </c>
      <c r="Y77" s="67">
        <f t="shared" si="80"/>
        <v>0</v>
      </c>
      <c r="Z77" s="70"/>
      <c r="AA77" s="61">
        <v>14.96</v>
      </c>
      <c r="AB77" s="67">
        <f t="shared" si="81"/>
        <v>0</v>
      </c>
      <c r="AC77" s="70"/>
      <c r="AD77" s="61">
        <v>14.96</v>
      </c>
      <c r="AE77" s="67">
        <f t="shared" si="82"/>
        <v>0</v>
      </c>
      <c r="AF77" s="70"/>
      <c r="AG77" s="61">
        <v>14.96</v>
      </c>
      <c r="AH77" s="67">
        <f t="shared" si="83"/>
        <v>0</v>
      </c>
      <c r="AI77" s="70">
        <v>1924.5</v>
      </c>
      <c r="AJ77" s="61">
        <v>14.96</v>
      </c>
      <c r="AK77" s="67">
        <f t="shared" si="84"/>
        <v>28790.52</v>
      </c>
      <c r="AL77" s="70"/>
      <c r="AM77" s="61">
        <v>14.96</v>
      </c>
      <c r="AN77" s="67">
        <f t="shared" si="85"/>
        <v>0</v>
      </c>
      <c r="AO77" s="70">
        <v>0</v>
      </c>
      <c r="AP77" s="61">
        <v>14.96</v>
      </c>
      <c r="AQ77" s="67">
        <f t="shared" si="86"/>
        <v>0</v>
      </c>
      <c r="AR77" s="68">
        <f t="shared" si="73"/>
        <v>775.5</v>
      </c>
    </row>
    <row r="78" spans="1:44" x14ac:dyDescent="0.25">
      <c r="A78" s="75" t="s">
        <v>139</v>
      </c>
      <c r="B78" s="75">
        <v>40714</v>
      </c>
      <c r="C78" s="75" t="s">
        <v>60</v>
      </c>
      <c r="D78" s="58" t="s">
        <v>140</v>
      </c>
      <c r="E78" s="56" t="s">
        <v>71</v>
      </c>
      <c r="F78" s="104">
        <v>10400</v>
      </c>
      <c r="G78" s="115">
        <v>20316</v>
      </c>
      <c r="H78" s="60">
        <f t="shared" si="74"/>
        <v>30716</v>
      </c>
      <c r="I78" s="61">
        <v>8.74</v>
      </c>
      <c r="J78" s="62">
        <f t="shared" si="75"/>
        <v>268457.84000000003</v>
      </c>
      <c r="K78" s="106"/>
      <c r="L78" s="61">
        <v>8.74</v>
      </c>
      <c r="M78" s="67">
        <f t="shared" si="76"/>
        <v>0</v>
      </c>
      <c r="N78" s="106">
        <v>650</v>
      </c>
      <c r="O78" s="61">
        <v>8.74</v>
      </c>
      <c r="P78" s="67">
        <f t="shared" si="77"/>
        <v>5681</v>
      </c>
      <c r="Q78" s="108">
        <v>5090</v>
      </c>
      <c r="R78" s="61">
        <v>8.74</v>
      </c>
      <c r="S78" s="67">
        <f t="shared" si="78"/>
        <v>44486.6</v>
      </c>
      <c r="T78" s="70">
        <v>3092.84</v>
      </c>
      <c r="U78" s="61">
        <v>8.74</v>
      </c>
      <c r="V78" s="67">
        <f t="shared" si="79"/>
        <v>27031.421600000001</v>
      </c>
      <c r="W78" s="70">
        <v>792.44</v>
      </c>
      <c r="X78" s="61">
        <v>8.74</v>
      </c>
      <c r="Y78" s="67">
        <f t="shared" si="80"/>
        <v>6925.9256000000005</v>
      </c>
      <c r="Z78" s="70"/>
      <c r="AA78" s="61">
        <v>8.74</v>
      </c>
      <c r="AB78" s="67">
        <f t="shared" si="81"/>
        <v>0</v>
      </c>
      <c r="AC78" s="70"/>
      <c r="AD78" s="61">
        <v>8.74</v>
      </c>
      <c r="AE78" s="67">
        <f t="shared" si="82"/>
        <v>0</v>
      </c>
      <c r="AF78" s="70"/>
      <c r="AG78" s="61">
        <v>8.74</v>
      </c>
      <c r="AH78" s="67">
        <f t="shared" si="83"/>
        <v>0</v>
      </c>
      <c r="AI78" s="70">
        <v>17218.32</v>
      </c>
      <c r="AJ78" s="61">
        <v>8.74</v>
      </c>
      <c r="AK78" s="67">
        <f t="shared" si="84"/>
        <v>150488.11679999999</v>
      </c>
      <c r="AL78" s="70"/>
      <c r="AM78" s="61">
        <v>8.74</v>
      </c>
      <c r="AN78" s="67">
        <f t="shared" si="85"/>
        <v>0</v>
      </c>
      <c r="AO78" s="70">
        <v>1820</v>
      </c>
      <c r="AP78" s="61">
        <v>8.74</v>
      </c>
      <c r="AQ78" s="67">
        <f t="shared" si="86"/>
        <v>15906.800000000001</v>
      </c>
      <c r="AR78" s="68">
        <f t="shared" si="73"/>
        <v>2052.4000000000015</v>
      </c>
    </row>
    <row r="79" spans="1:44" s="122" customFormat="1" ht="25.5" x14ac:dyDescent="0.25">
      <c r="A79" s="117" t="s">
        <v>141</v>
      </c>
      <c r="B79" s="117">
        <v>5915407</v>
      </c>
      <c r="C79" s="117" t="s">
        <v>97</v>
      </c>
      <c r="D79" s="147" t="s">
        <v>142</v>
      </c>
      <c r="E79" s="117" t="s">
        <v>143</v>
      </c>
      <c r="F79" s="148">
        <v>6930</v>
      </c>
      <c r="G79" s="119">
        <v>10010.98</v>
      </c>
      <c r="H79" s="149">
        <f t="shared" si="74"/>
        <v>16940.98</v>
      </c>
      <c r="I79" s="150">
        <v>2.4300000000000002</v>
      </c>
      <c r="J79" s="151">
        <f t="shared" si="75"/>
        <v>41166.58</v>
      </c>
      <c r="K79" s="120"/>
      <c r="L79" s="150">
        <v>2.4300000000000002</v>
      </c>
      <c r="M79" s="152">
        <f t="shared" si="76"/>
        <v>0</v>
      </c>
      <c r="N79" s="120">
        <v>3459.3</v>
      </c>
      <c r="O79" s="150">
        <v>2.4300000000000002</v>
      </c>
      <c r="P79" s="152">
        <f t="shared" si="77"/>
        <v>8406.0990000000002</v>
      </c>
      <c r="Q79" s="121">
        <v>2381.34</v>
      </c>
      <c r="R79" s="150">
        <v>2.4300000000000002</v>
      </c>
      <c r="S79" s="152">
        <f t="shared" si="78"/>
        <v>5786.6562000000004</v>
      </c>
      <c r="T79" s="153">
        <v>1050.72</v>
      </c>
      <c r="U79" s="150">
        <v>2.4300000000000002</v>
      </c>
      <c r="V79" s="152">
        <f t="shared" si="79"/>
        <v>2553.2496000000001</v>
      </c>
      <c r="W79" s="153"/>
      <c r="X79" s="150">
        <v>2.4300000000000002</v>
      </c>
      <c r="Y79" s="152">
        <f t="shared" si="80"/>
        <v>0</v>
      </c>
      <c r="Z79" s="153"/>
      <c r="AA79" s="150">
        <v>2.4300000000000002</v>
      </c>
      <c r="AB79" s="152">
        <f t="shared" si="81"/>
        <v>0</v>
      </c>
      <c r="AC79" s="153"/>
      <c r="AD79" s="150">
        <v>2.4300000000000002</v>
      </c>
      <c r="AE79" s="152">
        <f t="shared" si="82"/>
        <v>0</v>
      </c>
      <c r="AF79" s="153"/>
      <c r="AG79" s="150">
        <v>2.4300000000000002</v>
      </c>
      <c r="AH79" s="152">
        <f t="shared" si="83"/>
        <v>0</v>
      </c>
      <c r="AI79" s="153">
        <v>10047.67</v>
      </c>
      <c r="AJ79" s="150">
        <v>2.4300000000000002</v>
      </c>
      <c r="AK79" s="152">
        <f t="shared" si="84"/>
        <v>24415.838100000001</v>
      </c>
      <c r="AL79" s="153"/>
      <c r="AM79" s="150">
        <v>2.4300000000000002</v>
      </c>
      <c r="AN79" s="152">
        <f t="shared" si="85"/>
        <v>0</v>
      </c>
      <c r="AO79" s="153"/>
      <c r="AP79" s="150">
        <v>2.4300000000000002</v>
      </c>
      <c r="AQ79" s="152">
        <f t="shared" si="86"/>
        <v>0</v>
      </c>
      <c r="AR79" s="154">
        <f>H79-(K79+N79+Q79+T79+W79+Z79+AC79+AF79+AI79+AL79+AO79)</f>
        <v>1.9500000000007276</v>
      </c>
    </row>
    <row r="80" spans="1:44" s="103" customFormat="1" x14ac:dyDescent="0.25">
      <c r="A80" s="93" t="s">
        <v>144</v>
      </c>
      <c r="B80" s="93">
        <v>5914389</v>
      </c>
      <c r="C80" s="93" t="s">
        <v>97</v>
      </c>
      <c r="D80" s="58" t="s">
        <v>98</v>
      </c>
      <c r="E80" s="93" t="s">
        <v>99</v>
      </c>
      <c r="F80" s="95">
        <v>381150</v>
      </c>
      <c r="G80" s="115">
        <v>165648</v>
      </c>
      <c r="H80" s="60">
        <f t="shared" si="74"/>
        <v>546798</v>
      </c>
      <c r="I80" s="97">
        <v>0.73</v>
      </c>
      <c r="J80" s="62">
        <f t="shared" si="75"/>
        <v>399162.54</v>
      </c>
      <c r="K80" s="99"/>
      <c r="L80" s="97">
        <v>0.73</v>
      </c>
      <c r="M80" s="100">
        <f t="shared" si="76"/>
        <v>0</v>
      </c>
      <c r="N80" s="99">
        <v>183636.34</v>
      </c>
      <c r="O80" s="97">
        <v>0.73</v>
      </c>
      <c r="P80" s="100">
        <f t="shared" si="77"/>
        <v>134054.5282</v>
      </c>
      <c r="Q80" s="125">
        <v>197331.52</v>
      </c>
      <c r="R80" s="97">
        <v>0.73</v>
      </c>
      <c r="S80" s="100">
        <f t="shared" si="78"/>
        <v>144052.00959999999</v>
      </c>
      <c r="T80" s="101"/>
      <c r="U80" s="97">
        <v>0.73</v>
      </c>
      <c r="V80" s="100">
        <f t="shared" si="79"/>
        <v>0</v>
      </c>
      <c r="W80" s="101"/>
      <c r="X80" s="97">
        <v>0.73</v>
      </c>
      <c r="Y80" s="100">
        <f t="shared" si="80"/>
        <v>0</v>
      </c>
      <c r="Z80" s="101"/>
      <c r="AA80" s="97">
        <v>0.73</v>
      </c>
      <c r="AB80" s="100">
        <f t="shared" si="81"/>
        <v>0</v>
      </c>
      <c r="AC80" s="101"/>
      <c r="AD80" s="97">
        <v>0.73</v>
      </c>
      <c r="AE80" s="100">
        <f t="shared" si="82"/>
        <v>0</v>
      </c>
      <c r="AF80" s="101"/>
      <c r="AG80" s="97">
        <v>0.73</v>
      </c>
      <c r="AH80" s="100">
        <f t="shared" si="83"/>
        <v>0</v>
      </c>
      <c r="AI80" s="70">
        <v>164000</v>
      </c>
      <c r="AJ80" s="97">
        <v>0.73</v>
      </c>
      <c r="AK80" s="100">
        <f t="shared" si="84"/>
        <v>119720</v>
      </c>
      <c r="AL80" s="70"/>
      <c r="AM80" s="97">
        <v>0.73</v>
      </c>
      <c r="AN80" s="100">
        <f t="shared" si="85"/>
        <v>0</v>
      </c>
      <c r="AO80" s="70"/>
      <c r="AP80" s="97">
        <v>0.73</v>
      </c>
      <c r="AQ80" s="100">
        <f t="shared" si="86"/>
        <v>0</v>
      </c>
      <c r="AR80" s="68">
        <f t="shared" si="73"/>
        <v>1830.140000000014</v>
      </c>
    </row>
    <row r="81" spans="1:44" ht="25.5" x14ac:dyDescent="0.25">
      <c r="A81" s="75" t="s">
        <v>145</v>
      </c>
      <c r="B81" s="75">
        <v>43332</v>
      </c>
      <c r="C81" s="75" t="s">
        <v>60</v>
      </c>
      <c r="D81" s="58" t="s">
        <v>146</v>
      </c>
      <c r="E81" s="56" t="s">
        <v>147</v>
      </c>
      <c r="F81" s="104">
        <v>10</v>
      </c>
      <c r="G81" s="115">
        <v>6</v>
      </c>
      <c r="H81" s="60">
        <f t="shared" si="74"/>
        <v>16</v>
      </c>
      <c r="I81" s="61">
        <v>6829.84</v>
      </c>
      <c r="J81" s="62">
        <f t="shared" si="75"/>
        <v>109277.44</v>
      </c>
      <c r="K81" s="106"/>
      <c r="L81" s="61">
        <v>6829.84</v>
      </c>
      <c r="M81" s="67">
        <f t="shared" si="76"/>
        <v>0</v>
      </c>
      <c r="N81" s="106">
        <v>2</v>
      </c>
      <c r="O81" s="61">
        <v>6829.84</v>
      </c>
      <c r="P81" s="67">
        <f t="shared" si="77"/>
        <v>13659.68</v>
      </c>
      <c r="Q81" s="108">
        <v>2</v>
      </c>
      <c r="R81" s="61">
        <v>6829.84</v>
      </c>
      <c r="S81" s="67">
        <f t="shared" si="78"/>
        <v>13659.68</v>
      </c>
      <c r="T81" s="70">
        <v>2</v>
      </c>
      <c r="U81" s="61">
        <v>6829.84</v>
      </c>
      <c r="V81" s="67">
        <f t="shared" si="79"/>
        <v>13659.68</v>
      </c>
      <c r="W81" s="70">
        <v>2</v>
      </c>
      <c r="X81" s="61">
        <v>6829.84</v>
      </c>
      <c r="Y81" s="67">
        <f t="shared" si="80"/>
        <v>13659.68</v>
      </c>
      <c r="Z81" s="70"/>
      <c r="AA81" s="61">
        <v>6829.84</v>
      </c>
      <c r="AB81" s="67">
        <f t="shared" si="81"/>
        <v>0</v>
      </c>
      <c r="AC81" s="70"/>
      <c r="AD81" s="61">
        <v>6829.84</v>
      </c>
      <c r="AE81" s="67">
        <f t="shared" si="82"/>
        <v>0</v>
      </c>
      <c r="AF81" s="70"/>
      <c r="AG81" s="61">
        <v>6829.84</v>
      </c>
      <c r="AH81" s="67">
        <f t="shared" si="83"/>
        <v>0</v>
      </c>
      <c r="AI81" s="70">
        <v>6</v>
      </c>
      <c r="AJ81" s="61">
        <v>6829.84</v>
      </c>
      <c r="AK81" s="67">
        <f t="shared" si="84"/>
        <v>40979.040000000001</v>
      </c>
      <c r="AL81" s="70"/>
      <c r="AM81" s="61">
        <v>6829.84</v>
      </c>
      <c r="AN81" s="67">
        <f t="shared" si="85"/>
        <v>0</v>
      </c>
      <c r="AO81" s="70">
        <v>2</v>
      </c>
      <c r="AP81" s="61">
        <v>6829.84</v>
      </c>
      <c r="AQ81" s="67">
        <f t="shared" si="86"/>
        <v>13659.68</v>
      </c>
      <c r="AR81" s="68">
        <f t="shared" si="73"/>
        <v>0</v>
      </c>
    </row>
    <row r="82" spans="1:44" s="122" customFormat="1" x14ac:dyDescent="0.25">
      <c r="A82" s="117" t="s">
        <v>148</v>
      </c>
      <c r="B82" s="94">
        <v>40723</v>
      </c>
      <c r="C82" s="117" t="s">
        <v>60</v>
      </c>
      <c r="D82" s="58" t="s">
        <v>149</v>
      </c>
      <c r="E82" s="93" t="s">
        <v>83</v>
      </c>
      <c r="F82" s="148">
        <v>1200</v>
      </c>
      <c r="G82" s="115">
        <v>1600</v>
      </c>
      <c r="H82" s="60">
        <f t="shared" si="74"/>
        <v>2800</v>
      </c>
      <c r="I82" s="97">
        <v>102.38</v>
      </c>
      <c r="J82" s="62">
        <f t="shared" si="75"/>
        <v>286664</v>
      </c>
      <c r="K82" s="120"/>
      <c r="L82" s="97">
        <v>102.38</v>
      </c>
      <c r="M82" s="100">
        <f t="shared" si="76"/>
        <v>0</v>
      </c>
      <c r="N82" s="120">
        <v>375</v>
      </c>
      <c r="O82" s="97">
        <v>102.38</v>
      </c>
      <c r="P82" s="100">
        <f t="shared" si="77"/>
        <v>38392.5</v>
      </c>
      <c r="Q82" s="121">
        <v>823.16</v>
      </c>
      <c r="R82" s="97">
        <v>102.38</v>
      </c>
      <c r="S82" s="100">
        <f t="shared" si="78"/>
        <v>84275.12079999999</v>
      </c>
      <c r="T82" s="100"/>
      <c r="U82" s="97">
        <v>102.38</v>
      </c>
      <c r="V82" s="100"/>
      <c r="W82" s="100"/>
      <c r="X82" s="97">
        <v>102.38</v>
      </c>
      <c r="Y82" s="100"/>
      <c r="Z82" s="100"/>
      <c r="AA82" s="97">
        <v>102.38</v>
      </c>
      <c r="AB82" s="100"/>
      <c r="AC82" s="100"/>
      <c r="AD82" s="97">
        <v>102.38</v>
      </c>
      <c r="AE82" s="100"/>
      <c r="AF82" s="100"/>
      <c r="AG82" s="97">
        <v>102.38</v>
      </c>
      <c r="AH82" s="100"/>
      <c r="AI82" s="70">
        <v>1597.4</v>
      </c>
      <c r="AJ82" s="97">
        <v>102.38</v>
      </c>
      <c r="AK82" s="67">
        <f t="shared" si="84"/>
        <v>163541.81200000001</v>
      </c>
      <c r="AL82" s="70"/>
      <c r="AM82" s="97">
        <v>102.38</v>
      </c>
      <c r="AN82" s="67">
        <f t="shared" si="85"/>
        <v>0</v>
      </c>
      <c r="AO82" s="70"/>
      <c r="AP82" s="97">
        <v>102.38</v>
      </c>
      <c r="AQ82" s="67">
        <f t="shared" si="86"/>
        <v>0</v>
      </c>
      <c r="AR82" s="68">
        <f t="shared" si="73"/>
        <v>4.4400000000000546</v>
      </c>
    </row>
    <row r="83" spans="1:44" x14ac:dyDescent="0.25">
      <c r="A83" s="75"/>
      <c r="B83" s="75"/>
      <c r="C83" s="75"/>
      <c r="D83" s="138" t="s">
        <v>150</v>
      </c>
      <c r="E83" s="75"/>
      <c r="F83" s="104"/>
      <c r="G83" s="139"/>
      <c r="H83" s="139"/>
      <c r="I83" s="105"/>
      <c r="J83" s="79">
        <f>J75</f>
        <v>3566666.8</v>
      </c>
      <c r="K83" s="80"/>
      <c r="L83" s="105"/>
      <c r="M83" s="81">
        <f>SUM(M76:M82)</f>
        <v>0</v>
      </c>
      <c r="N83" s="80"/>
      <c r="O83" s="105"/>
      <c r="P83" s="81">
        <f>SUM(P76:P82)</f>
        <v>598947.80720000004</v>
      </c>
      <c r="Q83" s="82"/>
      <c r="R83" s="105"/>
      <c r="S83" s="81">
        <f>SUM(S76:S82)</f>
        <v>1098969.4665999999</v>
      </c>
      <c r="T83" s="81"/>
      <c r="U83" s="105"/>
      <c r="V83" s="81">
        <f>V75</f>
        <v>675783.35120000003</v>
      </c>
      <c r="W83" s="81"/>
      <c r="X83" s="105"/>
      <c r="Y83" s="81">
        <f>Y75</f>
        <v>123940.22560000001</v>
      </c>
      <c r="Z83" s="81"/>
      <c r="AA83" s="105"/>
      <c r="AB83" s="81">
        <f>AB75</f>
        <v>0</v>
      </c>
      <c r="AC83" s="81"/>
      <c r="AD83" s="105"/>
      <c r="AE83" s="81">
        <f>AE75</f>
        <v>0</v>
      </c>
      <c r="AF83" s="81"/>
      <c r="AG83" s="105"/>
      <c r="AH83" s="81">
        <f>AH75</f>
        <v>0</v>
      </c>
      <c r="AI83" s="81"/>
      <c r="AJ83" s="105"/>
      <c r="AK83" s="81">
        <f>AK75</f>
        <v>527935.32689999999</v>
      </c>
      <c r="AL83" s="81"/>
      <c r="AM83" s="105"/>
      <c r="AN83" s="81">
        <f>AN75</f>
        <v>0</v>
      </c>
      <c r="AO83" s="81"/>
      <c r="AP83" s="105"/>
      <c r="AQ83" s="81">
        <f>AQ75</f>
        <v>176855.22999999998</v>
      </c>
      <c r="AR83" s="68">
        <f t="shared" si="73"/>
        <v>0</v>
      </c>
    </row>
    <row r="84" spans="1:44" x14ac:dyDescent="0.25">
      <c r="A84" s="75"/>
      <c r="B84" s="75"/>
      <c r="C84" s="75"/>
      <c r="D84" s="113"/>
      <c r="E84" s="75"/>
      <c r="F84" s="104"/>
      <c r="G84" s="139"/>
      <c r="H84" s="139"/>
      <c r="I84" s="105"/>
      <c r="J84" s="105"/>
      <c r="K84" s="106"/>
      <c r="L84" s="105"/>
      <c r="M84" s="107"/>
      <c r="N84" s="106"/>
      <c r="O84" s="105"/>
      <c r="P84" s="107"/>
      <c r="Q84" s="108"/>
      <c r="R84" s="105"/>
      <c r="S84" s="107"/>
      <c r="T84" s="107"/>
      <c r="U84" s="105"/>
      <c r="V84" s="107"/>
      <c r="W84" s="107"/>
      <c r="X84" s="105"/>
      <c r="Y84" s="107"/>
      <c r="Z84" s="107"/>
      <c r="AA84" s="105"/>
      <c r="AB84" s="107"/>
      <c r="AC84" s="107"/>
      <c r="AD84" s="105"/>
      <c r="AE84" s="107"/>
      <c r="AF84" s="107"/>
      <c r="AG84" s="105"/>
      <c r="AH84" s="107"/>
      <c r="AI84" s="107"/>
      <c r="AJ84" s="105"/>
      <c r="AK84" s="107"/>
      <c r="AL84" s="107"/>
      <c r="AM84" s="105"/>
      <c r="AN84" s="107"/>
      <c r="AO84" s="107"/>
      <c r="AP84" s="105"/>
      <c r="AQ84" s="107"/>
      <c r="AR84" s="68">
        <f t="shared" si="73"/>
        <v>0</v>
      </c>
    </row>
    <row r="85" spans="1:44" x14ac:dyDescent="0.25">
      <c r="A85" s="83">
        <v>8</v>
      </c>
      <c r="B85" s="83"/>
      <c r="C85" s="83"/>
      <c r="D85" s="140" t="s">
        <v>151</v>
      </c>
      <c r="E85" s="109"/>
      <c r="F85" s="141"/>
      <c r="G85" s="142"/>
      <c r="H85" s="142"/>
      <c r="I85" s="110"/>
      <c r="J85" s="86">
        <f>SUBTOTAL(9,J86:J95)</f>
        <v>3867719.4699999993</v>
      </c>
      <c r="K85" s="87"/>
      <c r="L85" s="110"/>
      <c r="M85" s="88"/>
      <c r="N85" s="87"/>
      <c r="O85" s="110"/>
      <c r="P85" s="88"/>
      <c r="Q85" s="89"/>
      <c r="R85" s="110"/>
      <c r="S85" s="88"/>
      <c r="T85" s="88"/>
      <c r="U85" s="110"/>
      <c r="V85" s="88">
        <f>SUBTOTAL(9,V86:V95)</f>
        <v>81708</v>
      </c>
      <c r="W85" s="88"/>
      <c r="X85" s="110"/>
      <c r="Y85" s="88">
        <f>SUBTOTAL(9,Y86:Y95)</f>
        <v>262824.32000000001</v>
      </c>
      <c r="Z85" s="88"/>
      <c r="AA85" s="110"/>
      <c r="AB85" s="88">
        <f>SUBTOTAL(9,AB86:AB95)</f>
        <v>249556.448</v>
      </c>
      <c r="AC85" s="88"/>
      <c r="AD85" s="110"/>
      <c r="AE85" s="88">
        <f>SUBTOTAL(9,AE86:AE95)</f>
        <v>824867.62199999997</v>
      </c>
      <c r="AF85" s="88"/>
      <c r="AG85" s="110"/>
      <c r="AH85" s="88">
        <f>SUBTOTAL(9,AH86:AH95)</f>
        <v>272891.13270000002</v>
      </c>
      <c r="AI85" s="88"/>
      <c r="AJ85" s="110"/>
      <c r="AK85" s="88">
        <f>SUBTOTAL(9,AK86:AK95)</f>
        <v>344121.67820000002</v>
      </c>
      <c r="AL85" s="88"/>
      <c r="AM85" s="110"/>
      <c r="AN85" s="88">
        <f>SUBTOTAL(9,AN86:AN95)</f>
        <v>0</v>
      </c>
      <c r="AO85" s="88"/>
      <c r="AP85" s="110"/>
      <c r="AQ85" s="88">
        <f>SUBTOTAL(9,AQ86:AQ95)</f>
        <v>184070.68729999999</v>
      </c>
      <c r="AR85" s="68">
        <f t="shared" si="73"/>
        <v>0</v>
      </c>
    </row>
    <row r="86" spans="1:44" x14ac:dyDescent="0.25">
      <c r="A86" s="75" t="str">
        <f>CONCATENATE(A85,".",1)</f>
        <v>8.1</v>
      </c>
      <c r="B86" s="57">
        <v>4011209</v>
      </c>
      <c r="C86" s="56" t="s">
        <v>97</v>
      </c>
      <c r="D86" s="58" t="s">
        <v>152</v>
      </c>
      <c r="E86" s="56" t="s">
        <v>153</v>
      </c>
      <c r="F86" s="104">
        <v>15976.88</v>
      </c>
      <c r="G86" s="115">
        <v>1461.73</v>
      </c>
      <c r="H86" s="60">
        <f t="shared" ref="H86:H95" si="87">F86+G86</f>
        <v>17438.61</v>
      </c>
      <c r="I86" s="61">
        <v>1.01</v>
      </c>
      <c r="J86" s="62">
        <f t="shared" ref="J86:J95" si="88">ROUND((H86*I86),2)</f>
        <v>17613</v>
      </c>
      <c r="K86" s="106"/>
      <c r="L86" s="61">
        <v>1.01</v>
      </c>
      <c r="M86" s="67">
        <f t="shared" ref="M86:M95" si="89">K86*L86</f>
        <v>0</v>
      </c>
      <c r="N86" s="106"/>
      <c r="O86" s="61">
        <v>1.01</v>
      </c>
      <c r="P86" s="67">
        <f t="shared" ref="P86:P95" si="90">N86*O86</f>
        <v>0</v>
      </c>
      <c r="Q86" s="108"/>
      <c r="R86" s="61">
        <v>1.01</v>
      </c>
      <c r="S86" s="67">
        <f t="shared" ref="S86:S95" si="91">Q86*R86</f>
        <v>0</v>
      </c>
      <c r="T86" s="155"/>
      <c r="U86" s="61">
        <v>1.01</v>
      </c>
      <c r="V86" s="67"/>
      <c r="W86" s="155">
        <v>5440</v>
      </c>
      <c r="X86" s="61">
        <v>1.01</v>
      </c>
      <c r="Y86" s="67">
        <f>W86*X86</f>
        <v>5494.4</v>
      </c>
      <c r="Z86" s="155">
        <v>384</v>
      </c>
      <c r="AA86" s="61">
        <v>1.01</v>
      </c>
      <c r="AB86" s="67">
        <f>Z86*AA86</f>
        <v>387.84000000000003</v>
      </c>
      <c r="AC86" s="132">
        <v>3456</v>
      </c>
      <c r="AD86" s="61">
        <v>1.01</v>
      </c>
      <c r="AE86" s="67">
        <f>AC86*AD86</f>
        <v>3490.56</v>
      </c>
      <c r="AF86" s="132">
        <v>1344</v>
      </c>
      <c r="AG86" s="61">
        <v>1.01</v>
      </c>
      <c r="AH86" s="67">
        <f>AF86*AG86</f>
        <v>1357.44</v>
      </c>
      <c r="AI86" s="132"/>
      <c r="AJ86" s="61">
        <v>1.01</v>
      </c>
      <c r="AK86" s="67">
        <f>AI86*AJ86</f>
        <v>0</v>
      </c>
      <c r="AL86" s="132"/>
      <c r="AM86" s="61">
        <v>1.01</v>
      </c>
      <c r="AN86" s="67">
        <f>AL86*AM86</f>
        <v>0</v>
      </c>
      <c r="AO86" s="132">
        <v>2368</v>
      </c>
      <c r="AP86" s="61">
        <v>1.01</v>
      </c>
      <c r="AQ86" s="67">
        <f>AO86*AP86</f>
        <v>2391.6799999999998</v>
      </c>
      <c r="AR86" s="68">
        <f t="shared" si="73"/>
        <v>4446.6100000000006</v>
      </c>
    </row>
    <row r="87" spans="1:44" ht="19.149999999999999" customHeight="1" x14ac:dyDescent="0.25">
      <c r="A87" s="75" t="str">
        <f>CONCATENATE($A$85,".",RIGHT(A86,LEN(A86)-2)+1)</f>
        <v>8.2</v>
      </c>
      <c r="B87" s="75" t="s">
        <v>78</v>
      </c>
      <c r="C87" s="75" t="s">
        <v>134</v>
      </c>
      <c r="D87" s="58" t="s">
        <v>154</v>
      </c>
      <c r="E87" s="56" t="s">
        <v>68</v>
      </c>
      <c r="F87" s="156">
        <v>1720</v>
      </c>
      <c r="G87" s="115"/>
      <c r="H87" s="60">
        <f t="shared" si="87"/>
        <v>1720</v>
      </c>
      <c r="I87" s="61">
        <v>272.36</v>
      </c>
      <c r="J87" s="62">
        <f t="shared" si="88"/>
        <v>468459.2</v>
      </c>
      <c r="K87" s="106"/>
      <c r="L87" s="61">
        <v>272.36</v>
      </c>
      <c r="M87" s="67">
        <f t="shared" si="89"/>
        <v>0</v>
      </c>
      <c r="N87" s="106"/>
      <c r="O87" s="61">
        <v>272.36</v>
      </c>
      <c r="P87" s="67">
        <f t="shared" si="90"/>
        <v>0</v>
      </c>
      <c r="Q87" s="108"/>
      <c r="R87" s="61">
        <v>272.36</v>
      </c>
      <c r="S87" s="67">
        <f t="shared" si="91"/>
        <v>0</v>
      </c>
      <c r="T87" s="70">
        <v>300</v>
      </c>
      <c r="U87" s="61">
        <v>272.36</v>
      </c>
      <c r="V87" s="67">
        <f>T87*U87</f>
        <v>81708</v>
      </c>
      <c r="W87" s="70">
        <v>140</v>
      </c>
      <c r="X87" s="61">
        <v>272.36</v>
      </c>
      <c r="Y87" s="67">
        <f>W87*X87</f>
        <v>38130.400000000001</v>
      </c>
      <c r="Z87" s="70"/>
      <c r="AA87" s="61">
        <v>272.36</v>
      </c>
      <c r="AB87" s="67">
        <f>Z87*AA87</f>
        <v>0</v>
      </c>
      <c r="AC87" s="132">
        <v>360</v>
      </c>
      <c r="AD87" s="61">
        <v>272.36</v>
      </c>
      <c r="AE87" s="67">
        <f>AC87*AD87</f>
        <v>98049.600000000006</v>
      </c>
      <c r="AF87" s="132">
        <v>140</v>
      </c>
      <c r="AG87" s="61">
        <v>272.36</v>
      </c>
      <c r="AH87" s="67">
        <f>AF87*AG87</f>
        <v>38130.400000000001</v>
      </c>
      <c r="AI87" s="132"/>
      <c r="AJ87" s="61">
        <v>272.36</v>
      </c>
      <c r="AK87" s="67">
        <f>AI87*AJ87</f>
        <v>0</v>
      </c>
      <c r="AL87" s="132"/>
      <c r="AM87" s="61">
        <v>272.36</v>
      </c>
      <c r="AN87" s="67">
        <f>AL87*AM87</f>
        <v>0</v>
      </c>
      <c r="AO87" s="132">
        <v>160</v>
      </c>
      <c r="AP87" s="61">
        <v>272.36</v>
      </c>
      <c r="AQ87" s="67">
        <f>AO87*AP87</f>
        <v>43577.600000000006</v>
      </c>
      <c r="AR87" s="68">
        <f t="shared" si="73"/>
        <v>620</v>
      </c>
    </row>
    <row r="88" spans="1:44" ht="19.149999999999999" customHeight="1" x14ac:dyDescent="0.25">
      <c r="A88" s="75" t="str">
        <f t="shared" ref="A88:A95" si="92">CONCATENATE($A$85,".",RIGHT(A87,LEN(A87)-2)+1)</f>
        <v>8.3</v>
      </c>
      <c r="B88" s="57">
        <v>40781</v>
      </c>
      <c r="C88" s="56" t="s">
        <v>60</v>
      </c>
      <c r="D88" s="58" t="s">
        <v>155</v>
      </c>
      <c r="E88" s="56" t="s">
        <v>83</v>
      </c>
      <c r="F88" s="156">
        <v>3195.38</v>
      </c>
      <c r="G88" s="115">
        <v>146.16999999999999</v>
      </c>
      <c r="H88" s="60">
        <f t="shared" si="87"/>
        <v>3341.55</v>
      </c>
      <c r="I88" s="61">
        <v>89.13</v>
      </c>
      <c r="J88" s="62">
        <f t="shared" si="88"/>
        <v>297832.34999999998</v>
      </c>
      <c r="K88" s="106"/>
      <c r="L88" s="61">
        <v>89.13</v>
      </c>
      <c r="M88" s="67">
        <f t="shared" si="89"/>
        <v>0</v>
      </c>
      <c r="N88" s="106"/>
      <c r="O88" s="61">
        <v>89.13</v>
      </c>
      <c r="P88" s="67">
        <f t="shared" si="90"/>
        <v>0</v>
      </c>
      <c r="Q88" s="108"/>
      <c r="R88" s="61">
        <v>89.13</v>
      </c>
      <c r="S88" s="67">
        <f t="shared" si="91"/>
        <v>0</v>
      </c>
      <c r="T88" s="67"/>
      <c r="U88" s="61">
        <v>89.13</v>
      </c>
      <c r="V88" s="67"/>
      <c r="W88" s="67"/>
      <c r="X88" s="61">
        <v>89.13</v>
      </c>
      <c r="Y88" s="67"/>
      <c r="Z88" s="67"/>
      <c r="AA88" s="61">
        <v>89.13</v>
      </c>
      <c r="AB88" s="67"/>
      <c r="AC88" s="133"/>
      <c r="AD88" s="61">
        <v>89.13</v>
      </c>
      <c r="AE88" s="67"/>
      <c r="AF88" s="133"/>
      <c r="AG88" s="61">
        <v>89.13</v>
      </c>
      <c r="AH88" s="67"/>
      <c r="AI88" s="133"/>
      <c r="AJ88" s="61">
        <v>89.13</v>
      </c>
      <c r="AK88" s="67"/>
      <c r="AL88" s="133"/>
      <c r="AM88" s="61">
        <v>89.13</v>
      </c>
      <c r="AN88" s="67"/>
      <c r="AO88" s="133"/>
      <c r="AP88" s="61">
        <v>89.13</v>
      </c>
      <c r="AQ88" s="67"/>
      <c r="AR88" s="68">
        <f t="shared" si="73"/>
        <v>3341.55</v>
      </c>
    </row>
    <row r="89" spans="1:44" x14ac:dyDescent="0.25">
      <c r="A89" s="75" t="str">
        <f t="shared" si="92"/>
        <v>8.4</v>
      </c>
      <c r="B89" s="111">
        <v>42482</v>
      </c>
      <c r="C89" s="75" t="s">
        <v>60</v>
      </c>
      <c r="D89" s="58" t="s">
        <v>156</v>
      </c>
      <c r="E89" s="56" t="s">
        <v>83</v>
      </c>
      <c r="F89" s="104">
        <v>3195.38</v>
      </c>
      <c r="G89" s="115">
        <v>146.16999999999999</v>
      </c>
      <c r="H89" s="60">
        <f t="shared" si="87"/>
        <v>3341.55</v>
      </c>
      <c r="I89" s="61">
        <v>138.9</v>
      </c>
      <c r="J89" s="62">
        <f t="shared" si="88"/>
        <v>464141.3</v>
      </c>
      <c r="K89" s="106"/>
      <c r="L89" s="61">
        <v>138.9</v>
      </c>
      <c r="M89" s="67">
        <f t="shared" si="89"/>
        <v>0</v>
      </c>
      <c r="N89" s="106"/>
      <c r="O89" s="61">
        <v>138.9</v>
      </c>
      <c r="P89" s="67">
        <f t="shared" si="90"/>
        <v>0</v>
      </c>
      <c r="Q89" s="108"/>
      <c r="R89" s="61">
        <v>138.9</v>
      </c>
      <c r="S89" s="67">
        <f t="shared" si="91"/>
        <v>0</v>
      </c>
      <c r="T89" s="67"/>
      <c r="U89" s="61">
        <v>138.9</v>
      </c>
      <c r="V89" s="67"/>
      <c r="W89" s="70">
        <v>320</v>
      </c>
      <c r="X89" s="61">
        <v>138.9</v>
      </c>
      <c r="Y89" s="67">
        <f t="shared" ref="Y89:Y92" si="93">W89*X89</f>
        <v>44448</v>
      </c>
      <c r="Z89" s="70">
        <v>756.8</v>
      </c>
      <c r="AA89" s="61">
        <v>138.9</v>
      </c>
      <c r="AB89" s="67">
        <f t="shared" ref="AB89:AB92" si="94">Z89*AA89</f>
        <v>105119.52</v>
      </c>
      <c r="AC89" s="132">
        <v>619.20000000000005</v>
      </c>
      <c r="AD89" s="61">
        <v>138.9</v>
      </c>
      <c r="AE89" s="67">
        <f t="shared" ref="AE89:AE90" si="95">AC89*AD89</f>
        <v>86006.88</v>
      </c>
      <c r="AF89" s="132">
        <v>240.8</v>
      </c>
      <c r="AG89" s="61">
        <v>138.9</v>
      </c>
      <c r="AH89" s="67">
        <f t="shared" ref="AH89:AH90" si="96">AF89*AG89</f>
        <v>33447.120000000003</v>
      </c>
      <c r="AI89" s="132"/>
      <c r="AJ89" s="61">
        <v>138.9</v>
      </c>
      <c r="AK89" s="67">
        <f t="shared" ref="AK89:AK90" si="97">AI89*AJ89</f>
        <v>0</v>
      </c>
      <c r="AL89" s="132"/>
      <c r="AM89" s="61">
        <v>138.9</v>
      </c>
      <c r="AN89" s="67">
        <f t="shared" ref="AN89:AN90" si="98">AL89*AM89</f>
        <v>0</v>
      </c>
      <c r="AO89" s="132">
        <v>473.6</v>
      </c>
      <c r="AP89" s="61">
        <v>138.9</v>
      </c>
      <c r="AQ89" s="67">
        <f t="shared" ref="AQ89:AQ90" si="99">AO89*AP89</f>
        <v>65783.040000000008</v>
      </c>
      <c r="AR89" s="68">
        <f t="shared" si="73"/>
        <v>931.15000000000009</v>
      </c>
    </row>
    <row r="90" spans="1:44" ht="25.5" x14ac:dyDescent="0.25">
      <c r="A90" s="75" t="str">
        <f t="shared" si="92"/>
        <v>8.5</v>
      </c>
      <c r="B90" s="111">
        <v>42500</v>
      </c>
      <c r="C90" s="75" t="s">
        <v>60</v>
      </c>
      <c r="D90" s="58" t="s">
        <v>157</v>
      </c>
      <c r="E90" s="56" t="s">
        <v>71</v>
      </c>
      <c r="F90" s="104">
        <v>15976.88</v>
      </c>
      <c r="G90" s="115">
        <v>1461.73</v>
      </c>
      <c r="H90" s="60">
        <f t="shared" si="87"/>
        <v>17438.61</v>
      </c>
      <c r="I90" s="61">
        <v>125.59</v>
      </c>
      <c r="J90" s="62">
        <f t="shared" si="88"/>
        <v>2190115.0299999998</v>
      </c>
      <c r="K90" s="106"/>
      <c r="L90" s="61">
        <v>125.59</v>
      </c>
      <c r="M90" s="67">
        <f t="shared" si="89"/>
        <v>0</v>
      </c>
      <c r="N90" s="106"/>
      <c r="O90" s="61">
        <v>125.59</v>
      </c>
      <c r="P90" s="67">
        <f t="shared" si="90"/>
        <v>0</v>
      </c>
      <c r="Q90" s="108"/>
      <c r="R90" s="61">
        <v>125.59</v>
      </c>
      <c r="S90" s="67">
        <f t="shared" si="91"/>
        <v>0</v>
      </c>
      <c r="T90" s="67"/>
      <c r="U90" s="61">
        <v>125.59</v>
      </c>
      <c r="V90" s="67"/>
      <c r="W90" s="70">
        <v>1200</v>
      </c>
      <c r="X90" s="61">
        <v>125.59</v>
      </c>
      <c r="Y90" s="67">
        <f t="shared" si="93"/>
        <v>150708</v>
      </c>
      <c r="Z90" s="70">
        <v>864</v>
      </c>
      <c r="AA90" s="61">
        <v>125.59</v>
      </c>
      <c r="AB90" s="67">
        <f t="shared" si="94"/>
        <v>108509.76000000001</v>
      </c>
      <c r="AC90" s="132">
        <v>4816</v>
      </c>
      <c r="AD90" s="61">
        <v>125.59</v>
      </c>
      <c r="AE90" s="67">
        <f t="shared" si="95"/>
        <v>604841.44000000006</v>
      </c>
      <c r="AF90" s="132">
        <v>1284</v>
      </c>
      <c r="AG90" s="61">
        <v>125.59</v>
      </c>
      <c r="AH90" s="67">
        <f t="shared" si="96"/>
        <v>161257.56</v>
      </c>
      <c r="AI90" s="132">
        <v>1924.46</v>
      </c>
      <c r="AJ90" s="61">
        <v>125.59</v>
      </c>
      <c r="AK90" s="67">
        <f t="shared" si="97"/>
        <v>241692.9314</v>
      </c>
      <c r="AL90" s="132"/>
      <c r="AM90" s="61">
        <v>125.59</v>
      </c>
      <c r="AN90" s="67">
        <f t="shared" si="98"/>
        <v>0</v>
      </c>
      <c r="AO90" s="132"/>
      <c r="AP90" s="61">
        <v>125.59</v>
      </c>
      <c r="AQ90" s="67">
        <f t="shared" si="99"/>
        <v>0</v>
      </c>
      <c r="AR90" s="68">
        <f t="shared" si="73"/>
        <v>7350.1500000000015</v>
      </c>
    </row>
    <row r="91" spans="1:44" ht="25.5" x14ac:dyDescent="0.25">
      <c r="A91" s="75" t="str">
        <f t="shared" si="92"/>
        <v>8.6</v>
      </c>
      <c r="B91" s="57">
        <v>5915407</v>
      </c>
      <c r="C91" s="56" t="s">
        <v>97</v>
      </c>
      <c r="D91" s="58" t="s">
        <v>142</v>
      </c>
      <c r="E91" s="56" t="s">
        <v>143</v>
      </c>
      <c r="F91" s="104">
        <v>9985.57</v>
      </c>
      <c r="G91" s="139"/>
      <c r="H91" s="60">
        <f t="shared" si="87"/>
        <v>9985.57</v>
      </c>
      <c r="I91" s="61">
        <v>2.4300000000000002</v>
      </c>
      <c r="J91" s="62">
        <f t="shared" si="88"/>
        <v>24264.94</v>
      </c>
      <c r="K91" s="106"/>
      <c r="L91" s="61">
        <v>2.4300000000000002</v>
      </c>
      <c r="M91" s="67">
        <f t="shared" si="89"/>
        <v>0</v>
      </c>
      <c r="N91" s="106"/>
      <c r="O91" s="61">
        <v>2.4300000000000002</v>
      </c>
      <c r="P91" s="67">
        <f t="shared" si="90"/>
        <v>0</v>
      </c>
      <c r="Q91" s="108"/>
      <c r="R91" s="61">
        <v>2.4300000000000002</v>
      </c>
      <c r="S91" s="67">
        <f t="shared" si="91"/>
        <v>0</v>
      </c>
      <c r="T91" s="67"/>
      <c r="U91" s="61">
        <v>2.4300000000000002</v>
      </c>
      <c r="V91" s="67"/>
      <c r="W91" s="70">
        <v>512</v>
      </c>
      <c r="X91" s="61">
        <v>2.4300000000000002</v>
      </c>
      <c r="Y91" s="67">
        <f t="shared" si="93"/>
        <v>1244.1600000000001</v>
      </c>
      <c r="Z91" s="70">
        <v>756.8</v>
      </c>
      <c r="AA91" s="61">
        <v>2.4300000000000002</v>
      </c>
      <c r="AB91" s="67">
        <f>Z91*AA91</f>
        <v>1839.0240000000001</v>
      </c>
      <c r="AC91" s="132">
        <v>619.20000000000005</v>
      </c>
      <c r="AD91" s="61">
        <v>2.4300000000000002</v>
      </c>
      <c r="AE91" s="67">
        <f>AC91*AD91</f>
        <v>1504.6560000000002</v>
      </c>
      <c r="AF91" s="132">
        <v>403.35</v>
      </c>
      <c r="AG91" s="61">
        <v>2.4300000000000002</v>
      </c>
      <c r="AH91" s="67">
        <f>AF91*AG91</f>
        <v>980.14050000000009</v>
      </c>
      <c r="AI91" s="132">
        <v>1067.5999999999999</v>
      </c>
      <c r="AJ91" s="61">
        <v>2.4300000000000002</v>
      </c>
      <c r="AK91" s="67">
        <f>AI91*AJ91</f>
        <v>2594.268</v>
      </c>
      <c r="AL91" s="132"/>
      <c r="AM91" s="61">
        <v>2.4300000000000002</v>
      </c>
      <c r="AN91" s="67">
        <f>AL91*AM91</f>
        <v>0</v>
      </c>
      <c r="AO91" s="132">
        <v>757.76</v>
      </c>
      <c r="AP91" s="61">
        <v>2.4300000000000002</v>
      </c>
      <c r="AQ91" s="67">
        <f>AO91*AP91</f>
        <v>1841.3568</v>
      </c>
      <c r="AR91" s="68">
        <f t="shared" si="73"/>
        <v>5868.86</v>
      </c>
    </row>
    <row r="92" spans="1:44" x14ac:dyDescent="0.25">
      <c r="A92" s="75" t="str">
        <f t="shared" si="92"/>
        <v>8.7</v>
      </c>
      <c r="B92" s="57">
        <v>5914389</v>
      </c>
      <c r="C92" s="56" t="s">
        <v>97</v>
      </c>
      <c r="D92" s="58" t="s">
        <v>98</v>
      </c>
      <c r="E92" s="56" t="s">
        <v>99</v>
      </c>
      <c r="F92" s="104">
        <v>549205.86</v>
      </c>
      <c r="G92" s="139"/>
      <c r="H92" s="60">
        <f t="shared" si="87"/>
        <v>549205.86</v>
      </c>
      <c r="I92" s="61">
        <v>0.73</v>
      </c>
      <c r="J92" s="62">
        <f t="shared" si="88"/>
        <v>400920.28</v>
      </c>
      <c r="K92" s="106"/>
      <c r="L92" s="61">
        <v>0.73</v>
      </c>
      <c r="M92" s="67">
        <f t="shared" si="89"/>
        <v>0</v>
      </c>
      <c r="N92" s="106"/>
      <c r="O92" s="61">
        <v>0.73</v>
      </c>
      <c r="P92" s="67">
        <f t="shared" si="90"/>
        <v>0</v>
      </c>
      <c r="Q92" s="108"/>
      <c r="R92" s="61">
        <v>0.73</v>
      </c>
      <c r="S92" s="67">
        <f t="shared" si="91"/>
        <v>0</v>
      </c>
      <c r="T92" s="67"/>
      <c r="U92" s="61">
        <v>0.73</v>
      </c>
      <c r="V92" s="67"/>
      <c r="W92" s="70">
        <v>31232</v>
      </c>
      <c r="X92" s="61">
        <v>0.73</v>
      </c>
      <c r="Y92" s="67">
        <f t="shared" si="93"/>
        <v>22799.360000000001</v>
      </c>
      <c r="Z92" s="70">
        <v>46164.800000000003</v>
      </c>
      <c r="AA92" s="61">
        <v>0.73</v>
      </c>
      <c r="AB92" s="67">
        <f t="shared" si="94"/>
        <v>33700.304000000004</v>
      </c>
      <c r="AC92" s="132">
        <v>37771.200000000004</v>
      </c>
      <c r="AD92" s="61">
        <v>0.73</v>
      </c>
      <c r="AE92" s="67">
        <f t="shared" ref="AE92:AE95" si="100">AC92*AD92</f>
        <v>27572.976000000002</v>
      </c>
      <c r="AF92" s="132">
        <v>51669.14</v>
      </c>
      <c r="AG92" s="61">
        <v>0.73</v>
      </c>
      <c r="AH92" s="67">
        <f t="shared" ref="AH92:AH95" si="101">AF92*AG92</f>
        <v>37718.472199999997</v>
      </c>
      <c r="AI92" s="132">
        <v>136759.56</v>
      </c>
      <c r="AJ92" s="61">
        <v>0.73</v>
      </c>
      <c r="AK92" s="67">
        <f t="shared" ref="AK92:AK95" si="102">AI92*AJ92</f>
        <v>99834.478799999997</v>
      </c>
      <c r="AL92" s="132"/>
      <c r="AM92" s="61">
        <v>0.73</v>
      </c>
      <c r="AN92" s="67">
        <f t="shared" ref="AN92:AN95" si="103">AL92*AM92</f>
        <v>0</v>
      </c>
      <c r="AO92" s="132">
        <v>96543.85</v>
      </c>
      <c r="AP92" s="61">
        <v>0.73</v>
      </c>
      <c r="AQ92" s="67">
        <f t="shared" ref="AQ92:AQ95" si="104">AO92*AP92</f>
        <v>70477.010500000004</v>
      </c>
      <c r="AR92" s="68">
        <f t="shared" si="73"/>
        <v>149065.30999999994</v>
      </c>
    </row>
    <row r="93" spans="1:44" x14ac:dyDescent="0.25">
      <c r="A93" s="75" t="str">
        <f t="shared" si="92"/>
        <v>8.8</v>
      </c>
      <c r="B93" s="57">
        <v>11441</v>
      </c>
      <c r="C93" s="75" t="s">
        <v>60</v>
      </c>
      <c r="D93" s="58" t="s">
        <v>158</v>
      </c>
      <c r="E93" s="56" t="s">
        <v>66</v>
      </c>
      <c r="F93" s="104">
        <v>9</v>
      </c>
      <c r="G93" s="139"/>
      <c r="H93" s="60">
        <f t="shared" si="87"/>
        <v>9</v>
      </c>
      <c r="I93" s="61">
        <v>234.23</v>
      </c>
      <c r="J93" s="62">
        <f t="shared" si="88"/>
        <v>2108.0700000000002</v>
      </c>
      <c r="K93" s="106"/>
      <c r="L93" s="61">
        <v>234.23</v>
      </c>
      <c r="M93" s="67">
        <f t="shared" si="89"/>
        <v>0</v>
      </c>
      <c r="N93" s="106"/>
      <c r="O93" s="61">
        <v>234.23</v>
      </c>
      <c r="P93" s="67">
        <f t="shared" si="90"/>
        <v>0</v>
      </c>
      <c r="Q93" s="108"/>
      <c r="R93" s="61">
        <v>234.23</v>
      </c>
      <c r="S93" s="67">
        <f t="shared" si="91"/>
        <v>0</v>
      </c>
      <c r="T93" s="67"/>
      <c r="U93" s="61">
        <v>234.23</v>
      </c>
      <c r="V93" s="67"/>
      <c r="W93" s="67"/>
      <c r="X93" s="61">
        <v>234.23</v>
      </c>
      <c r="Y93" s="67"/>
      <c r="Z93" s="67"/>
      <c r="AA93" s="61">
        <v>234.23</v>
      </c>
      <c r="AB93" s="67"/>
      <c r="AC93" s="132">
        <v>7</v>
      </c>
      <c r="AD93" s="61">
        <v>234.23</v>
      </c>
      <c r="AE93" s="67">
        <f t="shared" si="100"/>
        <v>1639.61</v>
      </c>
      <c r="AF93" s="132"/>
      <c r="AG93" s="61">
        <v>234.23</v>
      </c>
      <c r="AH93" s="67">
        <f t="shared" si="101"/>
        <v>0</v>
      </c>
      <c r="AI93" s="132"/>
      <c r="AJ93" s="61">
        <v>234.23</v>
      </c>
      <c r="AK93" s="67">
        <f t="shared" si="102"/>
        <v>0</v>
      </c>
      <c r="AL93" s="132"/>
      <c r="AM93" s="61">
        <v>234.23</v>
      </c>
      <c r="AN93" s="67">
        <f t="shared" si="103"/>
        <v>0</v>
      </c>
      <c r="AO93" s="132"/>
      <c r="AP93" s="61">
        <v>234.23</v>
      </c>
      <c r="AQ93" s="67">
        <f t="shared" si="104"/>
        <v>0</v>
      </c>
      <c r="AR93" s="68">
        <f t="shared" si="73"/>
        <v>2</v>
      </c>
    </row>
    <row r="94" spans="1:44" x14ac:dyDescent="0.25">
      <c r="A94" s="75" t="str">
        <f t="shared" si="92"/>
        <v>8.9</v>
      </c>
      <c r="B94" s="57">
        <v>11446</v>
      </c>
      <c r="C94" s="75" t="s">
        <v>60</v>
      </c>
      <c r="D94" s="58" t="s">
        <v>159</v>
      </c>
      <c r="E94" s="56" t="s">
        <v>66</v>
      </c>
      <c r="F94" s="104">
        <v>9</v>
      </c>
      <c r="G94" s="139"/>
      <c r="H94" s="60">
        <f t="shared" si="87"/>
        <v>9</v>
      </c>
      <c r="I94" s="61">
        <v>108.94</v>
      </c>
      <c r="J94" s="62">
        <f t="shared" si="88"/>
        <v>980.46</v>
      </c>
      <c r="K94" s="106"/>
      <c r="L94" s="61">
        <v>108.94</v>
      </c>
      <c r="M94" s="67">
        <f t="shared" si="89"/>
        <v>0</v>
      </c>
      <c r="N94" s="106"/>
      <c r="O94" s="61">
        <v>108.94</v>
      </c>
      <c r="P94" s="67">
        <f t="shared" si="90"/>
        <v>0</v>
      </c>
      <c r="Q94" s="108"/>
      <c r="R94" s="61">
        <v>108.94</v>
      </c>
      <c r="S94" s="67">
        <f t="shared" si="91"/>
        <v>0</v>
      </c>
      <c r="T94" s="67"/>
      <c r="U94" s="61">
        <v>108.94</v>
      </c>
      <c r="V94" s="67"/>
      <c r="W94" s="67"/>
      <c r="X94" s="61">
        <v>108.94</v>
      </c>
      <c r="Y94" s="67"/>
      <c r="Z94" s="67"/>
      <c r="AA94" s="61">
        <v>108.94</v>
      </c>
      <c r="AB94" s="67"/>
      <c r="AC94" s="132">
        <v>7</v>
      </c>
      <c r="AD94" s="61">
        <v>108.94</v>
      </c>
      <c r="AE94" s="67">
        <f t="shared" si="100"/>
        <v>762.57999999999993</v>
      </c>
      <c r="AF94" s="132"/>
      <c r="AG94" s="61">
        <v>108.94</v>
      </c>
      <c r="AH94" s="67">
        <f t="shared" si="101"/>
        <v>0</v>
      </c>
      <c r="AI94" s="132"/>
      <c r="AJ94" s="61">
        <v>108.94</v>
      </c>
      <c r="AK94" s="67">
        <f t="shared" si="102"/>
        <v>0</v>
      </c>
      <c r="AL94" s="132"/>
      <c r="AM94" s="61">
        <v>108.94</v>
      </c>
      <c r="AN94" s="67">
        <f t="shared" si="103"/>
        <v>0</v>
      </c>
      <c r="AO94" s="132"/>
      <c r="AP94" s="61">
        <v>108.94</v>
      </c>
      <c r="AQ94" s="67">
        <f t="shared" si="104"/>
        <v>0</v>
      </c>
      <c r="AR94" s="68">
        <f t="shared" si="73"/>
        <v>2</v>
      </c>
    </row>
    <row r="95" spans="1:44" x14ac:dyDescent="0.25">
      <c r="A95" s="75" t="str">
        <f t="shared" si="92"/>
        <v>8.10</v>
      </c>
      <c r="B95" s="57">
        <v>11449</v>
      </c>
      <c r="C95" s="75" t="s">
        <v>60</v>
      </c>
      <c r="D95" s="58" t="s">
        <v>160</v>
      </c>
      <c r="E95" s="56" t="s">
        <v>66</v>
      </c>
      <c r="F95" s="104">
        <v>9</v>
      </c>
      <c r="G95" s="139"/>
      <c r="H95" s="60">
        <f t="shared" si="87"/>
        <v>9</v>
      </c>
      <c r="I95" s="61">
        <v>142.76</v>
      </c>
      <c r="J95" s="62">
        <f t="shared" si="88"/>
        <v>1284.8399999999999</v>
      </c>
      <c r="K95" s="106"/>
      <c r="L95" s="61">
        <v>142.76</v>
      </c>
      <c r="M95" s="67">
        <f t="shared" si="89"/>
        <v>0</v>
      </c>
      <c r="N95" s="106"/>
      <c r="O95" s="61">
        <v>142.76</v>
      </c>
      <c r="P95" s="67">
        <f t="shared" si="90"/>
        <v>0</v>
      </c>
      <c r="Q95" s="108"/>
      <c r="R95" s="61">
        <v>142.76</v>
      </c>
      <c r="S95" s="67">
        <f t="shared" si="91"/>
        <v>0</v>
      </c>
      <c r="T95" s="67"/>
      <c r="U95" s="61">
        <v>142.76</v>
      </c>
      <c r="V95" s="67"/>
      <c r="W95" s="67"/>
      <c r="X95" s="61">
        <v>142.76</v>
      </c>
      <c r="Y95" s="67"/>
      <c r="Z95" s="67"/>
      <c r="AA95" s="61">
        <v>142.76</v>
      </c>
      <c r="AB95" s="67"/>
      <c r="AC95" s="132">
        <v>7</v>
      </c>
      <c r="AD95" s="61">
        <v>142.76</v>
      </c>
      <c r="AE95" s="67">
        <f t="shared" si="100"/>
        <v>999.31999999999994</v>
      </c>
      <c r="AF95" s="132"/>
      <c r="AG95" s="61">
        <v>142.76</v>
      </c>
      <c r="AH95" s="67">
        <f t="shared" si="101"/>
        <v>0</v>
      </c>
      <c r="AI95" s="132"/>
      <c r="AJ95" s="61">
        <v>142.76</v>
      </c>
      <c r="AK95" s="67">
        <f t="shared" si="102"/>
        <v>0</v>
      </c>
      <c r="AL95" s="132"/>
      <c r="AM95" s="61">
        <v>142.76</v>
      </c>
      <c r="AN95" s="67">
        <f t="shared" si="103"/>
        <v>0</v>
      </c>
      <c r="AO95" s="132"/>
      <c r="AP95" s="61">
        <v>142.76</v>
      </c>
      <c r="AQ95" s="67">
        <f t="shared" si="104"/>
        <v>0</v>
      </c>
      <c r="AR95" s="68">
        <f t="shared" si="73"/>
        <v>2</v>
      </c>
    </row>
    <row r="96" spans="1:44" x14ac:dyDescent="0.25">
      <c r="A96" s="75"/>
      <c r="B96" s="75"/>
      <c r="C96" s="75"/>
      <c r="D96" s="138" t="s">
        <v>161</v>
      </c>
      <c r="E96" s="75"/>
      <c r="F96" s="104"/>
      <c r="G96" s="139"/>
      <c r="H96" s="139"/>
      <c r="I96" s="157"/>
      <c r="J96" s="79">
        <f>J85</f>
        <v>3867719.4699999993</v>
      </c>
      <c r="K96" s="80"/>
      <c r="L96" s="157"/>
      <c r="M96" s="81">
        <f>SUM(M86:M95)</f>
        <v>0</v>
      </c>
      <c r="N96" s="80"/>
      <c r="O96" s="157"/>
      <c r="P96" s="81">
        <f>SUM(P86:P95)</f>
        <v>0</v>
      </c>
      <c r="Q96" s="82"/>
      <c r="R96" s="157"/>
      <c r="S96" s="81">
        <f>SUM(S86:S95)</f>
        <v>0</v>
      </c>
      <c r="T96" s="81"/>
      <c r="U96" s="157"/>
      <c r="V96" s="81">
        <f>V85</f>
        <v>81708</v>
      </c>
      <c r="W96" s="81"/>
      <c r="X96" s="157"/>
      <c r="Y96" s="81">
        <f>Y85</f>
        <v>262824.32000000001</v>
      </c>
      <c r="Z96" s="81"/>
      <c r="AA96" s="157"/>
      <c r="AB96" s="81">
        <f>AB85</f>
        <v>249556.448</v>
      </c>
      <c r="AC96" s="81"/>
      <c r="AD96" s="157"/>
      <c r="AE96" s="81">
        <f>AE85</f>
        <v>824867.62199999997</v>
      </c>
      <c r="AF96" s="81"/>
      <c r="AG96" s="157"/>
      <c r="AH96" s="81">
        <f>AH85</f>
        <v>272891.13270000002</v>
      </c>
      <c r="AI96" s="81"/>
      <c r="AJ96" s="157"/>
      <c r="AK96" s="81">
        <f>AK85</f>
        <v>344121.67820000002</v>
      </c>
      <c r="AL96" s="81"/>
      <c r="AM96" s="157"/>
      <c r="AN96" s="81">
        <f>AN85</f>
        <v>0</v>
      </c>
      <c r="AO96" s="81"/>
      <c r="AP96" s="157"/>
      <c r="AQ96" s="81">
        <f>AQ85</f>
        <v>184070.68729999999</v>
      </c>
      <c r="AR96" s="68">
        <f t="shared" si="73"/>
        <v>0</v>
      </c>
    </row>
    <row r="97" spans="1:44" x14ac:dyDescent="0.25">
      <c r="A97" s="75"/>
      <c r="B97" s="75"/>
      <c r="C97" s="75"/>
      <c r="D97" s="113"/>
      <c r="E97" s="75"/>
      <c r="F97" s="104"/>
      <c r="G97" s="139"/>
      <c r="H97" s="139"/>
      <c r="I97" s="157"/>
      <c r="J97" s="105"/>
      <c r="K97" s="106"/>
      <c r="L97" s="157"/>
      <c r="M97" s="107"/>
      <c r="N97" s="106"/>
      <c r="O97" s="157"/>
      <c r="P97" s="107"/>
      <c r="Q97" s="108"/>
      <c r="R97" s="157"/>
      <c r="S97" s="107"/>
      <c r="T97" s="107"/>
      <c r="U97" s="157"/>
      <c r="V97" s="107"/>
      <c r="W97" s="107"/>
      <c r="X97" s="157"/>
      <c r="Y97" s="107"/>
      <c r="Z97" s="107"/>
      <c r="AA97" s="157"/>
      <c r="AB97" s="107"/>
      <c r="AC97" s="107"/>
      <c r="AD97" s="157"/>
      <c r="AE97" s="107"/>
      <c r="AF97" s="107"/>
      <c r="AG97" s="157"/>
      <c r="AH97" s="107"/>
      <c r="AI97" s="107"/>
      <c r="AJ97" s="157"/>
      <c r="AK97" s="107"/>
      <c r="AL97" s="107"/>
      <c r="AM97" s="157"/>
      <c r="AN97" s="107"/>
      <c r="AO97" s="107"/>
      <c r="AP97" s="157"/>
      <c r="AQ97" s="107"/>
      <c r="AR97" s="68">
        <f t="shared" si="73"/>
        <v>0</v>
      </c>
    </row>
    <row r="98" spans="1:44" x14ac:dyDescent="0.25">
      <c r="A98" s="158">
        <v>9</v>
      </c>
      <c r="B98" s="159"/>
      <c r="C98" s="159"/>
      <c r="D98" s="160" t="s">
        <v>162</v>
      </c>
      <c r="E98" s="159"/>
      <c r="F98" s="161"/>
      <c r="G98" s="162"/>
      <c r="H98" s="162"/>
      <c r="I98" s="163"/>
      <c r="J98" s="86">
        <f>SUBTOTAL(9,J99:J112)</f>
        <v>4550532.5199999986</v>
      </c>
      <c r="K98" s="87"/>
      <c r="L98" s="163"/>
      <c r="M98" s="88"/>
      <c r="N98" s="87"/>
      <c r="O98" s="163"/>
      <c r="P98" s="88"/>
      <c r="Q98" s="89"/>
      <c r="R98" s="163"/>
      <c r="S98" s="88"/>
      <c r="T98" s="88"/>
      <c r="U98" s="163"/>
      <c r="V98" s="88">
        <f>SUBTOTAL(9,V99:V112)</f>
        <v>0</v>
      </c>
      <c r="W98" s="88"/>
      <c r="X98" s="163"/>
      <c r="Y98" s="88">
        <f>SUBTOTAL(9,Y99:Y112)</f>
        <v>0</v>
      </c>
      <c r="Z98" s="88"/>
      <c r="AA98" s="163"/>
      <c r="AB98" s="88">
        <f>SUBTOTAL(9,AB99:AB112)</f>
        <v>40579.439999999995</v>
      </c>
      <c r="AC98" s="88"/>
      <c r="AD98" s="163"/>
      <c r="AE98" s="88">
        <f>SUBTOTAL(9,AE99:AE112)</f>
        <v>0</v>
      </c>
      <c r="AF98" s="88"/>
      <c r="AG98" s="163"/>
      <c r="AH98" s="88">
        <f>SUBTOTAL(9,AH99:AH112)</f>
        <v>886355.43269999989</v>
      </c>
      <c r="AI98" s="88"/>
      <c r="AJ98" s="163"/>
      <c r="AK98" s="88">
        <f>SUBTOTAL(9,AK99:AK112)</f>
        <v>552135.23470000003</v>
      </c>
      <c r="AL98" s="88"/>
      <c r="AM98" s="163"/>
      <c r="AN98" s="88">
        <f>SUBTOTAL(9,AN99:AN112)</f>
        <v>1285715.3493000001</v>
      </c>
      <c r="AO98" s="88"/>
      <c r="AP98" s="163"/>
      <c r="AQ98" s="88">
        <f>SUBTOTAL(9,AQ99:AQ112)</f>
        <v>153933.58660000001</v>
      </c>
      <c r="AR98" s="68">
        <f t="shared" si="73"/>
        <v>0</v>
      </c>
    </row>
    <row r="99" spans="1:44" ht="38.25" x14ac:dyDescent="0.25">
      <c r="A99" s="75" t="str">
        <f>CONCATENATE(A98,".",1)</f>
        <v>9.1</v>
      </c>
      <c r="B99" s="56" t="s">
        <v>78</v>
      </c>
      <c r="C99" s="56" t="s">
        <v>163</v>
      </c>
      <c r="D99" s="128" t="s">
        <v>164</v>
      </c>
      <c r="E99" s="56" t="s">
        <v>44</v>
      </c>
      <c r="F99" s="59">
        <v>13459.49</v>
      </c>
      <c r="G99" s="115">
        <v>861.67</v>
      </c>
      <c r="H99" s="60">
        <f t="shared" ref="H99:H112" si="105">F99+G99</f>
        <v>14321.16</v>
      </c>
      <c r="I99" s="61">
        <v>37.78</v>
      </c>
      <c r="J99" s="62">
        <f t="shared" ref="J99:J112" si="106">ROUND((H99*I99),2)</f>
        <v>541053.42000000004</v>
      </c>
      <c r="K99" s="90"/>
      <c r="L99" s="61">
        <v>37.78</v>
      </c>
      <c r="M99" s="67">
        <f t="shared" ref="M99:M112" si="107">K99*L99</f>
        <v>0</v>
      </c>
      <c r="N99" s="90"/>
      <c r="O99" s="61">
        <v>37.78</v>
      </c>
      <c r="P99" s="67">
        <f t="shared" ref="P99:P112" si="108">N99*O99</f>
        <v>0</v>
      </c>
      <c r="Q99" s="91"/>
      <c r="R99" s="61">
        <v>37.78</v>
      </c>
      <c r="S99" s="67">
        <f t="shared" ref="S99:S112" si="109">Q99*R99</f>
        <v>0</v>
      </c>
      <c r="T99" s="67"/>
      <c r="U99" s="61">
        <v>37.78</v>
      </c>
      <c r="V99" s="67"/>
      <c r="W99" s="67"/>
      <c r="X99" s="61">
        <v>37.78</v>
      </c>
      <c r="Y99" s="67"/>
      <c r="Z99" s="67"/>
      <c r="AA99" s="61">
        <v>37.78</v>
      </c>
      <c r="AB99" s="67"/>
      <c r="AC99" s="67"/>
      <c r="AD99" s="61">
        <v>37.78</v>
      </c>
      <c r="AE99" s="67"/>
      <c r="AF99" s="132">
        <v>1500</v>
      </c>
      <c r="AG99" s="61">
        <v>37.78</v>
      </c>
      <c r="AH99" s="67">
        <f t="shared" ref="AH99:AH101" si="110">AF99*AG99</f>
        <v>56670</v>
      </c>
      <c r="AI99" s="132">
        <v>1620</v>
      </c>
      <c r="AJ99" s="61">
        <v>37.78</v>
      </c>
      <c r="AK99" s="67">
        <f t="shared" ref="AK99:AK101" si="111">AI99*AJ99</f>
        <v>61203.6</v>
      </c>
      <c r="AL99" s="132">
        <v>4894.0600000000004</v>
      </c>
      <c r="AM99" s="61">
        <v>37.78</v>
      </c>
      <c r="AN99" s="67">
        <f t="shared" ref="AN99:AN101" si="112">AL99*AM99</f>
        <v>184897.58680000002</v>
      </c>
      <c r="AO99" s="132">
        <v>1288.97</v>
      </c>
      <c r="AP99" s="61">
        <v>37.78</v>
      </c>
      <c r="AQ99" s="67">
        <f t="shared" ref="AQ99:AQ101" si="113">AO99*AP99</f>
        <v>48697.286599999999</v>
      </c>
      <c r="AR99" s="68">
        <f>H99-(K99+N99+Q99+T99+W99+Z99+AC99+AF99+AI99+AL99+AO99)</f>
        <v>5018.1299999999992</v>
      </c>
    </row>
    <row r="100" spans="1:44" s="9" customFormat="1" ht="39.75" customHeight="1" x14ac:dyDescent="0.25">
      <c r="A100" s="75" t="str">
        <f>CONCATENATE($A$98,".",RIGHT(A99,LEN(A99)-2)+1)</f>
        <v>9.2</v>
      </c>
      <c r="B100" s="164" t="s">
        <v>78</v>
      </c>
      <c r="C100" s="56" t="s">
        <v>165</v>
      </c>
      <c r="D100" s="128" t="s">
        <v>166</v>
      </c>
      <c r="E100" s="56" t="s">
        <v>44</v>
      </c>
      <c r="F100" s="59">
        <v>13459.49</v>
      </c>
      <c r="G100" s="115">
        <v>861.67</v>
      </c>
      <c r="H100" s="60">
        <f t="shared" si="105"/>
        <v>14321.16</v>
      </c>
      <c r="I100" s="61">
        <v>154.47</v>
      </c>
      <c r="J100" s="62">
        <f t="shared" si="106"/>
        <v>2212189.59</v>
      </c>
      <c r="K100" s="90"/>
      <c r="L100" s="61">
        <v>154.47</v>
      </c>
      <c r="M100" s="67">
        <f t="shared" si="107"/>
        <v>0</v>
      </c>
      <c r="N100" s="90"/>
      <c r="O100" s="61">
        <v>154.47</v>
      </c>
      <c r="P100" s="67">
        <f t="shared" si="108"/>
        <v>0</v>
      </c>
      <c r="Q100" s="91"/>
      <c r="R100" s="61">
        <v>154.47</v>
      </c>
      <c r="S100" s="67">
        <f t="shared" si="109"/>
        <v>0</v>
      </c>
      <c r="T100" s="67"/>
      <c r="U100" s="61">
        <v>154.47</v>
      </c>
      <c r="V100" s="67"/>
      <c r="W100" s="67"/>
      <c r="X100" s="61">
        <v>154.47</v>
      </c>
      <c r="Y100" s="67"/>
      <c r="Z100" s="67"/>
      <c r="AA100" s="61">
        <v>154.47</v>
      </c>
      <c r="AB100" s="67"/>
      <c r="AC100" s="67"/>
      <c r="AD100" s="61">
        <v>154.47</v>
      </c>
      <c r="AE100" s="67"/>
      <c r="AF100" s="132">
        <v>3574.06</v>
      </c>
      <c r="AG100" s="61">
        <v>154.47</v>
      </c>
      <c r="AH100" s="67">
        <f t="shared" si="110"/>
        <v>552085.04819999996</v>
      </c>
      <c r="AI100" s="132">
        <v>2031.12</v>
      </c>
      <c r="AJ100" s="61">
        <v>154.47</v>
      </c>
      <c r="AK100" s="67">
        <f t="shared" si="111"/>
        <v>313747.10639999999</v>
      </c>
      <c r="AL100" s="132">
        <v>5694.97</v>
      </c>
      <c r="AM100" s="61">
        <v>154.47</v>
      </c>
      <c r="AN100" s="67">
        <f t="shared" si="112"/>
        <v>879702.0159</v>
      </c>
      <c r="AO100" s="132"/>
      <c r="AP100" s="61">
        <v>154.47</v>
      </c>
      <c r="AQ100" s="67">
        <f t="shared" si="113"/>
        <v>0</v>
      </c>
      <c r="AR100" s="68">
        <f t="shared" si="73"/>
        <v>3021.0099999999984</v>
      </c>
    </row>
    <row r="101" spans="1:44" x14ac:dyDescent="0.25">
      <c r="A101" s="75" t="str">
        <f t="shared" ref="A101:A112" si="114">CONCATENATE($A$98,".",RIGHT(A100,LEN(A100)-2)+1)</f>
        <v>9.3</v>
      </c>
      <c r="B101" s="111" t="s">
        <v>78</v>
      </c>
      <c r="C101" s="75" t="s">
        <v>167</v>
      </c>
      <c r="D101" s="128" t="s">
        <v>168</v>
      </c>
      <c r="E101" s="56" t="s">
        <v>44</v>
      </c>
      <c r="F101" s="59">
        <v>13459.49</v>
      </c>
      <c r="G101" s="115">
        <v>861.67</v>
      </c>
      <c r="H101" s="60">
        <f t="shared" si="105"/>
        <v>14321.16</v>
      </c>
      <c r="I101" s="61">
        <v>28.81</v>
      </c>
      <c r="J101" s="62">
        <f t="shared" si="106"/>
        <v>412592.62</v>
      </c>
      <c r="K101" s="90"/>
      <c r="L101" s="61">
        <v>28.81</v>
      </c>
      <c r="M101" s="67">
        <f t="shared" si="107"/>
        <v>0</v>
      </c>
      <c r="N101" s="90"/>
      <c r="O101" s="61">
        <v>28.81</v>
      </c>
      <c r="P101" s="67">
        <f t="shared" si="108"/>
        <v>0</v>
      </c>
      <c r="Q101" s="91"/>
      <c r="R101" s="61">
        <v>28.81</v>
      </c>
      <c r="S101" s="67">
        <f t="shared" si="109"/>
        <v>0</v>
      </c>
      <c r="T101" s="67"/>
      <c r="U101" s="61">
        <v>28.81</v>
      </c>
      <c r="V101" s="67"/>
      <c r="W101" s="67"/>
      <c r="X101" s="61">
        <v>28.81</v>
      </c>
      <c r="Y101" s="67"/>
      <c r="Z101" s="67"/>
      <c r="AA101" s="61">
        <v>28.81</v>
      </c>
      <c r="AB101" s="67"/>
      <c r="AC101" s="67"/>
      <c r="AD101" s="61">
        <v>28.81</v>
      </c>
      <c r="AE101" s="67"/>
      <c r="AF101" s="132">
        <v>3574.06</v>
      </c>
      <c r="AG101" s="61">
        <v>28.81</v>
      </c>
      <c r="AH101" s="67">
        <f t="shared" si="110"/>
        <v>102968.66859999999</v>
      </c>
      <c r="AI101" s="132">
        <v>2031.12</v>
      </c>
      <c r="AJ101" s="61">
        <v>28.81</v>
      </c>
      <c r="AK101" s="67">
        <f t="shared" si="111"/>
        <v>58516.567199999998</v>
      </c>
      <c r="AL101" s="132">
        <v>4108.97</v>
      </c>
      <c r="AM101" s="61">
        <v>28.81</v>
      </c>
      <c r="AN101" s="67">
        <f t="shared" si="112"/>
        <v>118379.42570000001</v>
      </c>
      <c r="AO101" s="132"/>
      <c r="AP101" s="61">
        <v>28.81</v>
      </c>
      <c r="AQ101" s="67">
        <f t="shared" si="113"/>
        <v>0</v>
      </c>
      <c r="AR101" s="68">
        <f t="shared" si="73"/>
        <v>4607.0099999999984</v>
      </c>
    </row>
    <row r="102" spans="1:44" x14ac:dyDescent="0.25">
      <c r="A102" s="75" t="str">
        <f t="shared" si="114"/>
        <v>9.4</v>
      </c>
      <c r="B102" s="111">
        <v>5503041</v>
      </c>
      <c r="C102" s="75" t="s">
        <v>97</v>
      </c>
      <c r="D102" s="58" t="s">
        <v>169</v>
      </c>
      <c r="E102" s="56" t="s">
        <v>108</v>
      </c>
      <c r="F102" s="59">
        <v>2691.9</v>
      </c>
      <c r="G102" s="115">
        <v>86.17</v>
      </c>
      <c r="H102" s="60">
        <f t="shared" si="105"/>
        <v>2778.07</v>
      </c>
      <c r="I102" s="61">
        <v>7.56</v>
      </c>
      <c r="J102" s="62">
        <f t="shared" si="106"/>
        <v>21002.21</v>
      </c>
      <c r="K102" s="106"/>
      <c r="L102" s="61">
        <v>7.56</v>
      </c>
      <c r="M102" s="67">
        <f t="shared" si="107"/>
        <v>0</v>
      </c>
      <c r="N102" s="106"/>
      <c r="O102" s="61">
        <v>7.56</v>
      </c>
      <c r="P102" s="67">
        <f t="shared" si="108"/>
        <v>0</v>
      </c>
      <c r="Q102" s="108"/>
      <c r="R102" s="61">
        <v>7.56</v>
      </c>
      <c r="S102" s="67">
        <f t="shared" si="109"/>
        <v>0</v>
      </c>
      <c r="T102" s="67"/>
      <c r="U102" s="61">
        <v>7.56</v>
      </c>
      <c r="V102" s="67"/>
      <c r="W102" s="67"/>
      <c r="X102" s="61">
        <v>7.56</v>
      </c>
      <c r="Y102" s="67"/>
      <c r="Z102" s="70">
        <v>264</v>
      </c>
      <c r="AA102" s="61">
        <v>7.56</v>
      </c>
      <c r="AB102" s="67">
        <f>Z102*AA102</f>
        <v>1995.84</v>
      </c>
      <c r="AC102" s="70"/>
      <c r="AD102" s="61">
        <v>7.56</v>
      </c>
      <c r="AE102" s="67">
        <f>AC102*AD102</f>
        <v>0</v>
      </c>
      <c r="AF102" s="132">
        <v>1485.41</v>
      </c>
      <c r="AG102" s="61">
        <v>7.56</v>
      </c>
      <c r="AH102" s="67">
        <f>AF102*AG102</f>
        <v>11229.6996</v>
      </c>
      <c r="AI102" s="132">
        <v>355.66</v>
      </c>
      <c r="AJ102" s="61">
        <v>7.56</v>
      </c>
      <c r="AK102" s="67">
        <f>AI102*AJ102</f>
        <v>2688.7896000000001</v>
      </c>
      <c r="AL102" s="132">
        <v>410.8</v>
      </c>
      <c r="AM102" s="61">
        <v>7.56</v>
      </c>
      <c r="AN102" s="67">
        <f>AL102*AM102</f>
        <v>3105.6480000000001</v>
      </c>
      <c r="AO102" s="132"/>
      <c r="AP102" s="61">
        <v>7.56</v>
      </c>
      <c r="AQ102" s="67">
        <f>AO102*AP102</f>
        <v>0</v>
      </c>
      <c r="AR102" s="68">
        <f t="shared" si="73"/>
        <v>262.19999999999982</v>
      </c>
    </row>
    <row r="103" spans="1:44" ht="25.5" x14ac:dyDescent="0.25">
      <c r="A103" s="75" t="str">
        <f t="shared" si="114"/>
        <v>9.5</v>
      </c>
      <c r="B103" s="111">
        <v>42483</v>
      </c>
      <c r="C103" s="75" t="s">
        <v>60</v>
      </c>
      <c r="D103" s="58" t="s">
        <v>170</v>
      </c>
      <c r="E103" s="56" t="s">
        <v>83</v>
      </c>
      <c r="F103" s="59">
        <v>1345.95</v>
      </c>
      <c r="G103" s="115">
        <v>86.17</v>
      </c>
      <c r="H103" s="60">
        <f t="shared" si="105"/>
        <v>1432.1200000000001</v>
      </c>
      <c r="I103" s="61">
        <v>146.15</v>
      </c>
      <c r="J103" s="62">
        <f t="shared" si="106"/>
        <v>209304.34</v>
      </c>
      <c r="K103" s="106"/>
      <c r="L103" s="61">
        <v>146.15</v>
      </c>
      <c r="M103" s="67">
        <f t="shared" si="107"/>
        <v>0</v>
      </c>
      <c r="N103" s="106"/>
      <c r="O103" s="61">
        <v>146.15</v>
      </c>
      <c r="P103" s="67">
        <f t="shared" si="108"/>
        <v>0</v>
      </c>
      <c r="Q103" s="108"/>
      <c r="R103" s="61">
        <v>146.15</v>
      </c>
      <c r="S103" s="67">
        <f t="shared" si="109"/>
        <v>0</v>
      </c>
      <c r="T103" s="67"/>
      <c r="U103" s="61">
        <v>146.15</v>
      </c>
      <c r="V103" s="67"/>
      <c r="W103" s="67"/>
      <c r="X103" s="61">
        <v>146.15</v>
      </c>
      <c r="Y103" s="67"/>
      <c r="Z103" s="70">
        <v>264</v>
      </c>
      <c r="AA103" s="61">
        <v>146.15</v>
      </c>
      <c r="AB103" s="67">
        <f>Z103*AA103</f>
        <v>38583.599999999999</v>
      </c>
      <c r="AC103" s="70"/>
      <c r="AD103" s="61">
        <v>146.15</v>
      </c>
      <c r="AE103" s="67">
        <f>AC103*AD103</f>
        <v>0</v>
      </c>
      <c r="AF103" s="132">
        <v>357.41</v>
      </c>
      <c r="AG103" s="61">
        <v>146.15</v>
      </c>
      <c r="AH103" s="67">
        <f t="shared" ref="AH103:AH112" si="115">AF103*AG103</f>
        <v>52235.471500000007</v>
      </c>
      <c r="AI103" s="132">
        <v>203.11</v>
      </c>
      <c r="AJ103" s="61">
        <v>146.15</v>
      </c>
      <c r="AK103" s="67">
        <f t="shared" ref="AK103:AK112" si="116">AI103*AJ103</f>
        <v>29684.526500000004</v>
      </c>
      <c r="AL103" s="132">
        <v>410.9</v>
      </c>
      <c r="AM103" s="61">
        <v>146.15</v>
      </c>
      <c r="AN103" s="67">
        <f t="shared" ref="AN103:AN112" si="117">AL103*AM103</f>
        <v>60053.034999999996</v>
      </c>
      <c r="AO103" s="132"/>
      <c r="AP103" s="61">
        <v>146.15</v>
      </c>
      <c r="AQ103" s="67">
        <f t="shared" ref="AQ103:AQ112" si="118">AO103*AP103</f>
        <v>0</v>
      </c>
      <c r="AR103" s="68">
        <f t="shared" si="73"/>
        <v>196.70000000000005</v>
      </c>
    </row>
    <row r="104" spans="1:44" ht="25.5" x14ac:dyDescent="0.25">
      <c r="A104" s="75" t="str">
        <f t="shared" si="114"/>
        <v>9.6</v>
      </c>
      <c r="B104" s="111">
        <v>40322</v>
      </c>
      <c r="C104" s="75" t="s">
        <v>42</v>
      </c>
      <c r="D104" s="58" t="s">
        <v>171</v>
      </c>
      <c r="E104" s="56" t="s">
        <v>124</v>
      </c>
      <c r="F104" s="59">
        <v>376.2</v>
      </c>
      <c r="G104" s="115">
        <v>6.75</v>
      </c>
      <c r="H104" s="60">
        <f t="shared" si="105"/>
        <v>382.95</v>
      </c>
      <c r="I104" s="61">
        <v>712.31</v>
      </c>
      <c r="J104" s="62">
        <f t="shared" si="106"/>
        <v>272779.11</v>
      </c>
      <c r="K104" s="106"/>
      <c r="L104" s="61">
        <v>712.31</v>
      </c>
      <c r="M104" s="67">
        <f t="shared" si="107"/>
        <v>0</v>
      </c>
      <c r="N104" s="106"/>
      <c r="O104" s="61">
        <v>712.31</v>
      </c>
      <c r="P104" s="67">
        <f t="shared" si="108"/>
        <v>0</v>
      </c>
      <c r="Q104" s="108"/>
      <c r="R104" s="61">
        <v>712.31</v>
      </c>
      <c r="S104" s="67">
        <f t="shared" si="109"/>
        <v>0</v>
      </c>
      <c r="T104" s="67"/>
      <c r="U104" s="61">
        <v>712.31</v>
      </c>
      <c r="V104" s="67"/>
      <c r="W104" s="67"/>
      <c r="X104" s="61">
        <v>712.31</v>
      </c>
      <c r="Y104" s="67"/>
      <c r="Z104" s="67"/>
      <c r="AA104" s="61">
        <v>712.31</v>
      </c>
      <c r="AB104" s="67"/>
      <c r="AC104" s="67"/>
      <c r="AD104" s="61">
        <v>712.31</v>
      </c>
      <c r="AE104" s="67"/>
      <c r="AF104" s="132"/>
      <c r="AG104" s="61">
        <v>712.31</v>
      </c>
      <c r="AH104" s="67">
        <f t="shared" si="115"/>
        <v>0</v>
      </c>
      <c r="AI104" s="132"/>
      <c r="AJ104" s="61">
        <v>712.31</v>
      </c>
      <c r="AK104" s="67">
        <f t="shared" si="116"/>
        <v>0</v>
      </c>
      <c r="AL104" s="132"/>
      <c r="AM104" s="61">
        <v>712.31</v>
      </c>
      <c r="AN104" s="67">
        <f t="shared" si="117"/>
        <v>0</v>
      </c>
      <c r="AO104" s="132"/>
      <c r="AP104" s="61">
        <v>712.31</v>
      </c>
      <c r="AQ104" s="67">
        <f t="shared" si="118"/>
        <v>0</v>
      </c>
      <c r="AR104" s="68">
        <f t="shared" si="73"/>
        <v>382.95</v>
      </c>
    </row>
    <row r="105" spans="1:44" ht="25.5" x14ac:dyDescent="0.25">
      <c r="A105" s="75" t="str">
        <f t="shared" si="114"/>
        <v>9.7</v>
      </c>
      <c r="B105" s="111">
        <v>40333</v>
      </c>
      <c r="C105" s="75" t="s">
        <v>42</v>
      </c>
      <c r="D105" s="58" t="s">
        <v>172</v>
      </c>
      <c r="E105" s="56" t="s">
        <v>173</v>
      </c>
      <c r="F105" s="59">
        <v>100.32</v>
      </c>
      <c r="G105" s="115">
        <v>152</v>
      </c>
      <c r="H105" s="60">
        <f t="shared" si="105"/>
        <v>252.32</v>
      </c>
      <c r="I105" s="61">
        <v>10.48</v>
      </c>
      <c r="J105" s="62">
        <f t="shared" si="106"/>
        <v>2644.31</v>
      </c>
      <c r="K105" s="106"/>
      <c r="L105" s="61">
        <v>10.48</v>
      </c>
      <c r="M105" s="67">
        <f t="shared" si="107"/>
        <v>0</v>
      </c>
      <c r="N105" s="106"/>
      <c r="O105" s="61">
        <v>10.48</v>
      </c>
      <c r="P105" s="67">
        <f t="shared" si="108"/>
        <v>0</v>
      </c>
      <c r="Q105" s="108"/>
      <c r="R105" s="61">
        <v>10.48</v>
      </c>
      <c r="S105" s="67">
        <f t="shared" si="109"/>
        <v>0</v>
      </c>
      <c r="T105" s="67"/>
      <c r="U105" s="61">
        <v>10.48</v>
      </c>
      <c r="V105" s="67"/>
      <c r="W105" s="67"/>
      <c r="X105" s="61">
        <v>10.48</v>
      </c>
      <c r="Y105" s="67"/>
      <c r="Z105" s="67"/>
      <c r="AA105" s="61">
        <v>10.48</v>
      </c>
      <c r="AB105" s="67"/>
      <c r="AC105" s="67"/>
      <c r="AD105" s="61">
        <v>10.48</v>
      </c>
      <c r="AE105" s="67"/>
      <c r="AF105" s="132">
        <v>100</v>
      </c>
      <c r="AG105" s="61">
        <v>10.48</v>
      </c>
      <c r="AH105" s="67">
        <f t="shared" si="115"/>
        <v>1048</v>
      </c>
      <c r="AI105" s="132"/>
      <c r="AJ105" s="61">
        <v>10.48</v>
      </c>
      <c r="AK105" s="67">
        <f t="shared" si="116"/>
        <v>0</v>
      </c>
      <c r="AL105" s="132">
        <v>-4268.74</v>
      </c>
      <c r="AM105" s="61">
        <v>10.48</v>
      </c>
      <c r="AN105" s="67">
        <f t="shared" si="117"/>
        <v>-44736.395199999999</v>
      </c>
      <c r="AO105" s="132"/>
      <c r="AP105" s="61">
        <v>10.48</v>
      </c>
      <c r="AQ105" s="67">
        <f t="shared" si="118"/>
        <v>0</v>
      </c>
      <c r="AR105" s="68">
        <f t="shared" si="73"/>
        <v>4421.0599999999995</v>
      </c>
    </row>
    <row r="106" spans="1:44" ht="25.5" x14ac:dyDescent="0.25">
      <c r="A106" s="75" t="str">
        <f t="shared" si="114"/>
        <v>9.8</v>
      </c>
      <c r="B106" s="111">
        <v>40328</v>
      </c>
      <c r="C106" s="75" t="s">
        <v>42</v>
      </c>
      <c r="D106" s="58" t="s">
        <v>174</v>
      </c>
      <c r="E106" s="56" t="s">
        <v>173</v>
      </c>
      <c r="F106" s="59">
        <v>13376</v>
      </c>
      <c r="G106" s="115">
        <v>240</v>
      </c>
      <c r="H106" s="60">
        <f t="shared" si="105"/>
        <v>13616</v>
      </c>
      <c r="I106" s="61">
        <v>9.83</v>
      </c>
      <c r="J106" s="62">
        <f t="shared" si="106"/>
        <v>133845.28</v>
      </c>
      <c r="K106" s="106"/>
      <c r="L106" s="61">
        <v>9.83</v>
      </c>
      <c r="M106" s="67">
        <f t="shared" si="107"/>
        <v>0</v>
      </c>
      <c r="N106" s="106"/>
      <c r="O106" s="61">
        <v>9.83</v>
      </c>
      <c r="P106" s="67">
        <f t="shared" si="108"/>
        <v>0</v>
      </c>
      <c r="Q106" s="108"/>
      <c r="R106" s="61">
        <v>9.83</v>
      </c>
      <c r="S106" s="67">
        <f t="shared" si="109"/>
        <v>0</v>
      </c>
      <c r="T106" s="67"/>
      <c r="U106" s="61">
        <v>9.83</v>
      </c>
      <c r="V106" s="67"/>
      <c r="W106" s="67"/>
      <c r="X106" s="61">
        <v>9.83</v>
      </c>
      <c r="Y106" s="67"/>
      <c r="Z106" s="67"/>
      <c r="AA106" s="61">
        <v>9.83</v>
      </c>
      <c r="AB106" s="67"/>
      <c r="AC106" s="67"/>
      <c r="AD106" s="61">
        <v>9.83</v>
      </c>
      <c r="AE106" s="67"/>
      <c r="AF106" s="132">
        <v>1600</v>
      </c>
      <c r="AG106" s="61">
        <v>9.83</v>
      </c>
      <c r="AH106" s="67">
        <f t="shared" si="115"/>
        <v>15728</v>
      </c>
      <c r="AI106" s="132">
        <v>1568</v>
      </c>
      <c r="AJ106" s="61">
        <v>9.83</v>
      </c>
      <c r="AK106" s="67">
        <f t="shared" si="116"/>
        <v>15413.44</v>
      </c>
      <c r="AL106" s="132">
        <v>1504</v>
      </c>
      <c r="AM106" s="61">
        <v>9.83</v>
      </c>
      <c r="AN106" s="67">
        <f t="shared" si="117"/>
        <v>14784.32</v>
      </c>
      <c r="AO106" s="132"/>
      <c r="AP106" s="61">
        <v>9.83</v>
      </c>
      <c r="AQ106" s="67">
        <f t="shared" si="118"/>
        <v>0</v>
      </c>
      <c r="AR106" s="68">
        <f t="shared" si="73"/>
        <v>8944</v>
      </c>
    </row>
    <row r="107" spans="1:44" ht="25.5" x14ac:dyDescent="0.25">
      <c r="A107" s="75" t="str">
        <f t="shared" si="114"/>
        <v>9.9</v>
      </c>
      <c r="B107" s="57">
        <v>5915407</v>
      </c>
      <c r="C107" s="56" t="s">
        <v>97</v>
      </c>
      <c r="D107" s="58" t="s">
        <v>142</v>
      </c>
      <c r="E107" s="56" t="s">
        <v>143</v>
      </c>
      <c r="F107" s="59">
        <v>2288.12</v>
      </c>
      <c r="G107" s="115">
        <v>86.17</v>
      </c>
      <c r="H107" s="60">
        <f t="shared" si="105"/>
        <v>2374.29</v>
      </c>
      <c r="I107" s="61">
        <v>2.4300000000000002</v>
      </c>
      <c r="J107" s="62">
        <f t="shared" si="106"/>
        <v>5769.52</v>
      </c>
      <c r="K107" s="106"/>
      <c r="L107" s="61">
        <v>2.4300000000000002</v>
      </c>
      <c r="M107" s="67">
        <f t="shared" si="107"/>
        <v>0</v>
      </c>
      <c r="N107" s="106"/>
      <c r="O107" s="61">
        <v>2.4300000000000002</v>
      </c>
      <c r="P107" s="67">
        <f t="shared" si="108"/>
        <v>0</v>
      </c>
      <c r="Q107" s="108"/>
      <c r="R107" s="61">
        <v>2.4300000000000002</v>
      </c>
      <c r="S107" s="67">
        <f t="shared" si="109"/>
        <v>0</v>
      </c>
      <c r="T107" s="67"/>
      <c r="U107" s="61">
        <v>2.4300000000000002</v>
      </c>
      <c r="V107" s="67"/>
      <c r="W107" s="67"/>
      <c r="X107" s="61">
        <v>2.4300000000000002</v>
      </c>
      <c r="Y107" s="67"/>
      <c r="Z107" s="67"/>
      <c r="AA107" s="61">
        <v>2.4300000000000002</v>
      </c>
      <c r="AB107" s="67"/>
      <c r="AC107" s="67"/>
      <c r="AD107" s="61">
        <v>2.4300000000000002</v>
      </c>
      <c r="AE107" s="67"/>
      <c r="AF107" s="132">
        <v>750.55</v>
      </c>
      <c r="AG107" s="61">
        <v>2.4300000000000002</v>
      </c>
      <c r="AH107" s="67">
        <f t="shared" si="115"/>
        <v>1823.8365000000001</v>
      </c>
      <c r="AI107" s="132">
        <v>277.2</v>
      </c>
      <c r="AJ107" s="61">
        <v>2.4300000000000002</v>
      </c>
      <c r="AK107" s="67">
        <f t="shared" si="116"/>
        <v>673.596</v>
      </c>
      <c r="AL107" s="132">
        <v>277.2</v>
      </c>
      <c r="AM107" s="61">
        <v>2.4300000000000002</v>
      </c>
      <c r="AN107" s="67">
        <f t="shared" si="117"/>
        <v>673.596</v>
      </c>
      <c r="AO107" s="132"/>
      <c r="AP107" s="61">
        <v>2.4300000000000002</v>
      </c>
      <c r="AQ107" s="67">
        <f t="shared" si="118"/>
        <v>0</v>
      </c>
      <c r="AR107" s="68">
        <f t="shared" si="73"/>
        <v>1069.3399999999999</v>
      </c>
    </row>
    <row r="108" spans="1:44" x14ac:dyDescent="0.25">
      <c r="A108" s="75" t="str">
        <f t="shared" si="114"/>
        <v>9.10</v>
      </c>
      <c r="B108" s="57">
        <v>5914389</v>
      </c>
      <c r="C108" s="56" t="s">
        <v>97</v>
      </c>
      <c r="D108" s="58" t="s">
        <v>98</v>
      </c>
      <c r="E108" s="56" t="s">
        <v>99</v>
      </c>
      <c r="F108" s="59">
        <v>125846.6</v>
      </c>
      <c r="G108" s="115">
        <v>6821.83</v>
      </c>
      <c r="H108" s="60">
        <f t="shared" si="105"/>
        <v>132668.43</v>
      </c>
      <c r="I108" s="61">
        <v>0.73</v>
      </c>
      <c r="J108" s="62">
        <f t="shared" si="106"/>
        <v>96847.95</v>
      </c>
      <c r="K108" s="106"/>
      <c r="L108" s="61">
        <v>0.73</v>
      </c>
      <c r="M108" s="67">
        <f t="shared" si="107"/>
        <v>0</v>
      </c>
      <c r="N108" s="106"/>
      <c r="O108" s="61">
        <v>0.73</v>
      </c>
      <c r="P108" s="67">
        <f t="shared" si="108"/>
        <v>0</v>
      </c>
      <c r="Q108" s="108"/>
      <c r="R108" s="61">
        <v>0.73</v>
      </c>
      <c r="S108" s="67">
        <f t="shared" si="109"/>
        <v>0</v>
      </c>
      <c r="T108" s="67"/>
      <c r="U108" s="61">
        <v>0.73</v>
      </c>
      <c r="V108" s="67"/>
      <c r="W108" s="67"/>
      <c r="X108" s="61">
        <v>0.73</v>
      </c>
      <c r="Y108" s="67"/>
      <c r="Z108" s="67"/>
      <c r="AA108" s="61">
        <v>0.73</v>
      </c>
      <c r="AB108" s="67"/>
      <c r="AC108" s="67"/>
      <c r="AD108" s="61">
        <v>0.73</v>
      </c>
      <c r="AE108" s="67"/>
      <c r="AF108" s="132">
        <v>45783.71</v>
      </c>
      <c r="AG108" s="61">
        <v>0.73</v>
      </c>
      <c r="AH108" s="67">
        <f t="shared" si="115"/>
        <v>33422.1083</v>
      </c>
      <c r="AI108" s="132">
        <v>16909.2</v>
      </c>
      <c r="AJ108" s="61">
        <v>0.73</v>
      </c>
      <c r="AK108" s="67">
        <f t="shared" si="116"/>
        <v>12343.716</v>
      </c>
      <c r="AL108" s="132">
        <v>52635.91</v>
      </c>
      <c r="AM108" s="61">
        <v>0.73</v>
      </c>
      <c r="AN108" s="67">
        <f t="shared" si="117"/>
        <v>38424.2143</v>
      </c>
      <c r="AO108" s="132"/>
      <c r="AP108" s="61">
        <v>0.73</v>
      </c>
      <c r="AQ108" s="67">
        <f t="shared" si="118"/>
        <v>0</v>
      </c>
      <c r="AR108" s="68">
        <f t="shared" si="73"/>
        <v>17339.609999999986</v>
      </c>
    </row>
    <row r="109" spans="1:44" ht="38.25" x14ac:dyDescent="0.25">
      <c r="A109" s="75" t="str">
        <f t="shared" si="114"/>
        <v>9.11</v>
      </c>
      <c r="B109" s="57">
        <v>200253</v>
      </c>
      <c r="C109" s="75" t="s">
        <v>42</v>
      </c>
      <c r="D109" s="58" t="s">
        <v>175</v>
      </c>
      <c r="E109" s="56" t="s">
        <v>44</v>
      </c>
      <c r="F109" s="59">
        <v>3440</v>
      </c>
      <c r="G109" s="115"/>
      <c r="H109" s="60">
        <f t="shared" si="105"/>
        <v>3440</v>
      </c>
      <c r="I109" s="61">
        <v>72.97</v>
      </c>
      <c r="J109" s="62">
        <f t="shared" si="106"/>
        <v>251016.8</v>
      </c>
      <c r="K109" s="106"/>
      <c r="L109" s="61">
        <v>72.97</v>
      </c>
      <c r="M109" s="67">
        <f t="shared" si="107"/>
        <v>0</v>
      </c>
      <c r="N109" s="106"/>
      <c r="O109" s="61">
        <v>72.97</v>
      </c>
      <c r="P109" s="67">
        <f t="shared" si="108"/>
        <v>0</v>
      </c>
      <c r="Q109" s="108"/>
      <c r="R109" s="61">
        <v>72.97</v>
      </c>
      <c r="S109" s="67">
        <f t="shared" si="109"/>
        <v>0</v>
      </c>
      <c r="T109" s="67"/>
      <c r="U109" s="61">
        <v>72.97</v>
      </c>
      <c r="V109" s="67"/>
      <c r="W109" s="67"/>
      <c r="X109" s="61">
        <v>72.97</v>
      </c>
      <c r="Y109" s="67"/>
      <c r="Z109" s="67"/>
      <c r="AA109" s="61">
        <v>72.97</v>
      </c>
      <c r="AB109" s="67"/>
      <c r="AC109" s="67"/>
      <c r="AD109" s="61">
        <v>72.97</v>
      </c>
      <c r="AE109" s="67"/>
      <c r="AF109" s="132">
        <v>0</v>
      </c>
      <c r="AG109" s="61">
        <v>72.97</v>
      </c>
      <c r="AH109" s="67">
        <f t="shared" si="115"/>
        <v>0</v>
      </c>
      <c r="AI109" s="132">
        <v>0</v>
      </c>
      <c r="AJ109" s="61">
        <v>72.97</v>
      </c>
      <c r="AK109" s="67">
        <f t="shared" si="116"/>
        <v>0</v>
      </c>
      <c r="AL109" s="132">
        <v>257.44</v>
      </c>
      <c r="AM109" s="61">
        <v>72.97</v>
      </c>
      <c r="AN109" s="67">
        <f t="shared" si="117"/>
        <v>18785.396799999999</v>
      </c>
      <c r="AO109" s="132">
        <v>286</v>
      </c>
      <c r="AP109" s="61">
        <v>72.97</v>
      </c>
      <c r="AQ109" s="67">
        <f t="shared" si="118"/>
        <v>20869.419999999998</v>
      </c>
      <c r="AR109" s="68">
        <f t="shared" si="73"/>
        <v>2896.56</v>
      </c>
    </row>
    <row r="110" spans="1:44" ht="38.25" x14ac:dyDescent="0.25">
      <c r="A110" s="75" t="str">
        <f t="shared" si="114"/>
        <v>9.12</v>
      </c>
      <c r="B110" s="57">
        <v>200254</v>
      </c>
      <c r="C110" s="75" t="s">
        <v>42</v>
      </c>
      <c r="D110" s="58" t="s">
        <v>176</v>
      </c>
      <c r="E110" s="56" t="s">
        <v>44</v>
      </c>
      <c r="F110" s="59">
        <v>560</v>
      </c>
      <c r="G110" s="115"/>
      <c r="H110" s="60">
        <f t="shared" si="105"/>
        <v>560</v>
      </c>
      <c r="I110" s="61">
        <v>70.91</v>
      </c>
      <c r="J110" s="62">
        <f t="shared" si="106"/>
        <v>39709.599999999999</v>
      </c>
      <c r="K110" s="106"/>
      <c r="L110" s="61">
        <v>70.91</v>
      </c>
      <c r="M110" s="67">
        <f t="shared" si="107"/>
        <v>0</v>
      </c>
      <c r="N110" s="106"/>
      <c r="O110" s="61">
        <v>70.91</v>
      </c>
      <c r="P110" s="67">
        <f t="shared" si="108"/>
        <v>0</v>
      </c>
      <c r="Q110" s="108"/>
      <c r="R110" s="61">
        <v>70.91</v>
      </c>
      <c r="S110" s="67">
        <f t="shared" si="109"/>
        <v>0</v>
      </c>
      <c r="T110" s="67"/>
      <c r="U110" s="61">
        <v>70.91</v>
      </c>
      <c r="V110" s="67"/>
      <c r="W110" s="67"/>
      <c r="X110" s="61">
        <v>70.91</v>
      </c>
      <c r="Y110" s="67"/>
      <c r="Z110" s="67"/>
      <c r="AA110" s="61">
        <v>70.91</v>
      </c>
      <c r="AB110" s="67"/>
      <c r="AC110" s="67"/>
      <c r="AD110" s="61">
        <v>70.91</v>
      </c>
      <c r="AE110" s="67"/>
      <c r="AF110" s="132">
        <v>0</v>
      </c>
      <c r="AG110" s="61">
        <v>70.91</v>
      </c>
      <c r="AH110" s="67">
        <f t="shared" si="115"/>
        <v>0</v>
      </c>
      <c r="AI110" s="132">
        <v>0</v>
      </c>
      <c r="AJ110" s="61">
        <v>70.91</v>
      </c>
      <c r="AK110" s="67">
        <f t="shared" si="116"/>
        <v>0</v>
      </c>
      <c r="AL110" s="132"/>
      <c r="AM110" s="61">
        <v>70.91</v>
      </c>
      <c r="AN110" s="67">
        <f t="shared" si="117"/>
        <v>0</v>
      </c>
      <c r="AO110" s="132"/>
      <c r="AP110" s="61">
        <v>70.91</v>
      </c>
      <c r="AQ110" s="67">
        <f t="shared" si="118"/>
        <v>0</v>
      </c>
      <c r="AR110" s="68">
        <f t="shared" si="73"/>
        <v>560</v>
      </c>
    </row>
    <row r="111" spans="1:44" x14ac:dyDescent="0.25">
      <c r="A111" s="75" t="str">
        <f t="shared" si="114"/>
        <v>9.13</v>
      </c>
      <c r="B111" s="57">
        <v>40258</v>
      </c>
      <c r="C111" s="75" t="s">
        <v>60</v>
      </c>
      <c r="D111" s="58" t="s">
        <v>177</v>
      </c>
      <c r="E111" s="56" t="s">
        <v>83</v>
      </c>
      <c r="F111" s="59">
        <v>928.8</v>
      </c>
      <c r="G111" s="115"/>
      <c r="H111" s="60">
        <f t="shared" si="105"/>
        <v>928.8</v>
      </c>
      <c r="I111" s="61">
        <v>65.209999999999994</v>
      </c>
      <c r="J111" s="62">
        <f t="shared" si="106"/>
        <v>60567.05</v>
      </c>
      <c r="K111" s="106"/>
      <c r="L111" s="61">
        <v>65.209999999999994</v>
      </c>
      <c r="M111" s="67">
        <f t="shared" si="107"/>
        <v>0</v>
      </c>
      <c r="N111" s="106"/>
      <c r="O111" s="61">
        <v>65.209999999999994</v>
      </c>
      <c r="P111" s="67">
        <f t="shared" si="108"/>
        <v>0</v>
      </c>
      <c r="Q111" s="108"/>
      <c r="R111" s="61">
        <v>65.209999999999994</v>
      </c>
      <c r="S111" s="67">
        <f t="shared" si="109"/>
        <v>0</v>
      </c>
      <c r="T111" s="67"/>
      <c r="U111" s="61">
        <v>65.209999999999994</v>
      </c>
      <c r="V111" s="67"/>
      <c r="W111" s="67"/>
      <c r="X111" s="61">
        <v>65.209999999999994</v>
      </c>
      <c r="Y111" s="67"/>
      <c r="Z111" s="67"/>
      <c r="AA111" s="61">
        <v>65.209999999999994</v>
      </c>
      <c r="AB111" s="67"/>
      <c r="AC111" s="67"/>
      <c r="AD111" s="61">
        <v>65.209999999999994</v>
      </c>
      <c r="AE111" s="67"/>
      <c r="AF111" s="132">
        <v>60</v>
      </c>
      <c r="AG111" s="61">
        <v>65.209999999999994</v>
      </c>
      <c r="AH111" s="67">
        <f t="shared" si="115"/>
        <v>3912.5999999999995</v>
      </c>
      <c r="AI111" s="132">
        <v>57.3</v>
      </c>
      <c r="AJ111" s="61">
        <v>65.209999999999994</v>
      </c>
      <c r="AK111" s="67">
        <f t="shared" si="116"/>
        <v>3736.5329999999994</v>
      </c>
      <c r="AL111" s="132">
        <v>178.6</v>
      </c>
      <c r="AM111" s="61">
        <v>65.209999999999994</v>
      </c>
      <c r="AN111" s="67">
        <f t="shared" si="117"/>
        <v>11646.505999999999</v>
      </c>
      <c r="AO111" s="132"/>
      <c r="AP111" s="61">
        <v>65.209999999999994</v>
      </c>
      <c r="AQ111" s="67">
        <f t="shared" si="118"/>
        <v>0</v>
      </c>
      <c r="AR111" s="68">
        <f t="shared" si="73"/>
        <v>632.9</v>
      </c>
    </row>
    <row r="112" spans="1:44" ht="25.5" x14ac:dyDescent="0.25">
      <c r="A112" s="75" t="str">
        <f t="shared" si="114"/>
        <v>9.14</v>
      </c>
      <c r="B112" s="57">
        <v>40313</v>
      </c>
      <c r="C112" s="75" t="s">
        <v>60</v>
      </c>
      <c r="D112" s="58" t="s">
        <v>178</v>
      </c>
      <c r="E112" s="56" t="s">
        <v>71</v>
      </c>
      <c r="F112" s="59">
        <v>4128</v>
      </c>
      <c r="G112" s="115">
        <v>90</v>
      </c>
      <c r="H112" s="60">
        <f t="shared" si="105"/>
        <v>4218</v>
      </c>
      <c r="I112" s="61">
        <v>69.040000000000006</v>
      </c>
      <c r="J112" s="62">
        <f t="shared" si="106"/>
        <v>291210.71999999997</v>
      </c>
      <c r="K112" s="106"/>
      <c r="L112" s="61">
        <v>69.040000000000006</v>
      </c>
      <c r="M112" s="67">
        <f t="shared" si="107"/>
        <v>0</v>
      </c>
      <c r="N112" s="106"/>
      <c r="O112" s="61">
        <v>69.040000000000006</v>
      </c>
      <c r="P112" s="67">
        <f t="shared" si="108"/>
        <v>0</v>
      </c>
      <c r="Q112" s="108"/>
      <c r="R112" s="61">
        <v>69.040000000000006</v>
      </c>
      <c r="S112" s="67">
        <f t="shared" si="109"/>
        <v>0</v>
      </c>
      <c r="T112" s="67"/>
      <c r="U112" s="61">
        <v>69.040000000000006</v>
      </c>
      <c r="V112" s="67"/>
      <c r="W112" s="67"/>
      <c r="X112" s="61">
        <v>69.040000000000006</v>
      </c>
      <c r="Y112" s="67"/>
      <c r="Z112" s="67"/>
      <c r="AA112" s="61">
        <v>69.040000000000006</v>
      </c>
      <c r="AB112" s="67"/>
      <c r="AC112" s="67"/>
      <c r="AD112" s="61">
        <v>69.040000000000006</v>
      </c>
      <c r="AE112" s="67"/>
      <c r="AF112" s="132">
        <v>800</v>
      </c>
      <c r="AG112" s="61">
        <v>69.040000000000006</v>
      </c>
      <c r="AH112" s="67">
        <f t="shared" si="115"/>
        <v>55232.000000000007</v>
      </c>
      <c r="AI112" s="132">
        <v>784</v>
      </c>
      <c r="AJ112" s="61">
        <v>69.040000000000006</v>
      </c>
      <c r="AK112" s="67">
        <f t="shared" si="116"/>
        <v>54127.360000000008</v>
      </c>
      <c r="AL112" s="132"/>
      <c r="AM112" s="61">
        <v>69.040000000000006</v>
      </c>
      <c r="AN112" s="67">
        <f t="shared" si="117"/>
        <v>0</v>
      </c>
      <c r="AO112" s="132">
        <v>1222</v>
      </c>
      <c r="AP112" s="61">
        <v>69.040000000000006</v>
      </c>
      <c r="AQ112" s="67">
        <f t="shared" si="118"/>
        <v>84366.88</v>
      </c>
      <c r="AR112" s="68">
        <f t="shared" si="73"/>
        <v>1412</v>
      </c>
    </row>
    <row r="113" spans="1:44" x14ac:dyDescent="0.25">
      <c r="A113" s="75" t="s">
        <v>75</v>
      </c>
      <c r="B113" s="77"/>
      <c r="C113" s="77"/>
      <c r="D113" s="138" t="s">
        <v>179</v>
      </c>
      <c r="E113" s="75"/>
      <c r="F113" s="104"/>
      <c r="G113" s="139"/>
      <c r="H113" s="139"/>
      <c r="I113" s="105"/>
      <c r="J113" s="79">
        <f>J98</f>
        <v>4550532.5199999986</v>
      </c>
      <c r="K113" s="80"/>
      <c r="L113" s="105"/>
      <c r="M113" s="81">
        <f>SUM(M99:M112)</f>
        <v>0</v>
      </c>
      <c r="N113" s="80"/>
      <c r="O113" s="105"/>
      <c r="P113" s="81">
        <f>SUM(P99:P112)</f>
        <v>0</v>
      </c>
      <c r="Q113" s="82"/>
      <c r="R113" s="105"/>
      <c r="S113" s="81">
        <f>SUM(S99:S112)</f>
        <v>0</v>
      </c>
      <c r="T113" s="81"/>
      <c r="U113" s="105"/>
      <c r="V113" s="81">
        <f>V98</f>
        <v>0</v>
      </c>
      <c r="W113" s="81"/>
      <c r="X113" s="105"/>
      <c r="Y113" s="81">
        <f>Y98</f>
        <v>0</v>
      </c>
      <c r="Z113" s="81"/>
      <c r="AA113" s="105"/>
      <c r="AB113" s="81">
        <f>AB98</f>
        <v>40579.439999999995</v>
      </c>
      <c r="AC113" s="81"/>
      <c r="AD113" s="105"/>
      <c r="AE113" s="81">
        <f>AE98</f>
        <v>0</v>
      </c>
      <c r="AF113" s="81"/>
      <c r="AG113" s="105"/>
      <c r="AH113" s="81">
        <f>AH98</f>
        <v>886355.43269999989</v>
      </c>
      <c r="AI113" s="81"/>
      <c r="AJ113" s="105"/>
      <c r="AK113" s="81">
        <f>AK98</f>
        <v>552135.23470000003</v>
      </c>
      <c r="AL113" s="81"/>
      <c r="AM113" s="105"/>
      <c r="AN113" s="81">
        <f>AN98</f>
        <v>1285715.3493000001</v>
      </c>
      <c r="AO113" s="81"/>
      <c r="AP113" s="105"/>
      <c r="AQ113" s="81">
        <f>AQ98</f>
        <v>153933.58660000001</v>
      </c>
      <c r="AR113" s="68">
        <f t="shared" si="73"/>
        <v>0</v>
      </c>
    </row>
    <row r="114" spans="1:44" x14ac:dyDescent="0.25">
      <c r="A114" s="165"/>
      <c r="B114" s="77"/>
      <c r="C114" s="77"/>
      <c r="D114" s="166"/>
      <c r="E114" s="77"/>
      <c r="F114" s="167"/>
      <c r="G114" s="167"/>
      <c r="H114" s="167"/>
      <c r="I114" s="81"/>
      <c r="J114" s="168"/>
      <c r="K114" s="80"/>
      <c r="L114" s="81"/>
      <c r="M114" s="81"/>
      <c r="N114" s="80"/>
      <c r="O114" s="81"/>
      <c r="P114" s="81"/>
      <c r="Q114" s="82"/>
      <c r="R114" s="81"/>
      <c r="S114" s="81"/>
      <c r="T114" s="81"/>
      <c r="U114" s="81"/>
      <c r="V114" s="169"/>
      <c r="W114" s="81"/>
      <c r="X114" s="81"/>
      <c r="Y114" s="169"/>
      <c r="Z114" s="81"/>
      <c r="AA114" s="81"/>
      <c r="AB114" s="169"/>
      <c r="AC114" s="81"/>
      <c r="AD114" s="81"/>
      <c r="AE114" s="169"/>
      <c r="AF114" s="81"/>
      <c r="AG114" s="81"/>
      <c r="AH114" s="169"/>
      <c r="AI114" s="81"/>
      <c r="AJ114" s="81"/>
      <c r="AK114" s="169"/>
      <c r="AL114" s="81"/>
      <c r="AM114" s="81"/>
      <c r="AN114" s="169"/>
      <c r="AO114" s="81"/>
      <c r="AP114" s="81"/>
      <c r="AQ114" s="169"/>
      <c r="AR114" s="68">
        <f t="shared" si="73"/>
        <v>0</v>
      </c>
    </row>
    <row r="115" spans="1:44" x14ac:dyDescent="0.25">
      <c r="A115" s="83">
        <v>10</v>
      </c>
      <c r="B115" s="44"/>
      <c r="C115" s="44"/>
      <c r="D115" s="84" t="s">
        <v>180</v>
      </c>
      <c r="E115" s="44"/>
      <c r="F115" s="130"/>
      <c r="G115" s="170"/>
      <c r="H115" s="170"/>
      <c r="I115" s="50"/>
      <c r="J115" s="86">
        <f>SUBTOTAL(9,J116:J137)</f>
        <v>967276.98000000021</v>
      </c>
      <c r="K115" s="87"/>
      <c r="L115" s="86"/>
      <c r="M115" s="88"/>
      <c r="N115" s="87"/>
      <c r="O115" s="86"/>
      <c r="P115" s="88"/>
      <c r="Q115" s="89"/>
      <c r="R115" s="86"/>
      <c r="S115" s="88"/>
      <c r="T115" s="88"/>
      <c r="U115" s="50"/>
      <c r="V115" s="88">
        <f>SUBTOTAL(9,V116:V137)</f>
        <v>0</v>
      </c>
      <c r="W115" s="88"/>
      <c r="X115" s="50"/>
      <c r="Y115" s="88">
        <f>SUBTOTAL(9,Y116:Y137)</f>
        <v>0</v>
      </c>
      <c r="Z115" s="88"/>
      <c r="AA115" s="50"/>
      <c r="AB115" s="88">
        <f>SUBTOTAL(9,AB116:AB137)</f>
        <v>0</v>
      </c>
      <c r="AC115" s="88"/>
      <c r="AD115" s="50"/>
      <c r="AE115" s="88">
        <f>SUBTOTAL(9,AE116:AE137)</f>
        <v>16231.168000000001</v>
      </c>
      <c r="AF115" s="88"/>
      <c r="AG115" s="50"/>
      <c r="AH115" s="88">
        <f>SUBTOTAL(9,AH116:AH137)</f>
        <v>0</v>
      </c>
      <c r="AI115" s="88"/>
      <c r="AJ115" s="50"/>
      <c r="AK115" s="88">
        <f>SUBTOTAL(9,AK116:AK137)</f>
        <v>139697.47</v>
      </c>
      <c r="AL115" s="88"/>
      <c r="AM115" s="50"/>
      <c r="AN115" s="88">
        <f>SUBTOTAL(9,AN116:AN137)</f>
        <v>0</v>
      </c>
      <c r="AO115" s="88"/>
      <c r="AP115" s="50"/>
      <c r="AQ115" s="88">
        <f>SUBTOTAL(9,AQ116:AQ137)</f>
        <v>0</v>
      </c>
      <c r="AR115" s="68">
        <f t="shared" si="73"/>
        <v>0</v>
      </c>
    </row>
    <row r="116" spans="1:44" ht="38.25" x14ac:dyDescent="0.25">
      <c r="A116" s="75" t="s">
        <v>181</v>
      </c>
      <c r="B116" s="111">
        <v>150615</v>
      </c>
      <c r="C116" s="75" t="s">
        <v>42</v>
      </c>
      <c r="D116" s="58" t="s">
        <v>182</v>
      </c>
      <c r="E116" s="56" t="s">
        <v>50</v>
      </c>
      <c r="F116" s="104">
        <v>271</v>
      </c>
      <c r="G116" s="115">
        <v>15</v>
      </c>
      <c r="H116" s="60">
        <f t="shared" ref="H116:H137" si="119">F116+G116</f>
        <v>286</v>
      </c>
      <c r="I116" s="61">
        <v>167.41</v>
      </c>
      <c r="J116" s="62">
        <f t="shared" ref="J116:J137" si="120">ROUND((H116*I116),2)</f>
        <v>47879.26</v>
      </c>
      <c r="K116" s="106"/>
      <c r="L116" s="61">
        <v>167.41</v>
      </c>
      <c r="M116" s="67">
        <f t="shared" ref="M116:M137" si="121">K116*L116</f>
        <v>0</v>
      </c>
      <c r="N116" s="106"/>
      <c r="O116" s="61">
        <v>167.41</v>
      </c>
      <c r="P116" s="67">
        <f t="shared" ref="P116:P137" si="122">N116*O116</f>
        <v>0</v>
      </c>
      <c r="Q116" s="108"/>
      <c r="R116" s="61">
        <v>167.41</v>
      </c>
      <c r="S116" s="67">
        <f t="shared" ref="S116:S137" si="123">Q116*R116</f>
        <v>0</v>
      </c>
      <c r="T116" s="67"/>
      <c r="U116" s="61">
        <v>167.41</v>
      </c>
      <c r="V116" s="67"/>
      <c r="W116" s="67"/>
      <c r="X116" s="61">
        <v>167.41</v>
      </c>
      <c r="Y116" s="67"/>
      <c r="Z116" s="67"/>
      <c r="AA116" s="61">
        <v>167.41</v>
      </c>
      <c r="AB116" s="67"/>
      <c r="AC116" s="67"/>
      <c r="AD116" s="61">
        <v>167.41</v>
      </c>
      <c r="AE116" s="67"/>
      <c r="AF116" s="67"/>
      <c r="AG116" s="61">
        <v>167.41</v>
      </c>
      <c r="AH116" s="67"/>
      <c r="AI116" s="132">
        <v>87</v>
      </c>
      <c r="AJ116" s="61">
        <v>167.41</v>
      </c>
      <c r="AK116" s="67">
        <f>AI116*AJ116</f>
        <v>14564.67</v>
      </c>
      <c r="AL116" s="132"/>
      <c r="AM116" s="61">
        <v>167.41</v>
      </c>
      <c r="AN116" s="67">
        <f>AL116*AM116</f>
        <v>0</v>
      </c>
      <c r="AO116" s="132"/>
      <c r="AP116" s="61">
        <v>167.41</v>
      </c>
      <c r="AQ116" s="67">
        <f>AO116*AP116</f>
        <v>0</v>
      </c>
      <c r="AR116" s="68">
        <f t="shared" si="73"/>
        <v>199</v>
      </c>
    </row>
    <row r="117" spans="1:44" x14ac:dyDescent="0.25">
      <c r="A117" s="75" t="s">
        <v>183</v>
      </c>
      <c r="B117" s="111" t="s">
        <v>78</v>
      </c>
      <c r="C117" s="75" t="s">
        <v>184</v>
      </c>
      <c r="D117" s="113" t="s">
        <v>185</v>
      </c>
      <c r="E117" s="75" t="s">
        <v>53</v>
      </c>
      <c r="F117" s="104">
        <v>3476.57</v>
      </c>
      <c r="G117" s="115">
        <v>150</v>
      </c>
      <c r="H117" s="60">
        <f t="shared" si="119"/>
        <v>3626.57</v>
      </c>
      <c r="I117" s="61">
        <v>59.25</v>
      </c>
      <c r="J117" s="62">
        <f t="shared" si="120"/>
        <v>214874.27</v>
      </c>
      <c r="K117" s="106"/>
      <c r="L117" s="61">
        <v>59.25</v>
      </c>
      <c r="M117" s="67">
        <f t="shared" si="121"/>
        <v>0</v>
      </c>
      <c r="N117" s="106"/>
      <c r="O117" s="61">
        <v>59.25</v>
      </c>
      <c r="P117" s="67">
        <f t="shared" si="122"/>
        <v>0</v>
      </c>
      <c r="Q117" s="108"/>
      <c r="R117" s="61">
        <v>59.25</v>
      </c>
      <c r="S117" s="67">
        <f t="shared" si="123"/>
        <v>0</v>
      </c>
      <c r="T117" s="67"/>
      <c r="U117" s="61">
        <v>59.25</v>
      </c>
      <c r="V117" s="67"/>
      <c r="W117" s="67"/>
      <c r="X117" s="61">
        <v>59.25</v>
      </c>
      <c r="Y117" s="67"/>
      <c r="Z117" s="67"/>
      <c r="AA117" s="61">
        <v>59.25</v>
      </c>
      <c r="AB117" s="67"/>
      <c r="AC117" s="132">
        <v>134.9</v>
      </c>
      <c r="AD117" s="61">
        <v>59.25</v>
      </c>
      <c r="AE117" s="67">
        <f>AC117*AD117</f>
        <v>7992.8250000000007</v>
      </c>
      <c r="AF117" s="132"/>
      <c r="AG117" s="61">
        <v>59.25</v>
      </c>
      <c r="AH117" s="67">
        <f>AF117*AG117</f>
        <v>0</v>
      </c>
      <c r="AI117" s="132">
        <v>1040</v>
      </c>
      <c r="AJ117" s="61">
        <v>59.25</v>
      </c>
      <c r="AK117" s="67">
        <f>AI117*AJ117</f>
        <v>61620</v>
      </c>
      <c r="AL117" s="132"/>
      <c r="AM117" s="61">
        <v>59.25</v>
      </c>
      <c r="AN117" s="67">
        <f>AL117*AM117</f>
        <v>0</v>
      </c>
      <c r="AO117" s="132"/>
      <c r="AP117" s="61">
        <v>59.25</v>
      </c>
      <c r="AQ117" s="67">
        <f>AO117*AP117</f>
        <v>0</v>
      </c>
      <c r="AR117" s="68">
        <f t="shared" si="73"/>
        <v>2451.67</v>
      </c>
    </row>
    <row r="118" spans="1:44" x14ac:dyDescent="0.25">
      <c r="A118" s="75" t="s">
        <v>186</v>
      </c>
      <c r="B118" s="111" t="s">
        <v>78</v>
      </c>
      <c r="C118" s="75" t="s">
        <v>187</v>
      </c>
      <c r="D118" s="113" t="s">
        <v>188</v>
      </c>
      <c r="E118" s="75" t="s">
        <v>50</v>
      </c>
      <c r="F118" s="104">
        <v>224</v>
      </c>
      <c r="G118" s="115">
        <v>15</v>
      </c>
      <c r="H118" s="60">
        <f t="shared" si="119"/>
        <v>239</v>
      </c>
      <c r="I118" s="61">
        <v>709.14</v>
      </c>
      <c r="J118" s="62">
        <f t="shared" si="120"/>
        <v>169484.46</v>
      </c>
      <c r="K118" s="106"/>
      <c r="L118" s="61">
        <v>709.14</v>
      </c>
      <c r="M118" s="67">
        <f t="shared" si="121"/>
        <v>0</v>
      </c>
      <c r="N118" s="106"/>
      <c r="O118" s="61">
        <v>709.14</v>
      </c>
      <c r="P118" s="67">
        <f t="shared" si="122"/>
        <v>0</v>
      </c>
      <c r="Q118" s="108"/>
      <c r="R118" s="61">
        <v>709.14</v>
      </c>
      <c r="S118" s="67">
        <f t="shared" si="123"/>
        <v>0</v>
      </c>
      <c r="T118" s="67"/>
      <c r="U118" s="61">
        <v>709.14</v>
      </c>
      <c r="V118" s="67"/>
      <c r="W118" s="67"/>
      <c r="X118" s="61">
        <v>709.14</v>
      </c>
      <c r="Y118" s="67"/>
      <c r="Z118" s="67"/>
      <c r="AA118" s="61">
        <v>709.14</v>
      </c>
      <c r="AB118" s="67"/>
      <c r="AC118" s="67"/>
      <c r="AD118" s="61">
        <v>709.14</v>
      </c>
      <c r="AE118" s="67"/>
      <c r="AF118" s="67"/>
      <c r="AG118" s="61">
        <v>709.14</v>
      </c>
      <c r="AH118" s="67"/>
      <c r="AI118" s="67"/>
      <c r="AJ118" s="61">
        <v>709.14</v>
      </c>
      <c r="AK118" s="67"/>
      <c r="AL118" s="67"/>
      <c r="AM118" s="61">
        <v>709.14</v>
      </c>
      <c r="AN118" s="67"/>
      <c r="AO118" s="67"/>
      <c r="AP118" s="61">
        <v>709.14</v>
      </c>
      <c r="AQ118" s="67"/>
      <c r="AR118" s="68">
        <f t="shared" si="73"/>
        <v>239</v>
      </c>
    </row>
    <row r="119" spans="1:44" ht="38.25" x14ac:dyDescent="0.25">
      <c r="A119" s="75" t="s">
        <v>189</v>
      </c>
      <c r="B119" s="111">
        <v>150315</v>
      </c>
      <c r="C119" s="75" t="s">
        <v>42</v>
      </c>
      <c r="D119" s="58" t="s">
        <v>190</v>
      </c>
      <c r="E119" s="56" t="s">
        <v>50</v>
      </c>
      <c r="F119" s="104">
        <v>9</v>
      </c>
      <c r="G119" s="115">
        <v>1</v>
      </c>
      <c r="H119" s="60">
        <f t="shared" si="119"/>
        <v>10</v>
      </c>
      <c r="I119" s="61">
        <v>824.48</v>
      </c>
      <c r="J119" s="62">
        <f t="shared" si="120"/>
        <v>8244.7999999999993</v>
      </c>
      <c r="K119" s="106"/>
      <c r="L119" s="61">
        <v>824.48</v>
      </c>
      <c r="M119" s="67">
        <f t="shared" si="121"/>
        <v>0</v>
      </c>
      <c r="N119" s="106"/>
      <c r="O119" s="61">
        <v>824.48</v>
      </c>
      <c r="P119" s="67">
        <f t="shared" si="122"/>
        <v>0</v>
      </c>
      <c r="Q119" s="108"/>
      <c r="R119" s="61">
        <v>824.48</v>
      </c>
      <c r="S119" s="67">
        <f t="shared" si="123"/>
        <v>0</v>
      </c>
      <c r="T119" s="67"/>
      <c r="U119" s="61">
        <v>824.48</v>
      </c>
      <c r="V119" s="67"/>
      <c r="W119" s="67"/>
      <c r="X119" s="61">
        <v>824.48</v>
      </c>
      <c r="Y119" s="67"/>
      <c r="Z119" s="67"/>
      <c r="AA119" s="61">
        <v>824.48</v>
      </c>
      <c r="AB119" s="67"/>
      <c r="AC119" s="67"/>
      <c r="AD119" s="61">
        <v>824.48</v>
      </c>
      <c r="AE119" s="67"/>
      <c r="AF119" s="67"/>
      <c r="AG119" s="61">
        <v>824.48</v>
      </c>
      <c r="AH119" s="67"/>
      <c r="AI119" s="67"/>
      <c r="AJ119" s="61">
        <v>824.48</v>
      </c>
      <c r="AK119" s="67"/>
      <c r="AL119" s="67"/>
      <c r="AM119" s="61">
        <v>824.48</v>
      </c>
      <c r="AN119" s="67"/>
      <c r="AO119" s="67"/>
      <c r="AP119" s="61">
        <v>824.48</v>
      </c>
      <c r="AQ119" s="67"/>
      <c r="AR119" s="68">
        <f t="shared" si="73"/>
        <v>10</v>
      </c>
    </row>
    <row r="120" spans="1:44" ht="25.5" x14ac:dyDescent="0.25">
      <c r="A120" s="75" t="s">
        <v>191</v>
      </c>
      <c r="B120" s="111" t="s">
        <v>78</v>
      </c>
      <c r="C120" s="75" t="s">
        <v>192</v>
      </c>
      <c r="D120" s="113" t="s">
        <v>193</v>
      </c>
      <c r="E120" s="75" t="s">
        <v>50</v>
      </c>
      <c r="F120" s="104">
        <v>9</v>
      </c>
      <c r="G120" s="115">
        <v>1</v>
      </c>
      <c r="H120" s="60">
        <f t="shared" si="119"/>
        <v>10</v>
      </c>
      <c r="I120" s="61">
        <v>34.26</v>
      </c>
      <c r="J120" s="62">
        <f t="shared" si="120"/>
        <v>342.6</v>
      </c>
      <c r="K120" s="106"/>
      <c r="L120" s="61">
        <v>34.26</v>
      </c>
      <c r="M120" s="67">
        <f t="shared" si="121"/>
        <v>0</v>
      </c>
      <c r="N120" s="106"/>
      <c r="O120" s="61">
        <v>34.26</v>
      </c>
      <c r="P120" s="67">
        <f t="shared" si="122"/>
        <v>0</v>
      </c>
      <c r="Q120" s="108"/>
      <c r="R120" s="61">
        <v>34.26</v>
      </c>
      <c r="S120" s="67">
        <f t="shared" si="123"/>
        <v>0</v>
      </c>
      <c r="T120" s="67"/>
      <c r="U120" s="61">
        <v>34.26</v>
      </c>
      <c r="V120" s="67"/>
      <c r="W120" s="67"/>
      <c r="X120" s="61">
        <v>34.26</v>
      </c>
      <c r="Y120" s="67"/>
      <c r="Z120" s="67"/>
      <c r="AA120" s="61">
        <v>34.26</v>
      </c>
      <c r="AB120" s="67"/>
      <c r="AC120" s="67"/>
      <c r="AD120" s="61">
        <v>34.26</v>
      </c>
      <c r="AE120" s="67"/>
      <c r="AF120" s="67"/>
      <c r="AG120" s="61">
        <v>34.26</v>
      </c>
      <c r="AH120" s="67"/>
      <c r="AI120" s="67"/>
      <c r="AJ120" s="61">
        <v>34.26</v>
      </c>
      <c r="AK120" s="67"/>
      <c r="AL120" s="67"/>
      <c r="AM120" s="61">
        <v>34.26</v>
      </c>
      <c r="AN120" s="67"/>
      <c r="AO120" s="67"/>
      <c r="AP120" s="61">
        <v>34.26</v>
      </c>
      <c r="AQ120" s="67"/>
      <c r="AR120" s="68">
        <f t="shared" si="73"/>
        <v>10</v>
      </c>
    </row>
    <row r="121" spans="1:44" x14ac:dyDescent="0.25">
      <c r="A121" s="75" t="s">
        <v>194</v>
      </c>
      <c r="B121" s="111" t="s">
        <v>78</v>
      </c>
      <c r="C121" s="75" t="s">
        <v>195</v>
      </c>
      <c r="D121" s="113" t="s">
        <v>196</v>
      </c>
      <c r="E121" s="75" t="s">
        <v>50</v>
      </c>
      <c r="F121" s="104">
        <v>7</v>
      </c>
      <c r="G121" s="115">
        <v>1</v>
      </c>
      <c r="H121" s="60">
        <f t="shared" si="119"/>
        <v>8</v>
      </c>
      <c r="I121" s="61">
        <v>19.32</v>
      </c>
      <c r="J121" s="62">
        <f t="shared" si="120"/>
        <v>154.56</v>
      </c>
      <c r="K121" s="106"/>
      <c r="L121" s="61">
        <v>19.32</v>
      </c>
      <c r="M121" s="67">
        <f t="shared" si="121"/>
        <v>0</v>
      </c>
      <c r="N121" s="106"/>
      <c r="O121" s="61">
        <v>19.32</v>
      </c>
      <c r="P121" s="67">
        <f t="shared" si="122"/>
        <v>0</v>
      </c>
      <c r="Q121" s="108"/>
      <c r="R121" s="61">
        <v>19.32</v>
      </c>
      <c r="S121" s="67">
        <f t="shared" si="123"/>
        <v>0</v>
      </c>
      <c r="T121" s="67"/>
      <c r="U121" s="61">
        <v>19.32</v>
      </c>
      <c r="V121" s="67"/>
      <c r="W121" s="67"/>
      <c r="X121" s="61">
        <v>19.32</v>
      </c>
      <c r="Y121" s="67"/>
      <c r="Z121" s="67"/>
      <c r="AA121" s="61">
        <v>19.32</v>
      </c>
      <c r="AB121" s="67"/>
      <c r="AC121" s="67"/>
      <c r="AD121" s="61">
        <v>19.32</v>
      </c>
      <c r="AE121" s="67"/>
      <c r="AF121" s="67"/>
      <c r="AG121" s="61">
        <v>19.32</v>
      </c>
      <c r="AH121" s="67"/>
      <c r="AI121" s="67"/>
      <c r="AJ121" s="61">
        <v>19.32</v>
      </c>
      <c r="AK121" s="67"/>
      <c r="AL121" s="67"/>
      <c r="AM121" s="61">
        <v>19.32</v>
      </c>
      <c r="AN121" s="67"/>
      <c r="AO121" s="67"/>
      <c r="AP121" s="61">
        <v>19.32</v>
      </c>
      <c r="AQ121" s="67"/>
      <c r="AR121" s="68">
        <f t="shared" si="73"/>
        <v>8</v>
      </c>
    </row>
    <row r="122" spans="1:44" x14ac:dyDescent="0.25">
      <c r="A122" s="75" t="s">
        <v>197</v>
      </c>
      <c r="B122" s="111" t="s">
        <v>78</v>
      </c>
      <c r="C122" s="75" t="s">
        <v>198</v>
      </c>
      <c r="D122" s="113" t="s">
        <v>199</v>
      </c>
      <c r="E122" s="75" t="s">
        <v>50</v>
      </c>
      <c r="F122" s="104">
        <v>15</v>
      </c>
      <c r="G122" s="115">
        <v>1</v>
      </c>
      <c r="H122" s="60">
        <f t="shared" si="119"/>
        <v>16</v>
      </c>
      <c r="I122" s="61">
        <v>45.65</v>
      </c>
      <c r="J122" s="62">
        <f t="shared" si="120"/>
        <v>730.4</v>
      </c>
      <c r="K122" s="106"/>
      <c r="L122" s="61">
        <v>45.65</v>
      </c>
      <c r="M122" s="67">
        <f t="shared" si="121"/>
        <v>0</v>
      </c>
      <c r="N122" s="106"/>
      <c r="O122" s="61">
        <v>45.65</v>
      </c>
      <c r="P122" s="67">
        <f t="shared" si="122"/>
        <v>0</v>
      </c>
      <c r="Q122" s="108"/>
      <c r="R122" s="61">
        <v>45.65</v>
      </c>
      <c r="S122" s="67">
        <f t="shared" si="123"/>
        <v>0</v>
      </c>
      <c r="T122" s="67"/>
      <c r="U122" s="61">
        <v>45.65</v>
      </c>
      <c r="V122" s="67"/>
      <c r="W122" s="67"/>
      <c r="X122" s="61">
        <v>45.65</v>
      </c>
      <c r="Y122" s="67"/>
      <c r="Z122" s="67"/>
      <c r="AA122" s="61">
        <v>45.65</v>
      </c>
      <c r="AB122" s="67"/>
      <c r="AC122" s="67"/>
      <c r="AD122" s="61">
        <v>45.65</v>
      </c>
      <c r="AE122" s="67"/>
      <c r="AF122" s="67"/>
      <c r="AG122" s="61">
        <v>45.65</v>
      </c>
      <c r="AH122" s="67"/>
      <c r="AI122" s="67"/>
      <c r="AJ122" s="61">
        <v>45.65</v>
      </c>
      <c r="AK122" s="67"/>
      <c r="AL122" s="67"/>
      <c r="AM122" s="61">
        <v>45.65</v>
      </c>
      <c r="AN122" s="67"/>
      <c r="AO122" s="67"/>
      <c r="AP122" s="61">
        <v>45.65</v>
      </c>
      <c r="AQ122" s="67"/>
      <c r="AR122" s="68">
        <f t="shared" si="73"/>
        <v>16</v>
      </c>
    </row>
    <row r="123" spans="1:44" x14ac:dyDescent="0.25">
      <c r="A123" s="75" t="s">
        <v>200</v>
      </c>
      <c r="B123" s="111" t="s">
        <v>78</v>
      </c>
      <c r="C123" s="75" t="s">
        <v>201</v>
      </c>
      <c r="D123" s="113" t="s">
        <v>202</v>
      </c>
      <c r="E123" s="75" t="s">
        <v>50</v>
      </c>
      <c r="F123" s="104">
        <v>10</v>
      </c>
      <c r="G123" s="115">
        <v>1</v>
      </c>
      <c r="H123" s="60">
        <f t="shared" si="119"/>
        <v>11</v>
      </c>
      <c r="I123" s="61">
        <v>19.32</v>
      </c>
      <c r="J123" s="62">
        <f t="shared" si="120"/>
        <v>212.52</v>
      </c>
      <c r="K123" s="106"/>
      <c r="L123" s="61">
        <v>19.32</v>
      </c>
      <c r="M123" s="67">
        <f t="shared" si="121"/>
        <v>0</v>
      </c>
      <c r="N123" s="106"/>
      <c r="O123" s="61">
        <v>19.32</v>
      </c>
      <c r="P123" s="67">
        <f t="shared" si="122"/>
        <v>0</v>
      </c>
      <c r="Q123" s="108"/>
      <c r="R123" s="61">
        <v>19.32</v>
      </c>
      <c r="S123" s="67">
        <f t="shared" si="123"/>
        <v>0</v>
      </c>
      <c r="T123" s="67"/>
      <c r="U123" s="61">
        <v>19.32</v>
      </c>
      <c r="V123" s="67"/>
      <c r="W123" s="67"/>
      <c r="X123" s="61">
        <v>19.32</v>
      </c>
      <c r="Y123" s="67"/>
      <c r="Z123" s="67"/>
      <c r="AA123" s="61">
        <v>19.32</v>
      </c>
      <c r="AB123" s="67"/>
      <c r="AC123" s="67"/>
      <c r="AD123" s="61">
        <v>19.32</v>
      </c>
      <c r="AE123" s="67"/>
      <c r="AF123" s="67"/>
      <c r="AG123" s="61">
        <v>19.32</v>
      </c>
      <c r="AH123" s="67"/>
      <c r="AI123" s="67"/>
      <c r="AJ123" s="61">
        <v>19.32</v>
      </c>
      <c r="AK123" s="67"/>
      <c r="AL123" s="67"/>
      <c r="AM123" s="61">
        <v>19.32</v>
      </c>
      <c r="AN123" s="67"/>
      <c r="AO123" s="67"/>
      <c r="AP123" s="61">
        <v>19.32</v>
      </c>
      <c r="AQ123" s="67"/>
      <c r="AR123" s="68">
        <f t="shared" si="73"/>
        <v>11</v>
      </c>
    </row>
    <row r="124" spans="1:44" x14ac:dyDescent="0.25">
      <c r="A124" s="75" t="s">
        <v>203</v>
      </c>
      <c r="B124" s="111" t="s">
        <v>78</v>
      </c>
      <c r="C124" s="75" t="s">
        <v>204</v>
      </c>
      <c r="D124" s="113" t="s">
        <v>205</v>
      </c>
      <c r="E124" s="75" t="s">
        <v>50</v>
      </c>
      <c r="F124" s="104">
        <v>2</v>
      </c>
      <c r="G124" s="115">
        <v>1</v>
      </c>
      <c r="H124" s="60">
        <f t="shared" si="119"/>
        <v>3</v>
      </c>
      <c r="I124" s="61">
        <v>19.32</v>
      </c>
      <c r="J124" s="62">
        <f t="shared" si="120"/>
        <v>57.96</v>
      </c>
      <c r="K124" s="106"/>
      <c r="L124" s="61">
        <v>19.32</v>
      </c>
      <c r="M124" s="67">
        <f t="shared" si="121"/>
        <v>0</v>
      </c>
      <c r="N124" s="106"/>
      <c r="O124" s="61">
        <v>19.32</v>
      </c>
      <c r="P124" s="67">
        <f t="shared" si="122"/>
        <v>0</v>
      </c>
      <c r="Q124" s="108"/>
      <c r="R124" s="61">
        <v>19.32</v>
      </c>
      <c r="S124" s="67">
        <f t="shared" si="123"/>
        <v>0</v>
      </c>
      <c r="T124" s="67"/>
      <c r="U124" s="61">
        <v>19.32</v>
      </c>
      <c r="V124" s="67"/>
      <c r="W124" s="67"/>
      <c r="X124" s="61">
        <v>19.32</v>
      </c>
      <c r="Y124" s="67"/>
      <c r="Z124" s="67"/>
      <c r="AA124" s="61">
        <v>19.32</v>
      </c>
      <c r="AB124" s="67"/>
      <c r="AC124" s="67"/>
      <c r="AD124" s="61">
        <v>19.32</v>
      </c>
      <c r="AE124" s="67"/>
      <c r="AF124" s="67"/>
      <c r="AG124" s="61">
        <v>19.32</v>
      </c>
      <c r="AH124" s="67"/>
      <c r="AI124" s="67"/>
      <c r="AJ124" s="61">
        <v>19.32</v>
      </c>
      <c r="AK124" s="67"/>
      <c r="AL124" s="67"/>
      <c r="AM124" s="61">
        <v>19.32</v>
      </c>
      <c r="AN124" s="67"/>
      <c r="AO124" s="67"/>
      <c r="AP124" s="61">
        <v>19.32</v>
      </c>
      <c r="AQ124" s="67"/>
      <c r="AR124" s="68">
        <f t="shared" si="73"/>
        <v>3</v>
      </c>
    </row>
    <row r="125" spans="1:44" x14ac:dyDescent="0.25">
      <c r="A125" s="75" t="s">
        <v>206</v>
      </c>
      <c r="B125" s="111" t="s">
        <v>78</v>
      </c>
      <c r="C125" s="75" t="s">
        <v>207</v>
      </c>
      <c r="D125" s="113" t="s">
        <v>208</v>
      </c>
      <c r="E125" s="75" t="s">
        <v>50</v>
      </c>
      <c r="F125" s="104">
        <v>3</v>
      </c>
      <c r="G125" s="115">
        <v>1</v>
      </c>
      <c r="H125" s="60">
        <f t="shared" si="119"/>
        <v>4</v>
      </c>
      <c r="I125" s="61">
        <v>27.25</v>
      </c>
      <c r="J125" s="62">
        <f t="shared" si="120"/>
        <v>109</v>
      </c>
      <c r="K125" s="106"/>
      <c r="L125" s="61">
        <v>27.25</v>
      </c>
      <c r="M125" s="67">
        <f t="shared" si="121"/>
        <v>0</v>
      </c>
      <c r="N125" s="106"/>
      <c r="O125" s="61">
        <v>27.25</v>
      </c>
      <c r="P125" s="67">
        <f t="shared" si="122"/>
        <v>0</v>
      </c>
      <c r="Q125" s="108"/>
      <c r="R125" s="61">
        <v>27.25</v>
      </c>
      <c r="S125" s="67">
        <f t="shared" si="123"/>
        <v>0</v>
      </c>
      <c r="T125" s="67"/>
      <c r="U125" s="61">
        <v>27.25</v>
      </c>
      <c r="V125" s="67"/>
      <c r="W125" s="67"/>
      <c r="X125" s="61">
        <v>27.25</v>
      </c>
      <c r="Y125" s="67"/>
      <c r="Z125" s="67"/>
      <c r="AA125" s="61">
        <v>27.25</v>
      </c>
      <c r="AB125" s="67"/>
      <c r="AC125" s="67"/>
      <c r="AD125" s="61">
        <v>27.25</v>
      </c>
      <c r="AE125" s="67"/>
      <c r="AF125" s="67"/>
      <c r="AG125" s="61">
        <v>27.25</v>
      </c>
      <c r="AH125" s="67"/>
      <c r="AI125" s="67"/>
      <c r="AJ125" s="61">
        <v>27.25</v>
      </c>
      <c r="AK125" s="67"/>
      <c r="AL125" s="67"/>
      <c r="AM125" s="61">
        <v>27.25</v>
      </c>
      <c r="AN125" s="67"/>
      <c r="AO125" s="67"/>
      <c r="AP125" s="61">
        <v>27.25</v>
      </c>
      <c r="AQ125" s="67"/>
      <c r="AR125" s="68">
        <f t="shared" si="73"/>
        <v>4</v>
      </c>
    </row>
    <row r="126" spans="1:44" x14ac:dyDescent="0.25">
      <c r="A126" s="75" t="s">
        <v>209</v>
      </c>
      <c r="B126" s="111" t="s">
        <v>78</v>
      </c>
      <c r="C126" s="75" t="s">
        <v>210</v>
      </c>
      <c r="D126" s="113" t="s">
        <v>211</v>
      </c>
      <c r="E126" s="75" t="s">
        <v>50</v>
      </c>
      <c r="F126" s="104">
        <v>1</v>
      </c>
      <c r="G126" s="115">
        <v>1</v>
      </c>
      <c r="H126" s="60">
        <f t="shared" si="119"/>
        <v>2</v>
      </c>
      <c r="I126" s="61">
        <v>25.92</v>
      </c>
      <c r="J126" s="62">
        <f t="shared" si="120"/>
        <v>51.84</v>
      </c>
      <c r="K126" s="106"/>
      <c r="L126" s="61">
        <v>25.92</v>
      </c>
      <c r="M126" s="67">
        <f t="shared" si="121"/>
        <v>0</v>
      </c>
      <c r="N126" s="106"/>
      <c r="O126" s="61">
        <v>25.92</v>
      </c>
      <c r="P126" s="67">
        <f t="shared" si="122"/>
        <v>0</v>
      </c>
      <c r="Q126" s="108"/>
      <c r="R126" s="61">
        <v>25.92</v>
      </c>
      <c r="S126" s="67">
        <f t="shared" si="123"/>
        <v>0</v>
      </c>
      <c r="T126" s="67"/>
      <c r="U126" s="61">
        <v>25.92</v>
      </c>
      <c r="V126" s="67"/>
      <c r="W126" s="67"/>
      <c r="X126" s="61">
        <v>25.92</v>
      </c>
      <c r="Y126" s="67"/>
      <c r="Z126" s="67"/>
      <c r="AA126" s="61">
        <v>25.92</v>
      </c>
      <c r="AB126" s="67"/>
      <c r="AC126" s="67"/>
      <c r="AD126" s="61">
        <v>25.92</v>
      </c>
      <c r="AE126" s="67"/>
      <c r="AF126" s="67"/>
      <c r="AG126" s="61">
        <v>25.92</v>
      </c>
      <c r="AH126" s="67"/>
      <c r="AI126" s="67"/>
      <c r="AJ126" s="61">
        <v>25.92</v>
      </c>
      <c r="AK126" s="67"/>
      <c r="AL126" s="67"/>
      <c r="AM126" s="61">
        <v>25.92</v>
      </c>
      <c r="AN126" s="67"/>
      <c r="AO126" s="67"/>
      <c r="AP126" s="61">
        <v>25.92</v>
      </c>
      <c r="AQ126" s="67"/>
      <c r="AR126" s="68">
        <f t="shared" si="73"/>
        <v>2</v>
      </c>
    </row>
    <row r="127" spans="1:44" x14ac:dyDescent="0.25">
      <c r="A127" s="75" t="s">
        <v>212</v>
      </c>
      <c r="B127" s="111" t="s">
        <v>78</v>
      </c>
      <c r="C127" s="75" t="s">
        <v>213</v>
      </c>
      <c r="D127" s="113" t="s">
        <v>214</v>
      </c>
      <c r="E127" s="75" t="s">
        <v>50</v>
      </c>
      <c r="F127" s="104">
        <v>2</v>
      </c>
      <c r="G127" s="115">
        <v>1</v>
      </c>
      <c r="H127" s="60">
        <f t="shared" si="119"/>
        <v>3</v>
      </c>
      <c r="I127" s="61">
        <v>55</v>
      </c>
      <c r="J127" s="62">
        <f t="shared" si="120"/>
        <v>165</v>
      </c>
      <c r="K127" s="106"/>
      <c r="L127" s="61">
        <v>55</v>
      </c>
      <c r="M127" s="67">
        <f t="shared" si="121"/>
        <v>0</v>
      </c>
      <c r="N127" s="106"/>
      <c r="O127" s="61">
        <v>55</v>
      </c>
      <c r="P127" s="67">
        <f t="shared" si="122"/>
        <v>0</v>
      </c>
      <c r="Q127" s="108"/>
      <c r="R127" s="61">
        <v>55</v>
      </c>
      <c r="S127" s="67">
        <f t="shared" si="123"/>
        <v>0</v>
      </c>
      <c r="T127" s="67"/>
      <c r="U127" s="61">
        <v>55</v>
      </c>
      <c r="V127" s="67"/>
      <c r="W127" s="67"/>
      <c r="X127" s="61">
        <v>55</v>
      </c>
      <c r="Y127" s="67"/>
      <c r="Z127" s="67"/>
      <c r="AA127" s="61">
        <v>55</v>
      </c>
      <c r="AB127" s="67"/>
      <c r="AC127" s="67"/>
      <c r="AD127" s="61">
        <v>55</v>
      </c>
      <c r="AE127" s="67"/>
      <c r="AF127" s="67"/>
      <c r="AG127" s="61">
        <v>55</v>
      </c>
      <c r="AH127" s="67"/>
      <c r="AI127" s="67"/>
      <c r="AJ127" s="61">
        <v>55</v>
      </c>
      <c r="AK127" s="67"/>
      <c r="AL127" s="67"/>
      <c r="AM127" s="61">
        <v>55</v>
      </c>
      <c r="AN127" s="67"/>
      <c r="AO127" s="67"/>
      <c r="AP127" s="61">
        <v>55</v>
      </c>
      <c r="AQ127" s="67"/>
      <c r="AR127" s="68">
        <f t="shared" si="73"/>
        <v>3</v>
      </c>
    </row>
    <row r="128" spans="1:44" x14ac:dyDescent="0.25">
      <c r="A128" s="75" t="s">
        <v>215</v>
      </c>
      <c r="B128" s="111" t="s">
        <v>78</v>
      </c>
      <c r="C128" s="75" t="s">
        <v>216</v>
      </c>
      <c r="D128" s="113" t="s">
        <v>217</v>
      </c>
      <c r="E128" s="75" t="s">
        <v>50</v>
      </c>
      <c r="F128" s="104">
        <v>1</v>
      </c>
      <c r="G128" s="115">
        <v>1</v>
      </c>
      <c r="H128" s="60">
        <f t="shared" si="119"/>
        <v>2</v>
      </c>
      <c r="I128" s="61">
        <v>19.32</v>
      </c>
      <c r="J128" s="62">
        <f t="shared" si="120"/>
        <v>38.64</v>
      </c>
      <c r="K128" s="106"/>
      <c r="L128" s="61">
        <v>19.32</v>
      </c>
      <c r="M128" s="67">
        <f t="shared" si="121"/>
        <v>0</v>
      </c>
      <c r="N128" s="106"/>
      <c r="O128" s="61">
        <v>19.32</v>
      </c>
      <c r="P128" s="67">
        <f t="shared" si="122"/>
        <v>0</v>
      </c>
      <c r="Q128" s="108"/>
      <c r="R128" s="61">
        <v>19.32</v>
      </c>
      <c r="S128" s="67">
        <f t="shared" si="123"/>
        <v>0</v>
      </c>
      <c r="T128" s="67"/>
      <c r="U128" s="61">
        <v>19.32</v>
      </c>
      <c r="V128" s="67"/>
      <c r="W128" s="67"/>
      <c r="X128" s="61">
        <v>19.32</v>
      </c>
      <c r="Y128" s="67"/>
      <c r="Z128" s="67"/>
      <c r="AA128" s="61">
        <v>19.32</v>
      </c>
      <c r="AB128" s="67"/>
      <c r="AC128" s="67"/>
      <c r="AD128" s="61">
        <v>19.32</v>
      </c>
      <c r="AE128" s="67"/>
      <c r="AF128" s="67"/>
      <c r="AG128" s="61">
        <v>19.32</v>
      </c>
      <c r="AH128" s="67"/>
      <c r="AI128" s="67"/>
      <c r="AJ128" s="61">
        <v>19.32</v>
      </c>
      <c r="AK128" s="67"/>
      <c r="AL128" s="67"/>
      <c r="AM128" s="61">
        <v>19.32</v>
      </c>
      <c r="AN128" s="67"/>
      <c r="AO128" s="67"/>
      <c r="AP128" s="61">
        <v>19.32</v>
      </c>
      <c r="AQ128" s="67"/>
      <c r="AR128" s="68">
        <f t="shared" si="73"/>
        <v>2</v>
      </c>
    </row>
    <row r="129" spans="1:44" ht="25.5" x14ac:dyDescent="0.25">
      <c r="A129" s="75" t="s">
        <v>218</v>
      </c>
      <c r="B129" s="111">
        <v>151402</v>
      </c>
      <c r="C129" s="75" t="s">
        <v>42</v>
      </c>
      <c r="D129" s="58" t="s">
        <v>219</v>
      </c>
      <c r="E129" s="56" t="s">
        <v>53</v>
      </c>
      <c r="F129" s="104">
        <v>3475.42</v>
      </c>
      <c r="G129" s="115">
        <v>150</v>
      </c>
      <c r="H129" s="60">
        <f t="shared" si="119"/>
        <v>3625.42</v>
      </c>
      <c r="I129" s="61">
        <v>6.06</v>
      </c>
      <c r="J129" s="62">
        <f t="shared" si="120"/>
        <v>21970.05</v>
      </c>
      <c r="K129" s="106"/>
      <c r="L129" s="61">
        <v>6.06</v>
      </c>
      <c r="M129" s="67">
        <f t="shared" si="121"/>
        <v>0</v>
      </c>
      <c r="N129" s="106"/>
      <c r="O129" s="61">
        <v>6.06</v>
      </c>
      <c r="P129" s="67">
        <f t="shared" si="122"/>
        <v>0</v>
      </c>
      <c r="Q129" s="108"/>
      <c r="R129" s="61">
        <v>6.06</v>
      </c>
      <c r="S129" s="67">
        <f t="shared" si="123"/>
        <v>0</v>
      </c>
      <c r="T129" s="67"/>
      <c r="U129" s="61">
        <v>6.06</v>
      </c>
      <c r="V129" s="67"/>
      <c r="W129" s="67"/>
      <c r="X129" s="61">
        <v>6.06</v>
      </c>
      <c r="Y129" s="67"/>
      <c r="Z129" s="67"/>
      <c r="AA129" s="61">
        <v>6.06</v>
      </c>
      <c r="AB129" s="67"/>
      <c r="AC129" s="67"/>
      <c r="AD129" s="61">
        <v>6.06</v>
      </c>
      <c r="AE129" s="67"/>
      <c r="AF129" s="67"/>
      <c r="AG129" s="61">
        <v>6.06</v>
      </c>
      <c r="AH129" s="67"/>
      <c r="AI129" s="67"/>
      <c r="AJ129" s="61">
        <v>6.06</v>
      </c>
      <c r="AK129" s="67"/>
      <c r="AL129" s="67"/>
      <c r="AM129" s="61">
        <v>6.06</v>
      </c>
      <c r="AN129" s="67"/>
      <c r="AO129" s="67"/>
      <c r="AP129" s="61">
        <v>6.06</v>
      </c>
      <c r="AQ129" s="67"/>
      <c r="AR129" s="68">
        <f t="shared" si="73"/>
        <v>3625.42</v>
      </c>
    </row>
    <row r="130" spans="1:44" ht="25.5" x14ac:dyDescent="0.25">
      <c r="A130" s="75" t="s">
        <v>220</v>
      </c>
      <c r="B130" s="111">
        <v>151403</v>
      </c>
      <c r="C130" s="75" t="s">
        <v>42</v>
      </c>
      <c r="D130" s="58" t="s">
        <v>221</v>
      </c>
      <c r="E130" s="56" t="s">
        <v>53</v>
      </c>
      <c r="F130" s="104">
        <v>501.9</v>
      </c>
      <c r="G130" s="115">
        <v>150</v>
      </c>
      <c r="H130" s="60">
        <f t="shared" si="119"/>
        <v>651.9</v>
      </c>
      <c r="I130" s="61">
        <v>7.68</v>
      </c>
      <c r="J130" s="62">
        <f t="shared" si="120"/>
        <v>5006.59</v>
      </c>
      <c r="K130" s="106"/>
      <c r="L130" s="61">
        <v>7.68</v>
      </c>
      <c r="M130" s="67">
        <f t="shared" si="121"/>
        <v>0</v>
      </c>
      <c r="N130" s="106"/>
      <c r="O130" s="61">
        <v>7.68</v>
      </c>
      <c r="P130" s="67">
        <f t="shared" si="122"/>
        <v>0</v>
      </c>
      <c r="Q130" s="108"/>
      <c r="R130" s="61">
        <v>7.68</v>
      </c>
      <c r="S130" s="67">
        <f t="shared" si="123"/>
        <v>0</v>
      </c>
      <c r="T130" s="67"/>
      <c r="U130" s="61">
        <v>7.68</v>
      </c>
      <c r="V130" s="67"/>
      <c r="W130" s="67"/>
      <c r="X130" s="61">
        <v>7.68</v>
      </c>
      <c r="Y130" s="67"/>
      <c r="Z130" s="67"/>
      <c r="AA130" s="61">
        <v>7.68</v>
      </c>
      <c r="AB130" s="67"/>
      <c r="AC130" s="67"/>
      <c r="AD130" s="61">
        <v>7.68</v>
      </c>
      <c r="AE130" s="67"/>
      <c r="AF130" s="67"/>
      <c r="AG130" s="61">
        <v>7.68</v>
      </c>
      <c r="AH130" s="67"/>
      <c r="AI130" s="67"/>
      <c r="AJ130" s="61">
        <v>7.68</v>
      </c>
      <c r="AK130" s="67"/>
      <c r="AL130" s="67"/>
      <c r="AM130" s="61">
        <v>7.68</v>
      </c>
      <c r="AN130" s="67"/>
      <c r="AO130" s="67"/>
      <c r="AP130" s="61">
        <v>7.68</v>
      </c>
      <c r="AQ130" s="67"/>
      <c r="AR130" s="68">
        <f t="shared" si="73"/>
        <v>651.9</v>
      </c>
    </row>
    <row r="131" spans="1:44" ht="25.5" x14ac:dyDescent="0.25">
      <c r="A131" s="75" t="s">
        <v>222</v>
      </c>
      <c r="B131" s="111">
        <v>151404</v>
      </c>
      <c r="C131" s="75" t="s">
        <v>42</v>
      </c>
      <c r="D131" s="58" t="s">
        <v>223</v>
      </c>
      <c r="E131" s="56" t="s">
        <v>53</v>
      </c>
      <c r="F131" s="104">
        <v>1927.86</v>
      </c>
      <c r="G131" s="115">
        <v>150</v>
      </c>
      <c r="H131" s="60">
        <f t="shared" si="119"/>
        <v>2077.8599999999997</v>
      </c>
      <c r="I131" s="61">
        <v>10.14</v>
      </c>
      <c r="J131" s="62">
        <f t="shared" si="120"/>
        <v>21069.5</v>
      </c>
      <c r="K131" s="106"/>
      <c r="L131" s="61">
        <v>10.14</v>
      </c>
      <c r="M131" s="67">
        <f t="shared" si="121"/>
        <v>0</v>
      </c>
      <c r="N131" s="106"/>
      <c r="O131" s="61">
        <v>10.14</v>
      </c>
      <c r="P131" s="67">
        <f t="shared" si="122"/>
        <v>0</v>
      </c>
      <c r="Q131" s="108"/>
      <c r="R131" s="61">
        <v>10.14</v>
      </c>
      <c r="S131" s="67">
        <f t="shared" si="123"/>
        <v>0</v>
      </c>
      <c r="T131" s="67"/>
      <c r="U131" s="61">
        <v>10.14</v>
      </c>
      <c r="V131" s="67"/>
      <c r="W131" s="67"/>
      <c r="X131" s="61">
        <v>10.14</v>
      </c>
      <c r="Y131" s="67"/>
      <c r="Z131" s="67"/>
      <c r="AA131" s="61">
        <v>10.14</v>
      </c>
      <c r="AB131" s="67"/>
      <c r="AC131" s="67"/>
      <c r="AD131" s="61">
        <v>10.14</v>
      </c>
      <c r="AE131" s="67"/>
      <c r="AF131" s="67"/>
      <c r="AG131" s="61">
        <v>10.14</v>
      </c>
      <c r="AH131" s="67"/>
      <c r="AI131" s="67"/>
      <c r="AJ131" s="61">
        <v>10.14</v>
      </c>
      <c r="AK131" s="67"/>
      <c r="AL131" s="67"/>
      <c r="AM131" s="61">
        <v>10.14</v>
      </c>
      <c r="AN131" s="67"/>
      <c r="AO131" s="67"/>
      <c r="AP131" s="61">
        <v>10.14</v>
      </c>
      <c r="AQ131" s="67"/>
      <c r="AR131" s="68">
        <f t="shared" si="73"/>
        <v>2077.8599999999997</v>
      </c>
    </row>
    <row r="132" spans="1:44" ht="25.5" x14ac:dyDescent="0.25">
      <c r="A132" s="75" t="s">
        <v>224</v>
      </c>
      <c r="B132" s="111">
        <v>151405</v>
      </c>
      <c r="C132" s="75" t="s">
        <v>42</v>
      </c>
      <c r="D132" s="58" t="s">
        <v>225</v>
      </c>
      <c r="E132" s="56" t="s">
        <v>53</v>
      </c>
      <c r="F132" s="104">
        <v>4101.9799999999996</v>
      </c>
      <c r="G132" s="115">
        <v>150</v>
      </c>
      <c r="H132" s="60">
        <f t="shared" si="119"/>
        <v>4251.9799999999996</v>
      </c>
      <c r="I132" s="61">
        <v>14.28</v>
      </c>
      <c r="J132" s="62">
        <f t="shared" si="120"/>
        <v>60718.27</v>
      </c>
      <c r="K132" s="106"/>
      <c r="L132" s="61">
        <v>14.28</v>
      </c>
      <c r="M132" s="67">
        <f t="shared" si="121"/>
        <v>0</v>
      </c>
      <c r="N132" s="106"/>
      <c r="O132" s="61">
        <v>14.28</v>
      </c>
      <c r="P132" s="67">
        <f t="shared" si="122"/>
        <v>0</v>
      </c>
      <c r="Q132" s="108"/>
      <c r="R132" s="61">
        <v>14.28</v>
      </c>
      <c r="S132" s="67">
        <f t="shared" si="123"/>
        <v>0</v>
      </c>
      <c r="T132" s="67"/>
      <c r="U132" s="61">
        <v>14.28</v>
      </c>
      <c r="V132" s="67"/>
      <c r="W132" s="67"/>
      <c r="X132" s="61">
        <v>14.28</v>
      </c>
      <c r="Y132" s="67"/>
      <c r="Z132" s="67"/>
      <c r="AA132" s="61">
        <v>14.28</v>
      </c>
      <c r="AB132" s="67"/>
      <c r="AC132" s="67"/>
      <c r="AD132" s="61">
        <v>14.28</v>
      </c>
      <c r="AE132" s="67"/>
      <c r="AF132" s="67"/>
      <c r="AG132" s="61">
        <v>14.28</v>
      </c>
      <c r="AH132" s="67"/>
      <c r="AI132" s="67"/>
      <c r="AJ132" s="61">
        <v>14.28</v>
      </c>
      <c r="AK132" s="67"/>
      <c r="AL132" s="67"/>
      <c r="AM132" s="61">
        <v>14.28</v>
      </c>
      <c r="AN132" s="67"/>
      <c r="AO132" s="67"/>
      <c r="AP132" s="61">
        <v>14.28</v>
      </c>
      <c r="AQ132" s="67"/>
      <c r="AR132" s="68">
        <f t="shared" si="73"/>
        <v>4251.9799999999996</v>
      </c>
    </row>
    <row r="133" spans="1:44" ht="38.25" x14ac:dyDescent="0.25">
      <c r="A133" s="75" t="s">
        <v>226</v>
      </c>
      <c r="B133" s="111">
        <v>150702</v>
      </c>
      <c r="C133" s="75" t="s">
        <v>42</v>
      </c>
      <c r="D133" s="58" t="s">
        <v>227</v>
      </c>
      <c r="E133" s="56" t="s">
        <v>53</v>
      </c>
      <c r="F133" s="104">
        <v>3463.07</v>
      </c>
      <c r="G133" s="115">
        <v>150</v>
      </c>
      <c r="H133" s="60">
        <f t="shared" si="119"/>
        <v>3613.07</v>
      </c>
      <c r="I133" s="61">
        <v>61.07</v>
      </c>
      <c r="J133" s="62">
        <f t="shared" si="120"/>
        <v>220650.18</v>
      </c>
      <c r="K133" s="106"/>
      <c r="L133" s="61">
        <v>61.07</v>
      </c>
      <c r="M133" s="67">
        <f t="shared" si="121"/>
        <v>0</v>
      </c>
      <c r="N133" s="106"/>
      <c r="O133" s="61">
        <v>61.07</v>
      </c>
      <c r="P133" s="67">
        <f t="shared" si="122"/>
        <v>0</v>
      </c>
      <c r="Q133" s="108"/>
      <c r="R133" s="61">
        <v>61.07</v>
      </c>
      <c r="S133" s="67">
        <f t="shared" si="123"/>
        <v>0</v>
      </c>
      <c r="T133" s="67"/>
      <c r="U133" s="61">
        <v>61.07</v>
      </c>
      <c r="V133" s="67"/>
      <c r="W133" s="67"/>
      <c r="X133" s="61">
        <v>61.07</v>
      </c>
      <c r="Y133" s="67"/>
      <c r="Z133" s="67"/>
      <c r="AA133" s="61">
        <v>61.07</v>
      </c>
      <c r="AB133" s="67"/>
      <c r="AC133" s="132">
        <v>134.9</v>
      </c>
      <c r="AD133" s="61">
        <v>61.07</v>
      </c>
      <c r="AE133" s="67">
        <f>AC133*AD133</f>
        <v>8238.3430000000008</v>
      </c>
      <c r="AF133" s="132"/>
      <c r="AG133" s="61">
        <v>61.07</v>
      </c>
      <c r="AH133" s="67">
        <f>AF133*AG133</f>
        <v>0</v>
      </c>
      <c r="AI133" s="132">
        <v>1040</v>
      </c>
      <c r="AJ133" s="61">
        <v>61.07</v>
      </c>
      <c r="AK133" s="67">
        <f>AI133*AJ133</f>
        <v>63512.800000000003</v>
      </c>
      <c r="AL133" s="132"/>
      <c r="AM133" s="61">
        <v>61.07</v>
      </c>
      <c r="AN133" s="67">
        <f>AL133*AM133</f>
        <v>0</v>
      </c>
      <c r="AO133" s="132"/>
      <c r="AP133" s="61">
        <v>61.07</v>
      </c>
      <c r="AQ133" s="67">
        <f>AO133*AP133</f>
        <v>0</v>
      </c>
      <c r="AR133" s="68">
        <f t="shared" si="73"/>
        <v>2438.17</v>
      </c>
    </row>
    <row r="134" spans="1:44" ht="38.25" x14ac:dyDescent="0.25">
      <c r="A134" s="75" t="s">
        <v>228</v>
      </c>
      <c r="B134" s="111" t="s">
        <v>78</v>
      </c>
      <c r="C134" s="75" t="s">
        <v>229</v>
      </c>
      <c r="D134" s="113" t="s">
        <v>230</v>
      </c>
      <c r="E134" s="75" t="s">
        <v>50</v>
      </c>
      <c r="F134" s="104">
        <v>224</v>
      </c>
      <c r="G134" s="115">
        <v>15</v>
      </c>
      <c r="H134" s="60">
        <f t="shared" si="119"/>
        <v>239</v>
      </c>
      <c r="I134" s="61">
        <v>681.63</v>
      </c>
      <c r="J134" s="62">
        <f t="shared" si="120"/>
        <v>162909.57</v>
      </c>
      <c r="K134" s="106"/>
      <c r="L134" s="61">
        <v>681.63</v>
      </c>
      <c r="M134" s="67">
        <f t="shared" si="121"/>
        <v>0</v>
      </c>
      <c r="N134" s="106"/>
      <c r="O134" s="61">
        <v>681.63</v>
      </c>
      <c r="P134" s="67">
        <f t="shared" si="122"/>
        <v>0</v>
      </c>
      <c r="Q134" s="108"/>
      <c r="R134" s="61">
        <v>681.63</v>
      </c>
      <c r="S134" s="67">
        <f t="shared" si="123"/>
        <v>0</v>
      </c>
      <c r="T134" s="67"/>
      <c r="U134" s="61">
        <v>681.63</v>
      </c>
      <c r="V134" s="67"/>
      <c r="W134" s="67"/>
      <c r="X134" s="61">
        <v>681.63</v>
      </c>
      <c r="Y134" s="67"/>
      <c r="Z134" s="67"/>
      <c r="AA134" s="61">
        <v>681.63</v>
      </c>
      <c r="AB134" s="67"/>
      <c r="AC134" s="67"/>
      <c r="AD134" s="61">
        <v>681.63</v>
      </c>
      <c r="AE134" s="67"/>
      <c r="AF134" s="67"/>
      <c r="AG134" s="61">
        <v>681.63</v>
      </c>
      <c r="AH134" s="67"/>
      <c r="AI134" s="67"/>
      <c r="AJ134" s="61">
        <v>681.63</v>
      </c>
      <c r="AK134" s="67"/>
      <c r="AL134" s="67"/>
      <c r="AM134" s="61">
        <v>681.63</v>
      </c>
      <c r="AN134" s="67"/>
      <c r="AO134" s="67"/>
      <c r="AP134" s="61">
        <v>681.63</v>
      </c>
      <c r="AQ134" s="67"/>
      <c r="AR134" s="68">
        <f t="shared" si="73"/>
        <v>239</v>
      </c>
    </row>
    <row r="135" spans="1:44" x14ac:dyDescent="0.25">
      <c r="A135" s="75" t="s">
        <v>231</v>
      </c>
      <c r="B135" s="111" t="s">
        <v>78</v>
      </c>
      <c r="C135" s="75" t="s">
        <v>232</v>
      </c>
      <c r="D135" s="113" t="s">
        <v>233</v>
      </c>
      <c r="E135" s="75" t="s">
        <v>50</v>
      </c>
      <c r="F135" s="104">
        <v>18</v>
      </c>
      <c r="G135" s="115">
        <v>5</v>
      </c>
      <c r="H135" s="60">
        <f t="shared" si="119"/>
        <v>23</v>
      </c>
      <c r="I135" s="61">
        <v>39.81</v>
      </c>
      <c r="J135" s="62">
        <f t="shared" si="120"/>
        <v>915.63</v>
      </c>
      <c r="K135" s="106"/>
      <c r="L135" s="61">
        <v>39.81</v>
      </c>
      <c r="M135" s="67">
        <f t="shared" si="121"/>
        <v>0</v>
      </c>
      <c r="N135" s="106"/>
      <c r="O135" s="61">
        <v>39.81</v>
      </c>
      <c r="P135" s="67">
        <f t="shared" si="122"/>
        <v>0</v>
      </c>
      <c r="Q135" s="108"/>
      <c r="R135" s="61">
        <v>39.81</v>
      </c>
      <c r="S135" s="67">
        <f t="shared" si="123"/>
        <v>0</v>
      </c>
      <c r="T135" s="67"/>
      <c r="U135" s="61">
        <v>39.81</v>
      </c>
      <c r="V135" s="67"/>
      <c r="W135" s="67"/>
      <c r="X135" s="61">
        <v>39.81</v>
      </c>
      <c r="Y135" s="67"/>
      <c r="Z135" s="67"/>
      <c r="AA135" s="61">
        <v>39.81</v>
      </c>
      <c r="AB135" s="67"/>
      <c r="AC135" s="67"/>
      <c r="AD135" s="61">
        <v>39.81</v>
      </c>
      <c r="AE135" s="67"/>
      <c r="AF135" s="67"/>
      <c r="AG135" s="61">
        <v>39.81</v>
      </c>
      <c r="AH135" s="67"/>
      <c r="AI135" s="67"/>
      <c r="AJ135" s="61">
        <v>39.81</v>
      </c>
      <c r="AK135" s="67"/>
      <c r="AL135" s="67"/>
      <c r="AM135" s="61">
        <v>39.81</v>
      </c>
      <c r="AN135" s="67"/>
      <c r="AO135" s="67"/>
      <c r="AP135" s="61">
        <v>39.81</v>
      </c>
      <c r="AQ135" s="67"/>
      <c r="AR135" s="68">
        <f t="shared" si="73"/>
        <v>23</v>
      </c>
    </row>
    <row r="136" spans="1:44" x14ac:dyDescent="0.25">
      <c r="A136" s="75" t="s">
        <v>234</v>
      </c>
      <c r="B136" s="111" t="s">
        <v>78</v>
      </c>
      <c r="C136" s="75" t="s">
        <v>235</v>
      </c>
      <c r="D136" s="113" t="s">
        <v>236</v>
      </c>
      <c r="E136" s="75" t="s">
        <v>50</v>
      </c>
      <c r="F136" s="104">
        <v>9</v>
      </c>
      <c r="G136" s="115">
        <v>5</v>
      </c>
      <c r="H136" s="60">
        <f t="shared" si="119"/>
        <v>14</v>
      </c>
      <c r="I136" s="61">
        <v>65.930000000000007</v>
      </c>
      <c r="J136" s="62">
        <f t="shared" si="120"/>
        <v>923.02</v>
      </c>
      <c r="K136" s="106"/>
      <c r="L136" s="61">
        <v>65.930000000000007</v>
      </c>
      <c r="M136" s="67">
        <f t="shared" si="121"/>
        <v>0</v>
      </c>
      <c r="N136" s="106"/>
      <c r="O136" s="61">
        <v>65.930000000000007</v>
      </c>
      <c r="P136" s="67">
        <f t="shared" si="122"/>
        <v>0</v>
      </c>
      <c r="Q136" s="108"/>
      <c r="R136" s="61">
        <v>65.930000000000007</v>
      </c>
      <c r="S136" s="67">
        <f t="shared" si="123"/>
        <v>0</v>
      </c>
      <c r="T136" s="67"/>
      <c r="U136" s="61">
        <v>65.930000000000007</v>
      </c>
      <c r="V136" s="67"/>
      <c r="W136" s="67"/>
      <c r="X136" s="61">
        <v>65.930000000000007</v>
      </c>
      <c r="Y136" s="67"/>
      <c r="Z136" s="67"/>
      <c r="AA136" s="61">
        <v>65.930000000000007</v>
      </c>
      <c r="AB136" s="67"/>
      <c r="AC136" s="67"/>
      <c r="AD136" s="61">
        <v>65.930000000000007</v>
      </c>
      <c r="AE136" s="67"/>
      <c r="AF136" s="67"/>
      <c r="AG136" s="61">
        <v>65.930000000000007</v>
      </c>
      <c r="AH136" s="67"/>
      <c r="AI136" s="67"/>
      <c r="AJ136" s="61">
        <v>65.930000000000007</v>
      </c>
      <c r="AK136" s="67"/>
      <c r="AL136" s="67"/>
      <c r="AM136" s="61">
        <v>65.930000000000007</v>
      </c>
      <c r="AN136" s="67"/>
      <c r="AO136" s="67"/>
      <c r="AP136" s="61">
        <v>65.930000000000007</v>
      </c>
      <c r="AQ136" s="67"/>
      <c r="AR136" s="68">
        <f t="shared" ref="AR136:AR181" si="124">H136-(K136+N136+Q136+T136+W136+Z136+AC136+AF136+AI136+AL136+AO136)</f>
        <v>14</v>
      </c>
    </row>
    <row r="137" spans="1:44" x14ac:dyDescent="0.25">
      <c r="A137" s="75" t="s">
        <v>237</v>
      </c>
      <c r="B137" s="111">
        <v>41136</v>
      </c>
      <c r="C137" s="75" t="s">
        <v>60</v>
      </c>
      <c r="D137" s="58" t="s">
        <v>238</v>
      </c>
      <c r="E137" s="56" t="s">
        <v>66</v>
      </c>
      <c r="F137" s="104">
        <v>224</v>
      </c>
      <c r="G137" s="115">
        <v>15</v>
      </c>
      <c r="H137" s="60">
        <f t="shared" si="119"/>
        <v>239</v>
      </c>
      <c r="I137" s="61">
        <v>128.74</v>
      </c>
      <c r="J137" s="62">
        <f t="shared" si="120"/>
        <v>30768.86</v>
      </c>
      <c r="K137" s="106"/>
      <c r="L137" s="61">
        <v>128.74</v>
      </c>
      <c r="M137" s="67">
        <f t="shared" si="121"/>
        <v>0</v>
      </c>
      <c r="N137" s="106"/>
      <c r="O137" s="61">
        <v>128.74</v>
      </c>
      <c r="P137" s="67">
        <f t="shared" si="122"/>
        <v>0</v>
      </c>
      <c r="Q137" s="108"/>
      <c r="R137" s="61">
        <v>128.74</v>
      </c>
      <c r="S137" s="67">
        <f t="shared" si="123"/>
        <v>0</v>
      </c>
      <c r="T137" s="67"/>
      <c r="U137" s="61">
        <v>128.74</v>
      </c>
      <c r="V137" s="67"/>
      <c r="W137" s="67"/>
      <c r="X137" s="61">
        <v>128.74</v>
      </c>
      <c r="Y137" s="67"/>
      <c r="Z137" s="67"/>
      <c r="AA137" s="61">
        <v>128.74</v>
      </c>
      <c r="AB137" s="67"/>
      <c r="AC137" s="67"/>
      <c r="AD137" s="61">
        <v>128.74</v>
      </c>
      <c r="AE137" s="67"/>
      <c r="AF137" s="67"/>
      <c r="AG137" s="61">
        <v>128.74</v>
      </c>
      <c r="AH137" s="67"/>
      <c r="AI137" s="67"/>
      <c r="AJ137" s="61">
        <v>128.74</v>
      </c>
      <c r="AK137" s="67"/>
      <c r="AL137" s="67"/>
      <c r="AM137" s="61">
        <v>128.74</v>
      </c>
      <c r="AN137" s="67"/>
      <c r="AO137" s="67"/>
      <c r="AP137" s="61">
        <v>128.74</v>
      </c>
      <c r="AQ137" s="67"/>
      <c r="AR137" s="68">
        <f t="shared" si="124"/>
        <v>239</v>
      </c>
    </row>
    <row r="138" spans="1:44" x14ac:dyDescent="0.25">
      <c r="A138" s="75" t="s">
        <v>75</v>
      </c>
      <c r="B138" s="75"/>
      <c r="C138" s="75"/>
      <c r="D138" s="138" t="s">
        <v>239</v>
      </c>
      <c r="E138" s="75"/>
      <c r="F138" s="104"/>
      <c r="G138" s="139"/>
      <c r="H138" s="139"/>
      <c r="I138" s="105"/>
      <c r="J138" s="79">
        <f>J115</f>
        <v>967276.98000000021</v>
      </c>
      <c r="K138" s="80"/>
      <c r="L138" s="105"/>
      <c r="M138" s="81">
        <f>SUM(M116:M137)</f>
        <v>0</v>
      </c>
      <c r="N138" s="80"/>
      <c r="O138" s="105"/>
      <c r="P138" s="81">
        <f>SUM(P116:P137)</f>
        <v>0</v>
      </c>
      <c r="Q138" s="82"/>
      <c r="R138" s="105"/>
      <c r="S138" s="81">
        <f>SUM(S116:S137)</f>
        <v>0</v>
      </c>
      <c r="T138" s="81"/>
      <c r="U138" s="105"/>
      <c r="V138" s="81">
        <f>V115</f>
        <v>0</v>
      </c>
      <c r="W138" s="81"/>
      <c r="X138" s="105"/>
      <c r="Y138" s="81">
        <f>Y115</f>
        <v>0</v>
      </c>
      <c r="Z138" s="81"/>
      <c r="AA138" s="105"/>
      <c r="AB138" s="81">
        <f>AB115</f>
        <v>0</v>
      </c>
      <c r="AC138" s="81"/>
      <c r="AD138" s="105"/>
      <c r="AE138" s="81">
        <f>AE115</f>
        <v>16231.168000000001</v>
      </c>
      <c r="AF138" s="81"/>
      <c r="AG138" s="105"/>
      <c r="AH138" s="81">
        <f>AH115</f>
        <v>0</v>
      </c>
      <c r="AI138" s="81"/>
      <c r="AJ138" s="105"/>
      <c r="AK138" s="81">
        <f>AK115</f>
        <v>139697.47</v>
      </c>
      <c r="AL138" s="81"/>
      <c r="AM138" s="105"/>
      <c r="AN138" s="81">
        <f>AN115</f>
        <v>0</v>
      </c>
      <c r="AO138" s="81"/>
      <c r="AP138" s="105"/>
      <c r="AQ138" s="81">
        <f>AQ115</f>
        <v>0</v>
      </c>
      <c r="AR138" s="68">
        <f t="shared" si="124"/>
        <v>0</v>
      </c>
    </row>
    <row r="139" spans="1:44" x14ac:dyDescent="0.25">
      <c r="A139" s="75"/>
      <c r="B139" s="171"/>
      <c r="C139" s="75"/>
      <c r="D139" s="113"/>
      <c r="E139" s="75"/>
      <c r="F139" s="172"/>
      <c r="G139" s="173"/>
      <c r="H139" s="173"/>
      <c r="I139" s="174"/>
      <c r="J139" s="174"/>
      <c r="K139" s="106"/>
      <c r="L139" s="105"/>
      <c r="M139" s="107"/>
      <c r="N139" s="106"/>
      <c r="O139" s="105"/>
      <c r="P139" s="107"/>
      <c r="Q139" s="108"/>
      <c r="R139" s="105"/>
      <c r="S139" s="107"/>
      <c r="T139" s="107"/>
      <c r="U139" s="174"/>
      <c r="V139" s="175"/>
      <c r="W139" s="107"/>
      <c r="X139" s="174"/>
      <c r="Y139" s="175"/>
      <c r="Z139" s="107"/>
      <c r="AA139" s="174"/>
      <c r="AB139" s="175"/>
      <c r="AC139" s="107"/>
      <c r="AD139" s="174"/>
      <c r="AE139" s="175"/>
      <c r="AF139" s="107"/>
      <c r="AG139" s="174"/>
      <c r="AH139" s="175"/>
      <c r="AI139" s="107"/>
      <c r="AJ139" s="174"/>
      <c r="AK139" s="175"/>
      <c r="AL139" s="107"/>
      <c r="AM139" s="174"/>
      <c r="AN139" s="175"/>
      <c r="AO139" s="107"/>
      <c r="AP139" s="174"/>
      <c r="AQ139" s="175"/>
      <c r="AR139" s="68">
        <f t="shared" si="124"/>
        <v>0</v>
      </c>
    </row>
    <row r="140" spans="1:44" x14ac:dyDescent="0.25">
      <c r="A140" s="44">
        <v>11</v>
      </c>
      <c r="B140" s="83"/>
      <c r="C140" s="44"/>
      <c r="D140" s="45" t="s">
        <v>240</v>
      </c>
      <c r="E140" s="44"/>
      <c r="F140" s="130"/>
      <c r="G140" s="130"/>
      <c r="H140" s="130"/>
      <c r="I140" s="88"/>
      <c r="J140" s="86">
        <f>SUBTOTAL(9,J141:J148)</f>
        <v>597742</v>
      </c>
      <c r="K140" s="87"/>
      <c r="L140" s="88"/>
      <c r="M140" s="88"/>
      <c r="N140" s="87"/>
      <c r="O140" s="88"/>
      <c r="P140" s="88"/>
      <c r="Q140" s="89"/>
      <c r="R140" s="88"/>
      <c r="S140" s="88"/>
      <c r="T140" s="88"/>
      <c r="U140" s="88"/>
      <c r="V140" s="88">
        <f>SUBTOTAL(9,V141:V148)</f>
        <v>53477.86</v>
      </c>
      <c r="W140" s="88"/>
      <c r="X140" s="88"/>
      <c r="Y140" s="88">
        <f>SUBTOTAL(9,Y141:Y148)</f>
        <v>107941.07</v>
      </c>
      <c r="Z140" s="88"/>
      <c r="AA140" s="88"/>
      <c r="AB140" s="88">
        <f>SUBTOTAL(9,AB141:AB148)</f>
        <v>51352.399999999994</v>
      </c>
      <c r="AC140" s="88"/>
      <c r="AD140" s="88"/>
      <c r="AE140" s="88">
        <f>SUBTOTAL(9,AE141:AE148)</f>
        <v>69026.19</v>
      </c>
      <c r="AF140" s="88"/>
      <c r="AG140" s="88"/>
      <c r="AH140" s="88">
        <f>SUBTOTAL(9,AH141:AH148)</f>
        <v>25585</v>
      </c>
      <c r="AI140" s="88"/>
      <c r="AJ140" s="88"/>
      <c r="AK140" s="88">
        <f>SUBTOTAL(9,AK141:AK148)</f>
        <v>8803.2200000000012</v>
      </c>
      <c r="AL140" s="88"/>
      <c r="AM140" s="88"/>
      <c r="AN140" s="88">
        <f>SUBTOTAL(9,AN141:AN148)</f>
        <v>0</v>
      </c>
      <c r="AO140" s="88"/>
      <c r="AP140" s="88"/>
      <c r="AQ140" s="88">
        <f>SUBTOTAL(9,AQ141:AQ148)</f>
        <v>14140.885</v>
      </c>
      <c r="AR140" s="68">
        <f t="shared" si="124"/>
        <v>0</v>
      </c>
    </row>
    <row r="141" spans="1:44" x14ac:dyDescent="0.25">
      <c r="A141" s="75" t="str">
        <f>CONCATENATE(A140,".",1)</f>
        <v>11.1</v>
      </c>
      <c r="B141" s="143">
        <v>43067</v>
      </c>
      <c r="C141" s="75" t="s">
        <v>60</v>
      </c>
      <c r="D141" s="58" t="s">
        <v>241</v>
      </c>
      <c r="E141" s="56" t="s">
        <v>68</v>
      </c>
      <c r="F141" s="104">
        <v>600</v>
      </c>
      <c r="G141" s="115">
        <v>150</v>
      </c>
      <c r="H141" s="60">
        <f t="shared" ref="H141:H148" si="125">F141+G141</f>
        <v>750</v>
      </c>
      <c r="I141" s="61">
        <v>66.040000000000006</v>
      </c>
      <c r="J141" s="62">
        <f t="shared" ref="J141:J148" si="126">ROUND((H141*I141),2)</f>
        <v>49530</v>
      </c>
      <c r="K141" s="106"/>
      <c r="L141" s="61">
        <v>66.040000000000006</v>
      </c>
      <c r="M141" s="67">
        <f t="shared" ref="M141:M148" si="127">K141*L141</f>
        <v>0</v>
      </c>
      <c r="N141" s="106"/>
      <c r="O141" s="61">
        <v>66.040000000000006</v>
      </c>
      <c r="P141" s="67">
        <f t="shared" ref="P141:P148" si="128">N141*O141</f>
        <v>0</v>
      </c>
      <c r="Q141" s="108"/>
      <c r="R141" s="61">
        <v>66.040000000000006</v>
      </c>
      <c r="S141" s="67">
        <f t="shared" ref="S141:S148" si="129">Q141*R141</f>
        <v>0</v>
      </c>
      <c r="T141" s="67"/>
      <c r="U141" s="61">
        <v>66.040000000000006</v>
      </c>
      <c r="V141" s="67"/>
      <c r="W141" s="67"/>
      <c r="X141" s="61">
        <v>66.040000000000006</v>
      </c>
      <c r="Y141" s="67"/>
      <c r="Z141" s="67"/>
      <c r="AA141" s="61">
        <v>66.040000000000006</v>
      </c>
      <c r="AB141" s="67"/>
      <c r="AC141" s="70">
        <v>360</v>
      </c>
      <c r="AD141" s="61">
        <v>66.040000000000006</v>
      </c>
      <c r="AE141" s="67">
        <f>AC141*AD141</f>
        <v>23774.400000000001</v>
      </c>
      <c r="AF141" s="70">
        <v>140</v>
      </c>
      <c r="AG141" s="61">
        <v>66.040000000000006</v>
      </c>
      <c r="AH141" s="67">
        <f>AF141*AG141</f>
        <v>9245.6</v>
      </c>
      <c r="AI141" s="70"/>
      <c r="AJ141" s="61">
        <v>66.040000000000006</v>
      </c>
      <c r="AK141" s="67">
        <f>AI141*AJ141</f>
        <v>0</v>
      </c>
      <c r="AL141" s="70"/>
      <c r="AM141" s="61">
        <v>66.040000000000006</v>
      </c>
      <c r="AN141" s="67">
        <f>AL141*AM141</f>
        <v>0</v>
      </c>
      <c r="AO141" s="70"/>
      <c r="AP141" s="61">
        <v>66.040000000000006</v>
      </c>
      <c r="AQ141" s="67">
        <f>AO141*AP141</f>
        <v>0</v>
      </c>
      <c r="AR141" s="68">
        <f t="shared" si="124"/>
        <v>250</v>
      </c>
    </row>
    <row r="142" spans="1:44" x14ac:dyDescent="0.25">
      <c r="A142" s="143" t="str">
        <f>CONCATENATE($A$140,".",RIGHT(A141,LEN(A141)-3)+1)</f>
        <v>11.2</v>
      </c>
      <c r="B142" s="143">
        <v>43068</v>
      </c>
      <c r="C142" s="75" t="s">
        <v>60</v>
      </c>
      <c r="D142" s="58" t="s">
        <v>242</v>
      </c>
      <c r="E142" s="56" t="s">
        <v>68</v>
      </c>
      <c r="F142" s="104">
        <v>600</v>
      </c>
      <c r="G142" s="115">
        <v>150</v>
      </c>
      <c r="H142" s="60">
        <f t="shared" si="125"/>
        <v>750</v>
      </c>
      <c r="I142" s="61">
        <v>85.97</v>
      </c>
      <c r="J142" s="62">
        <f t="shared" si="126"/>
        <v>64477.5</v>
      </c>
      <c r="K142" s="106"/>
      <c r="L142" s="61">
        <v>85.97</v>
      </c>
      <c r="M142" s="67">
        <f t="shared" si="127"/>
        <v>0</v>
      </c>
      <c r="N142" s="106"/>
      <c r="O142" s="61">
        <v>85.97</v>
      </c>
      <c r="P142" s="67">
        <f t="shared" si="128"/>
        <v>0</v>
      </c>
      <c r="Q142" s="108"/>
      <c r="R142" s="61">
        <v>85.97</v>
      </c>
      <c r="S142" s="67">
        <f t="shared" si="129"/>
        <v>0</v>
      </c>
      <c r="T142" s="67"/>
      <c r="U142" s="61">
        <v>85.97</v>
      </c>
      <c r="V142" s="67"/>
      <c r="W142" s="67"/>
      <c r="X142" s="61">
        <v>85.97</v>
      </c>
      <c r="Y142" s="67"/>
      <c r="Z142" s="67"/>
      <c r="AA142" s="61">
        <v>85.97</v>
      </c>
      <c r="AB142" s="67"/>
      <c r="AC142" s="67"/>
      <c r="AD142" s="61">
        <v>85.97</v>
      </c>
      <c r="AE142" s="67"/>
      <c r="AF142" s="67"/>
      <c r="AG142" s="61">
        <v>85.97</v>
      </c>
      <c r="AH142" s="67"/>
      <c r="AI142" s="70">
        <v>15</v>
      </c>
      <c r="AJ142" s="61">
        <v>85.97</v>
      </c>
      <c r="AK142" s="67">
        <f>AI142*AJ142</f>
        <v>1289.55</v>
      </c>
      <c r="AL142" s="70"/>
      <c r="AM142" s="61">
        <v>85.97</v>
      </c>
      <c r="AN142" s="67">
        <f>AL142*AM142</f>
        <v>0</v>
      </c>
      <c r="AO142" s="70">
        <v>131.5</v>
      </c>
      <c r="AP142" s="61">
        <v>85.97</v>
      </c>
      <c r="AQ142" s="67">
        <f>AO142*AP142</f>
        <v>11305.055</v>
      </c>
      <c r="AR142" s="68">
        <f t="shared" si="124"/>
        <v>603.5</v>
      </c>
    </row>
    <row r="143" spans="1:44" x14ac:dyDescent="0.25">
      <c r="A143" s="143" t="str">
        <f>CONCATENATE($A$140,".",RIGHT(A142,LEN(A142)-3)+1)</f>
        <v>11.3</v>
      </c>
      <c r="B143" s="143">
        <v>43060</v>
      </c>
      <c r="C143" s="75" t="s">
        <v>60</v>
      </c>
      <c r="D143" s="58" t="s">
        <v>243</v>
      </c>
      <c r="E143" s="56" t="s">
        <v>66</v>
      </c>
      <c r="F143" s="104">
        <v>19</v>
      </c>
      <c r="G143" s="115"/>
      <c r="H143" s="60">
        <f t="shared" si="125"/>
        <v>19</v>
      </c>
      <c r="I143" s="61">
        <v>714.08</v>
      </c>
      <c r="J143" s="62">
        <f t="shared" si="126"/>
        <v>13567.52</v>
      </c>
      <c r="K143" s="106"/>
      <c r="L143" s="61">
        <v>714.08</v>
      </c>
      <c r="M143" s="67">
        <f t="shared" si="127"/>
        <v>0</v>
      </c>
      <c r="N143" s="106"/>
      <c r="O143" s="61">
        <v>714.08</v>
      </c>
      <c r="P143" s="67">
        <f t="shared" si="128"/>
        <v>0</v>
      </c>
      <c r="Q143" s="108"/>
      <c r="R143" s="61">
        <v>714.08</v>
      </c>
      <c r="S143" s="67">
        <f t="shared" si="129"/>
        <v>0</v>
      </c>
      <c r="T143" s="70">
        <v>7</v>
      </c>
      <c r="U143" s="61">
        <v>714.08</v>
      </c>
      <c r="V143" s="67">
        <f>T143*U143</f>
        <v>4998.5600000000004</v>
      </c>
      <c r="W143" s="70">
        <v>4</v>
      </c>
      <c r="X143" s="61">
        <v>714.08</v>
      </c>
      <c r="Y143" s="67">
        <f>W143*X143</f>
        <v>2856.32</v>
      </c>
      <c r="Z143" s="70"/>
      <c r="AA143" s="61">
        <v>714.08</v>
      </c>
      <c r="AB143" s="67">
        <f>Z143*AA143</f>
        <v>0</v>
      </c>
      <c r="AC143" s="70">
        <v>3</v>
      </c>
      <c r="AD143" s="61">
        <v>714.08</v>
      </c>
      <c r="AE143" s="67">
        <f>AC143*AD143</f>
        <v>2142.2400000000002</v>
      </c>
      <c r="AF143" s="70"/>
      <c r="AG143" s="61">
        <v>714.08</v>
      </c>
      <c r="AH143" s="67">
        <f>AF143*AG143</f>
        <v>0</v>
      </c>
      <c r="AI143" s="70">
        <v>0</v>
      </c>
      <c r="AJ143" s="61">
        <v>714.08</v>
      </c>
      <c r="AK143" s="67">
        <f>AI143*AJ143</f>
        <v>0</v>
      </c>
      <c r="AL143" s="70"/>
      <c r="AM143" s="61">
        <v>714.08</v>
      </c>
      <c r="AN143" s="67">
        <f>AL143*AM143</f>
        <v>0</v>
      </c>
      <c r="AO143" s="70">
        <v>1</v>
      </c>
      <c r="AP143" s="61">
        <v>714.08</v>
      </c>
      <c r="AQ143" s="67">
        <f>AO143*AP143</f>
        <v>714.08</v>
      </c>
      <c r="AR143" s="68">
        <f t="shared" si="124"/>
        <v>4</v>
      </c>
    </row>
    <row r="144" spans="1:44" x14ac:dyDescent="0.25">
      <c r="A144" s="143" t="str">
        <f t="shared" ref="A144:A148" si="130">CONCATENATE($A$140,".",RIGHT(A143,LEN(A143)-3)+1)</f>
        <v>11.4</v>
      </c>
      <c r="B144" s="143">
        <v>7200100340</v>
      </c>
      <c r="C144" s="146" t="s">
        <v>137</v>
      </c>
      <c r="D144" s="58" t="s">
        <v>244</v>
      </c>
      <c r="E144" s="56" t="s">
        <v>130</v>
      </c>
      <c r="F144" s="104">
        <v>224</v>
      </c>
      <c r="G144" s="115">
        <v>11</v>
      </c>
      <c r="H144" s="60">
        <f t="shared" si="125"/>
        <v>235</v>
      </c>
      <c r="I144" s="61">
        <v>98.37</v>
      </c>
      <c r="J144" s="62">
        <f t="shared" si="126"/>
        <v>23116.95</v>
      </c>
      <c r="K144" s="106"/>
      <c r="L144" s="61">
        <v>98.37</v>
      </c>
      <c r="M144" s="67">
        <f t="shared" si="127"/>
        <v>0</v>
      </c>
      <c r="N144" s="106"/>
      <c r="O144" s="61">
        <v>98.37</v>
      </c>
      <c r="P144" s="67">
        <f t="shared" si="128"/>
        <v>0</v>
      </c>
      <c r="Q144" s="108"/>
      <c r="R144" s="61">
        <v>98.37</v>
      </c>
      <c r="S144" s="67">
        <f t="shared" si="129"/>
        <v>0</v>
      </c>
      <c r="T144" s="70"/>
      <c r="U144" s="61">
        <v>98.37</v>
      </c>
      <c r="V144" s="67"/>
      <c r="W144" s="70">
        <v>25</v>
      </c>
      <c r="X144" s="61">
        <v>98.37</v>
      </c>
      <c r="Y144" s="67">
        <f t="shared" ref="Y144:Y145" si="131">W144*X144</f>
        <v>2459.25</v>
      </c>
      <c r="Z144" s="70"/>
      <c r="AA144" s="61">
        <v>98.37</v>
      </c>
      <c r="AB144" s="67">
        <f t="shared" ref="AB144:AB145" si="132">Z144*AA144</f>
        <v>0</v>
      </c>
      <c r="AC144" s="70">
        <v>5</v>
      </c>
      <c r="AD144" s="61">
        <v>98.37</v>
      </c>
      <c r="AE144" s="67">
        <f t="shared" ref="AE144:AE146" si="133">AC144*AD144</f>
        <v>491.85</v>
      </c>
      <c r="AF144" s="70"/>
      <c r="AG144" s="61">
        <v>98.37</v>
      </c>
      <c r="AH144" s="67">
        <f t="shared" ref="AH144:AH146" si="134">AF144*AG144</f>
        <v>0</v>
      </c>
      <c r="AI144" s="70">
        <v>5</v>
      </c>
      <c r="AJ144" s="61">
        <v>98.37</v>
      </c>
      <c r="AK144" s="67">
        <f t="shared" ref="AK144:AK146" si="135">AI144*AJ144</f>
        <v>491.85</v>
      </c>
      <c r="AL144" s="70"/>
      <c r="AM144" s="61">
        <v>98.37</v>
      </c>
      <c r="AN144" s="67">
        <f t="shared" ref="AN144:AN146" si="136">AL144*AM144</f>
        <v>0</v>
      </c>
      <c r="AO144" s="70">
        <v>13</v>
      </c>
      <c r="AP144" s="61">
        <v>98.37</v>
      </c>
      <c r="AQ144" s="67">
        <f t="shared" ref="AQ144:AQ146" si="137">AO144*AP144</f>
        <v>1278.81</v>
      </c>
      <c r="AR144" s="68">
        <f t="shared" si="124"/>
        <v>187</v>
      </c>
    </row>
    <row r="145" spans="1:44" x14ac:dyDescent="0.25">
      <c r="A145" s="143" t="str">
        <f t="shared" si="130"/>
        <v>11.5</v>
      </c>
      <c r="B145" s="143">
        <v>7200100350</v>
      </c>
      <c r="C145" s="146" t="s">
        <v>137</v>
      </c>
      <c r="D145" s="58" t="s">
        <v>245</v>
      </c>
      <c r="E145" s="56" t="s">
        <v>130</v>
      </c>
      <c r="F145" s="104">
        <v>224</v>
      </c>
      <c r="G145" s="115">
        <v>11</v>
      </c>
      <c r="H145" s="60">
        <f t="shared" si="125"/>
        <v>235</v>
      </c>
      <c r="I145" s="61">
        <v>120.42</v>
      </c>
      <c r="J145" s="62">
        <f t="shared" si="126"/>
        <v>28298.7</v>
      </c>
      <c r="K145" s="106"/>
      <c r="L145" s="61">
        <v>120.42</v>
      </c>
      <c r="M145" s="67">
        <f t="shared" si="127"/>
        <v>0</v>
      </c>
      <c r="N145" s="106"/>
      <c r="O145" s="61">
        <v>120.42</v>
      </c>
      <c r="P145" s="67">
        <f t="shared" si="128"/>
        <v>0</v>
      </c>
      <c r="Q145" s="108"/>
      <c r="R145" s="61">
        <v>120.42</v>
      </c>
      <c r="S145" s="67">
        <f t="shared" si="129"/>
        <v>0</v>
      </c>
      <c r="T145" s="70"/>
      <c r="U145" s="61">
        <v>120.42</v>
      </c>
      <c r="V145" s="67"/>
      <c r="W145" s="70">
        <v>25</v>
      </c>
      <c r="X145" s="61">
        <v>120.42</v>
      </c>
      <c r="Y145" s="67">
        <f t="shared" si="131"/>
        <v>3010.5</v>
      </c>
      <c r="Z145" s="70"/>
      <c r="AA145" s="61">
        <v>120.42</v>
      </c>
      <c r="AB145" s="67">
        <f t="shared" si="132"/>
        <v>0</v>
      </c>
      <c r="AC145" s="70">
        <v>5</v>
      </c>
      <c r="AD145" s="61">
        <v>120.42</v>
      </c>
      <c r="AE145" s="67">
        <f t="shared" si="133"/>
        <v>602.1</v>
      </c>
      <c r="AF145" s="70"/>
      <c r="AG145" s="61">
        <v>120.42</v>
      </c>
      <c r="AH145" s="67">
        <f t="shared" si="134"/>
        <v>0</v>
      </c>
      <c r="AI145" s="70">
        <v>5</v>
      </c>
      <c r="AJ145" s="61">
        <v>120.42</v>
      </c>
      <c r="AK145" s="67">
        <f t="shared" si="135"/>
        <v>602.1</v>
      </c>
      <c r="AL145" s="70"/>
      <c r="AM145" s="61">
        <v>120.42</v>
      </c>
      <c r="AN145" s="67">
        <f t="shared" si="136"/>
        <v>0</v>
      </c>
      <c r="AO145" s="70">
        <v>7</v>
      </c>
      <c r="AP145" s="61">
        <v>120.42</v>
      </c>
      <c r="AQ145" s="67">
        <f t="shared" si="137"/>
        <v>842.94</v>
      </c>
      <c r="AR145" s="68">
        <f t="shared" si="124"/>
        <v>193</v>
      </c>
    </row>
    <row r="146" spans="1:44" x14ac:dyDescent="0.25">
      <c r="A146" s="143" t="str">
        <f t="shared" si="130"/>
        <v>11.6</v>
      </c>
      <c r="B146" s="143">
        <v>7200100171</v>
      </c>
      <c r="C146" s="146" t="s">
        <v>137</v>
      </c>
      <c r="D146" s="58" t="s">
        <v>246</v>
      </c>
      <c r="E146" s="56" t="s">
        <v>130</v>
      </c>
      <c r="F146" s="104">
        <v>224</v>
      </c>
      <c r="G146" s="115">
        <v>11</v>
      </c>
      <c r="H146" s="60">
        <f t="shared" si="125"/>
        <v>235</v>
      </c>
      <c r="I146" s="61">
        <v>168.94</v>
      </c>
      <c r="J146" s="62">
        <f t="shared" si="126"/>
        <v>39700.9</v>
      </c>
      <c r="K146" s="106"/>
      <c r="L146" s="61">
        <v>168.94</v>
      </c>
      <c r="M146" s="67">
        <f t="shared" si="127"/>
        <v>0</v>
      </c>
      <c r="N146" s="106"/>
      <c r="O146" s="61">
        <v>168.94</v>
      </c>
      <c r="P146" s="67">
        <f t="shared" si="128"/>
        <v>0</v>
      </c>
      <c r="Q146" s="108"/>
      <c r="R146" s="61">
        <v>168.94</v>
      </c>
      <c r="S146" s="67">
        <f t="shared" si="129"/>
        <v>0</v>
      </c>
      <c r="T146" s="70"/>
      <c r="U146" s="61">
        <v>168.94</v>
      </c>
      <c r="V146" s="67"/>
      <c r="W146" s="70"/>
      <c r="X146" s="61">
        <v>168.94</v>
      </c>
      <c r="Y146" s="67"/>
      <c r="Z146" s="70"/>
      <c r="AA146" s="61">
        <v>168.94</v>
      </c>
      <c r="AB146" s="67"/>
      <c r="AC146" s="70"/>
      <c r="AD146" s="61">
        <v>168.94</v>
      </c>
      <c r="AE146" s="67">
        <f t="shared" si="133"/>
        <v>0</v>
      </c>
      <c r="AF146" s="70"/>
      <c r="AG146" s="61">
        <v>168.94</v>
      </c>
      <c r="AH146" s="67">
        <f t="shared" si="134"/>
        <v>0</v>
      </c>
      <c r="AI146" s="70">
        <v>38</v>
      </c>
      <c r="AJ146" s="61">
        <v>168.94</v>
      </c>
      <c r="AK146" s="67">
        <f t="shared" si="135"/>
        <v>6419.72</v>
      </c>
      <c r="AL146" s="70"/>
      <c r="AM146" s="61">
        <v>168.94</v>
      </c>
      <c r="AN146" s="67">
        <f t="shared" si="136"/>
        <v>0</v>
      </c>
      <c r="AO146" s="70"/>
      <c r="AP146" s="61">
        <v>168.94</v>
      </c>
      <c r="AQ146" s="67">
        <f t="shared" si="137"/>
        <v>0</v>
      </c>
      <c r="AR146" s="68">
        <f t="shared" si="124"/>
        <v>197</v>
      </c>
    </row>
    <row r="147" spans="1:44" x14ac:dyDescent="0.25">
      <c r="A147" s="143" t="str">
        <f t="shared" si="130"/>
        <v>11.7</v>
      </c>
      <c r="B147" s="143">
        <v>7260100570</v>
      </c>
      <c r="C147" s="146" t="s">
        <v>137</v>
      </c>
      <c r="D147" s="58" t="s">
        <v>247</v>
      </c>
      <c r="E147" s="56" t="s">
        <v>68</v>
      </c>
      <c r="F147" s="104">
        <v>550</v>
      </c>
      <c r="G147" s="115"/>
      <c r="H147" s="60">
        <f t="shared" si="125"/>
        <v>550</v>
      </c>
      <c r="I147" s="61">
        <v>332.05</v>
      </c>
      <c r="J147" s="62">
        <f t="shared" si="126"/>
        <v>182627.5</v>
      </c>
      <c r="K147" s="106"/>
      <c r="L147" s="61">
        <v>332.05</v>
      </c>
      <c r="M147" s="67">
        <f t="shared" si="127"/>
        <v>0</v>
      </c>
      <c r="N147" s="106"/>
      <c r="O147" s="61">
        <v>332.05</v>
      </c>
      <c r="P147" s="67">
        <f t="shared" si="128"/>
        <v>0</v>
      </c>
      <c r="Q147" s="108"/>
      <c r="R147" s="61">
        <v>332.05</v>
      </c>
      <c r="S147" s="67">
        <f t="shared" si="129"/>
        <v>0</v>
      </c>
      <c r="T147" s="70">
        <v>146</v>
      </c>
      <c r="U147" s="61">
        <v>332.05</v>
      </c>
      <c r="V147" s="67">
        <f>T147*U147</f>
        <v>48479.3</v>
      </c>
      <c r="W147" s="70">
        <v>300</v>
      </c>
      <c r="X147" s="61">
        <v>332.05</v>
      </c>
      <c r="Y147" s="67">
        <f>W147*X147</f>
        <v>99615</v>
      </c>
      <c r="Z147" s="70"/>
      <c r="AA147" s="61">
        <v>332.05</v>
      </c>
      <c r="AB147" s="67">
        <f>Z147*AA147</f>
        <v>0</v>
      </c>
      <c r="AC147" s="70"/>
      <c r="AD147" s="61">
        <v>332.05</v>
      </c>
      <c r="AE147" s="67">
        <f>AC147*AD147</f>
        <v>0</v>
      </c>
      <c r="AF147" s="70"/>
      <c r="AG147" s="61">
        <v>332.05</v>
      </c>
      <c r="AH147" s="67">
        <f>AF147*AG147</f>
        <v>0</v>
      </c>
      <c r="AI147" s="70"/>
      <c r="AJ147" s="61">
        <v>332.05</v>
      </c>
      <c r="AK147" s="67">
        <f>AI147*AJ147</f>
        <v>0</v>
      </c>
      <c r="AL147" s="70"/>
      <c r="AM147" s="61">
        <v>332.05</v>
      </c>
      <c r="AN147" s="67">
        <f>AL147*AM147</f>
        <v>0</v>
      </c>
      <c r="AO147" s="70"/>
      <c r="AP147" s="61">
        <v>332.05</v>
      </c>
      <c r="AQ147" s="67">
        <f>AO147*AP147</f>
        <v>0</v>
      </c>
      <c r="AR147" s="68">
        <f t="shared" si="124"/>
        <v>104</v>
      </c>
    </row>
    <row r="148" spans="1:44" x14ac:dyDescent="0.25">
      <c r="A148" s="143" t="str">
        <f t="shared" si="130"/>
        <v>11.8</v>
      </c>
      <c r="B148" s="143">
        <v>7250100210</v>
      </c>
      <c r="C148" s="146" t="s">
        <v>137</v>
      </c>
      <c r="D148" s="58" t="s">
        <v>248</v>
      </c>
      <c r="E148" s="56" t="s">
        <v>68</v>
      </c>
      <c r="F148" s="104">
        <v>1650</v>
      </c>
      <c r="G148" s="115">
        <v>33</v>
      </c>
      <c r="H148" s="60">
        <f t="shared" si="125"/>
        <v>1683</v>
      </c>
      <c r="I148" s="61">
        <v>116.71</v>
      </c>
      <c r="J148" s="62">
        <f t="shared" si="126"/>
        <v>196422.93</v>
      </c>
      <c r="K148" s="106"/>
      <c r="L148" s="61">
        <v>116.71</v>
      </c>
      <c r="M148" s="67">
        <f t="shared" si="127"/>
        <v>0</v>
      </c>
      <c r="N148" s="106"/>
      <c r="O148" s="61">
        <v>116.71</v>
      </c>
      <c r="P148" s="67">
        <f t="shared" si="128"/>
        <v>0</v>
      </c>
      <c r="Q148" s="108"/>
      <c r="R148" s="61">
        <v>116.71</v>
      </c>
      <c r="S148" s="67">
        <f t="shared" si="129"/>
        <v>0</v>
      </c>
      <c r="T148" s="67"/>
      <c r="U148" s="61">
        <v>116.71</v>
      </c>
      <c r="V148" s="67"/>
      <c r="W148" s="67"/>
      <c r="X148" s="61">
        <v>116.71</v>
      </c>
      <c r="Y148" s="67"/>
      <c r="Z148" s="70">
        <v>440</v>
      </c>
      <c r="AA148" s="61">
        <v>116.71</v>
      </c>
      <c r="AB148" s="67">
        <f>Z148*AA148</f>
        <v>51352.399999999994</v>
      </c>
      <c r="AC148" s="70">
        <v>360</v>
      </c>
      <c r="AD148" s="61">
        <v>116.71</v>
      </c>
      <c r="AE148" s="67">
        <f>AC148*AD148</f>
        <v>42015.6</v>
      </c>
      <c r="AF148" s="70">
        <v>140</v>
      </c>
      <c r="AG148" s="61">
        <v>116.71</v>
      </c>
      <c r="AH148" s="67">
        <f>AF148*AG148</f>
        <v>16339.4</v>
      </c>
      <c r="AI148" s="70"/>
      <c r="AJ148" s="61">
        <v>116.71</v>
      </c>
      <c r="AK148" s="67">
        <f>AI148*AJ148</f>
        <v>0</v>
      </c>
      <c r="AL148" s="70"/>
      <c r="AM148" s="61">
        <v>116.71</v>
      </c>
      <c r="AN148" s="67">
        <f>AL148*AM148</f>
        <v>0</v>
      </c>
      <c r="AO148" s="70"/>
      <c r="AP148" s="61">
        <v>116.71</v>
      </c>
      <c r="AQ148" s="67">
        <f>AO148*AP148</f>
        <v>0</v>
      </c>
      <c r="AR148" s="68">
        <f t="shared" si="124"/>
        <v>743</v>
      </c>
    </row>
    <row r="149" spans="1:44" x14ac:dyDescent="0.25">
      <c r="A149" s="146"/>
      <c r="B149" s="143"/>
      <c r="C149" s="146"/>
      <c r="D149" s="76" t="s">
        <v>249</v>
      </c>
      <c r="E149" s="75"/>
      <c r="F149" s="104"/>
      <c r="G149" s="139"/>
      <c r="H149" s="139"/>
      <c r="I149" s="105"/>
      <c r="J149" s="168">
        <f>J140</f>
        <v>597742</v>
      </c>
      <c r="K149" s="80"/>
      <c r="L149" s="105"/>
      <c r="M149" s="81">
        <f>SUM(M141:M148)</f>
        <v>0</v>
      </c>
      <c r="N149" s="80"/>
      <c r="O149" s="105"/>
      <c r="P149" s="81">
        <f>SUM(P141:P148)</f>
        <v>0</v>
      </c>
      <c r="Q149" s="82"/>
      <c r="R149" s="105"/>
      <c r="S149" s="81">
        <f>SUM(S141:S148)</f>
        <v>0</v>
      </c>
      <c r="T149" s="81"/>
      <c r="U149" s="105"/>
      <c r="V149" s="169">
        <f>V140</f>
        <v>53477.86</v>
      </c>
      <c r="W149" s="81"/>
      <c r="X149" s="105"/>
      <c r="Y149" s="169">
        <f>Y140</f>
        <v>107941.07</v>
      </c>
      <c r="Z149" s="81"/>
      <c r="AA149" s="105"/>
      <c r="AB149" s="169">
        <f>AB140</f>
        <v>51352.399999999994</v>
      </c>
      <c r="AC149" s="81"/>
      <c r="AD149" s="105"/>
      <c r="AE149" s="169">
        <f>AE140</f>
        <v>69026.19</v>
      </c>
      <c r="AF149" s="81"/>
      <c r="AG149" s="105"/>
      <c r="AH149" s="169">
        <f>AH140</f>
        <v>25585</v>
      </c>
      <c r="AI149" s="81"/>
      <c r="AJ149" s="105"/>
      <c r="AK149" s="169">
        <f>AK140</f>
        <v>8803.2200000000012</v>
      </c>
      <c r="AL149" s="81"/>
      <c r="AM149" s="105"/>
      <c r="AN149" s="169">
        <f>AN140</f>
        <v>0</v>
      </c>
      <c r="AO149" s="81"/>
      <c r="AP149" s="105"/>
      <c r="AQ149" s="169">
        <f>AQ140</f>
        <v>14140.885</v>
      </c>
      <c r="AR149" s="68">
        <f t="shared" si="124"/>
        <v>0</v>
      </c>
    </row>
    <row r="150" spans="1:44" x14ac:dyDescent="0.25">
      <c r="A150" s="146"/>
      <c r="B150" s="143"/>
      <c r="C150" s="146"/>
      <c r="D150" s="176"/>
      <c r="E150" s="177"/>
      <c r="F150" s="156"/>
      <c r="G150" s="178"/>
      <c r="H150" s="178"/>
      <c r="I150" s="157"/>
      <c r="J150" s="174"/>
      <c r="K150" s="106"/>
      <c r="L150" s="157"/>
      <c r="M150" s="107"/>
      <c r="N150" s="106"/>
      <c r="O150" s="157"/>
      <c r="P150" s="107"/>
      <c r="Q150" s="108"/>
      <c r="R150" s="157"/>
      <c r="S150" s="107"/>
      <c r="T150" s="107"/>
      <c r="U150" s="157"/>
      <c r="V150" s="175"/>
      <c r="W150" s="107"/>
      <c r="X150" s="157"/>
      <c r="Y150" s="175"/>
      <c r="Z150" s="107"/>
      <c r="AA150" s="157"/>
      <c r="AB150" s="175"/>
      <c r="AC150" s="107"/>
      <c r="AD150" s="157"/>
      <c r="AE150" s="175"/>
      <c r="AF150" s="107"/>
      <c r="AG150" s="157"/>
      <c r="AH150" s="175"/>
      <c r="AI150" s="107"/>
      <c r="AJ150" s="157"/>
      <c r="AK150" s="175"/>
      <c r="AL150" s="107"/>
      <c r="AM150" s="157"/>
      <c r="AN150" s="175"/>
      <c r="AO150" s="107"/>
      <c r="AP150" s="157"/>
      <c r="AQ150" s="175"/>
      <c r="AR150" s="68">
        <f t="shared" si="124"/>
        <v>0</v>
      </c>
    </row>
    <row r="151" spans="1:44" x14ac:dyDescent="0.25">
      <c r="A151" s="44">
        <v>12</v>
      </c>
      <c r="B151" s="83"/>
      <c r="C151" s="44"/>
      <c r="D151" s="45" t="s">
        <v>250</v>
      </c>
      <c r="E151" s="44"/>
      <c r="F151" s="130"/>
      <c r="G151" s="130"/>
      <c r="H151" s="130"/>
      <c r="I151" s="88"/>
      <c r="J151" s="50">
        <f>SUBTOTAL(9,J152:J155)</f>
        <v>713818.8899999999</v>
      </c>
      <c r="K151" s="87"/>
      <c r="L151" s="88"/>
      <c r="M151" s="88"/>
      <c r="N151" s="87"/>
      <c r="O151" s="88"/>
      <c r="P151" s="88"/>
      <c r="Q151" s="89"/>
      <c r="R151" s="88"/>
      <c r="S151" s="88"/>
      <c r="T151" s="88"/>
      <c r="U151" s="88"/>
      <c r="V151" s="55">
        <f>SUBTOTAL(9,V152:V155)</f>
        <v>0</v>
      </c>
      <c r="W151" s="88"/>
      <c r="X151" s="88"/>
      <c r="Y151" s="55">
        <f>SUBTOTAL(9,Y152:Y155)</f>
        <v>0</v>
      </c>
      <c r="Z151" s="88"/>
      <c r="AA151" s="88"/>
      <c r="AB151" s="55">
        <f>SUBTOTAL(9,AB152:AB155)</f>
        <v>0</v>
      </c>
      <c r="AC151" s="88"/>
      <c r="AD151" s="88"/>
      <c r="AE151" s="55">
        <f>SUBTOTAL(9,AE152:AE155)</f>
        <v>0</v>
      </c>
      <c r="AF151" s="88"/>
      <c r="AG151" s="88"/>
      <c r="AH151" s="55">
        <f>SUBTOTAL(9,AH152:AH155)</f>
        <v>0</v>
      </c>
      <c r="AI151" s="88"/>
      <c r="AJ151" s="88"/>
      <c r="AK151" s="55">
        <f>SUBTOTAL(9,AK152:AK155)</f>
        <v>0</v>
      </c>
      <c r="AL151" s="88"/>
      <c r="AM151" s="88"/>
      <c r="AN151" s="55">
        <f>SUBTOTAL(9,AN152:AN155)</f>
        <v>56584.310000000005</v>
      </c>
      <c r="AO151" s="88"/>
      <c r="AP151" s="88"/>
      <c r="AQ151" s="55">
        <f>SUBTOTAL(9,AQ152:AQ155)</f>
        <v>73530.880000000005</v>
      </c>
      <c r="AR151" s="68">
        <f t="shared" si="124"/>
        <v>0</v>
      </c>
    </row>
    <row r="152" spans="1:44" ht="25.5" x14ac:dyDescent="0.25">
      <c r="A152" s="75" t="str">
        <f>CONCATENATE(A151,".",1)</f>
        <v>12.1</v>
      </c>
      <c r="B152" s="143" t="s">
        <v>78</v>
      </c>
      <c r="C152" s="75" t="s">
        <v>251</v>
      </c>
      <c r="D152" s="113" t="s">
        <v>252</v>
      </c>
      <c r="E152" s="143" t="s">
        <v>50</v>
      </c>
      <c r="F152" s="179">
        <v>37</v>
      </c>
      <c r="G152" s="180"/>
      <c r="H152" s="60">
        <f t="shared" ref="H152:H155" si="138">F152+G152</f>
        <v>37</v>
      </c>
      <c r="I152" s="61">
        <v>435.17</v>
      </c>
      <c r="J152" s="62">
        <f t="shared" ref="J152:J155" si="139">ROUND((H152*I152),2)</f>
        <v>16101.29</v>
      </c>
      <c r="K152" s="106"/>
      <c r="L152" s="61">
        <v>435.17</v>
      </c>
      <c r="M152" s="67">
        <f t="shared" ref="M152:M155" si="140">K152*L152</f>
        <v>0</v>
      </c>
      <c r="N152" s="106"/>
      <c r="O152" s="61">
        <v>435.17</v>
      </c>
      <c r="P152" s="67">
        <f t="shared" ref="P152:P155" si="141">N152*O152</f>
        <v>0</v>
      </c>
      <c r="Q152" s="108"/>
      <c r="R152" s="61">
        <v>435.17</v>
      </c>
      <c r="S152" s="67">
        <f t="shared" ref="S152:S155" si="142">Q152*R152</f>
        <v>0</v>
      </c>
      <c r="T152" s="67"/>
      <c r="U152" s="61">
        <v>435.17</v>
      </c>
      <c r="V152" s="67"/>
      <c r="W152" s="67"/>
      <c r="X152" s="61">
        <v>435.17</v>
      </c>
      <c r="Y152" s="67"/>
      <c r="Z152" s="67"/>
      <c r="AA152" s="61">
        <v>435.17</v>
      </c>
      <c r="AB152" s="67"/>
      <c r="AC152" s="67"/>
      <c r="AD152" s="61">
        <v>435.17</v>
      </c>
      <c r="AE152" s="67"/>
      <c r="AF152" s="67"/>
      <c r="AG152" s="61">
        <v>435.17</v>
      </c>
      <c r="AH152" s="67"/>
      <c r="AI152" s="67"/>
      <c r="AJ152" s="61">
        <v>435.17</v>
      </c>
      <c r="AK152" s="67"/>
      <c r="AL152" s="67"/>
      <c r="AM152" s="61">
        <v>435.17</v>
      </c>
      <c r="AN152" s="67"/>
      <c r="AO152" s="67"/>
      <c r="AP152" s="61">
        <v>435.17</v>
      </c>
      <c r="AQ152" s="67"/>
      <c r="AR152" s="68">
        <f t="shared" si="124"/>
        <v>37</v>
      </c>
    </row>
    <row r="153" spans="1:44" x14ac:dyDescent="0.25">
      <c r="A153" s="143" t="str">
        <f>CONCATENATE($A$151,".",RIGHT(A152,LEN(A152)-3)+1)</f>
        <v>12.2</v>
      </c>
      <c r="B153" s="143" t="s">
        <v>78</v>
      </c>
      <c r="C153" s="75" t="s">
        <v>253</v>
      </c>
      <c r="D153" s="113" t="s">
        <v>254</v>
      </c>
      <c r="E153" s="143" t="s">
        <v>50</v>
      </c>
      <c r="F153" s="179">
        <v>91</v>
      </c>
      <c r="G153" s="180"/>
      <c r="H153" s="60">
        <f t="shared" si="138"/>
        <v>91</v>
      </c>
      <c r="I153" s="61">
        <v>1064.18</v>
      </c>
      <c r="J153" s="62">
        <f t="shared" si="139"/>
        <v>96840.38</v>
      </c>
      <c r="K153" s="106"/>
      <c r="L153" s="61">
        <v>1064.18</v>
      </c>
      <c r="M153" s="67">
        <f t="shared" si="140"/>
        <v>0</v>
      </c>
      <c r="N153" s="106"/>
      <c r="O153" s="61">
        <v>1064.18</v>
      </c>
      <c r="P153" s="67">
        <f t="shared" si="141"/>
        <v>0</v>
      </c>
      <c r="Q153" s="108"/>
      <c r="R153" s="61">
        <v>1064.18</v>
      </c>
      <c r="S153" s="67">
        <f t="shared" si="142"/>
        <v>0</v>
      </c>
      <c r="T153" s="67"/>
      <c r="U153" s="61">
        <v>1064.18</v>
      </c>
      <c r="V153" s="67"/>
      <c r="W153" s="67"/>
      <c r="X153" s="61">
        <v>1064.18</v>
      </c>
      <c r="Y153" s="67"/>
      <c r="Z153" s="67"/>
      <c r="AA153" s="61">
        <v>1064.18</v>
      </c>
      <c r="AB153" s="67"/>
      <c r="AC153" s="67"/>
      <c r="AD153" s="61">
        <v>1064.18</v>
      </c>
      <c r="AE153" s="67"/>
      <c r="AF153" s="67"/>
      <c r="AG153" s="61">
        <v>1064.18</v>
      </c>
      <c r="AH153" s="67"/>
      <c r="AI153" s="67"/>
      <c r="AJ153" s="61">
        <v>1064.18</v>
      </c>
      <c r="AK153" s="67"/>
      <c r="AL153" s="67"/>
      <c r="AM153" s="61">
        <v>1064.18</v>
      </c>
      <c r="AN153" s="67"/>
      <c r="AO153" s="67"/>
      <c r="AP153" s="61">
        <v>1064.18</v>
      </c>
      <c r="AQ153" s="67"/>
      <c r="AR153" s="68">
        <f t="shared" si="124"/>
        <v>91</v>
      </c>
    </row>
    <row r="154" spans="1:44" x14ac:dyDescent="0.25">
      <c r="A154" s="143" t="str">
        <f t="shared" ref="A154:A155" si="143">CONCATENATE($A$151,".",RIGHT(A153,LEN(A153)-3)+1)</f>
        <v>12.3</v>
      </c>
      <c r="B154" s="75" t="s">
        <v>78</v>
      </c>
      <c r="C154" s="75" t="s">
        <v>255</v>
      </c>
      <c r="D154" s="113" t="s">
        <v>256</v>
      </c>
      <c r="E154" s="75" t="s">
        <v>50</v>
      </c>
      <c r="F154" s="179">
        <v>1429</v>
      </c>
      <c r="G154" s="180"/>
      <c r="H154" s="60">
        <f t="shared" si="138"/>
        <v>1429</v>
      </c>
      <c r="I154" s="61">
        <v>287.23</v>
      </c>
      <c r="J154" s="62">
        <f t="shared" si="139"/>
        <v>410451.67</v>
      </c>
      <c r="K154" s="106"/>
      <c r="L154" s="61">
        <v>287.23</v>
      </c>
      <c r="M154" s="67">
        <f t="shared" si="140"/>
        <v>0</v>
      </c>
      <c r="N154" s="106"/>
      <c r="O154" s="61">
        <v>287.23</v>
      </c>
      <c r="P154" s="67">
        <f t="shared" si="141"/>
        <v>0</v>
      </c>
      <c r="Q154" s="108"/>
      <c r="R154" s="61">
        <v>287.23</v>
      </c>
      <c r="S154" s="67">
        <f t="shared" si="142"/>
        <v>0</v>
      </c>
      <c r="T154" s="67"/>
      <c r="U154" s="61">
        <v>287.23</v>
      </c>
      <c r="V154" s="67"/>
      <c r="W154" s="67"/>
      <c r="X154" s="61">
        <v>287.23</v>
      </c>
      <c r="Y154" s="67"/>
      <c r="Z154" s="67"/>
      <c r="AA154" s="61">
        <v>287.23</v>
      </c>
      <c r="AB154" s="67"/>
      <c r="AC154" s="67"/>
      <c r="AD154" s="61">
        <v>287.23</v>
      </c>
      <c r="AE154" s="67"/>
      <c r="AF154" s="67"/>
      <c r="AG154" s="61">
        <v>287.23</v>
      </c>
      <c r="AH154" s="67"/>
      <c r="AI154" s="67"/>
      <c r="AJ154" s="61">
        <v>287.23</v>
      </c>
      <c r="AK154" s="67"/>
      <c r="AL154" s="67">
        <v>197</v>
      </c>
      <c r="AM154" s="61">
        <v>287.23</v>
      </c>
      <c r="AN154" s="67">
        <f>AL154*AM154</f>
        <v>56584.310000000005</v>
      </c>
      <c r="AO154" s="70">
        <v>256</v>
      </c>
      <c r="AP154" s="61">
        <v>287.23</v>
      </c>
      <c r="AQ154" s="67">
        <f>AO154*AP154</f>
        <v>73530.880000000005</v>
      </c>
      <c r="AR154" s="68">
        <f t="shared" si="124"/>
        <v>976</v>
      </c>
    </row>
    <row r="155" spans="1:44" ht="63.75" x14ac:dyDescent="0.25">
      <c r="A155" s="143" t="str">
        <f t="shared" si="143"/>
        <v>12.4</v>
      </c>
      <c r="B155" s="75" t="s">
        <v>78</v>
      </c>
      <c r="C155" s="75" t="s">
        <v>257</v>
      </c>
      <c r="D155" s="113" t="s">
        <v>258</v>
      </c>
      <c r="E155" s="75" t="s">
        <v>50</v>
      </c>
      <c r="F155" s="179">
        <v>79</v>
      </c>
      <c r="G155" s="180"/>
      <c r="H155" s="60">
        <f t="shared" si="138"/>
        <v>79</v>
      </c>
      <c r="I155" s="61">
        <v>2410.4499999999998</v>
      </c>
      <c r="J155" s="62">
        <f t="shared" si="139"/>
        <v>190425.55</v>
      </c>
      <c r="K155" s="106"/>
      <c r="L155" s="61">
        <v>2410.4499999999998</v>
      </c>
      <c r="M155" s="67">
        <f t="shared" si="140"/>
        <v>0</v>
      </c>
      <c r="N155" s="106"/>
      <c r="O155" s="61">
        <v>2410.4499999999998</v>
      </c>
      <c r="P155" s="67">
        <f t="shared" si="141"/>
        <v>0</v>
      </c>
      <c r="Q155" s="108"/>
      <c r="R155" s="61">
        <v>2410.4499999999998</v>
      </c>
      <c r="S155" s="67">
        <f t="shared" si="142"/>
        <v>0</v>
      </c>
      <c r="T155" s="67"/>
      <c r="U155" s="61">
        <v>2410.4499999999998</v>
      </c>
      <c r="V155" s="67"/>
      <c r="W155" s="67"/>
      <c r="X155" s="61">
        <v>2410.4499999999998</v>
      </c>
      <c r="Y155" s="67"/>
      <c r="Z155" s="67"/>
      <c r="AA155" s="61">
        <v>2410.4499999999998</v>
      </c>
      <c r="AB155" s="67"/>
      <c r="AC155" s="67"/>
      <c r="AD155" s="61">
        <v>2410.4499999999998</v>
      </c>
      <c r="AE155" s="67"/>
      <c r="AF155" s="67"/>
      <c r="AG155" s="61">
        <v>2410.4499999999998</v>
      </c>
      <c r="AH155" s="67"/>
      <c r="AI155" s="67"/>
      <c r="AJ155" s="61">
        <v>2410.4499999999998</v>
      </c>
      <c r="AK155" s="67"/>
      <c r="AL155" s="67"/>
      <c r="AM155" s="61">
        <v>2410.4499999999998</v>
      </c>
      <c r="AN155" s="67"/>
      <c r="AO155" s="67"/>
      <c r="AP155" s="61">
        <v>2410.4499999999998</v>
      </c>
      <c r="AQ155" s="67"/>
      <c r="AR155" s="68">
        <f t="shared" si="124"/>
        <v>79</v>
      </c>
    </row>
    <row r="156" spans="1:44" x14ac:dyDescent="0.25">
      <c r="A156" s="143"/>
      <c r="B156" s="143"/>
      <c r="C156" s="143"/>
      <c r="D156" s="76" t="s">
        <v>259</v>
      </c>
      <c r="E156" s="75"/>
      <c r="F156" s="104"/>
      <c r="G156" s="139"/>
      <c r="H156" s="139"/>
      <c r="I156" s="105"/>
      <c r="J156" s="79">
        <f>J151</f>
        <v>713818.8899999999</v>
      </c>
      <c r="K156" s="80"/>
      <c r="L156" s="105"/>
      <c r="M156" s="81">
        <f>SUM(M152:M155)</f>
        <v>0</v>
      </c>
      <c r="N156" s="80"/>
      <c r="O156" s="105"/>
      <c r="P156" s="81">
        <f>SUM(P152:P155)</f>
        <v>0</v>
      </c>
      <c r="Q156" s="82"/>
      <c r="R156" s="105"/>
      <c r="S156" s="81">
        <f>SUM(S152:S155)</f>
        <v>0</v>
      </c>
      <c r="T156" s="81"/>
      <c r="U156" s="105"/>
      <c r="V156" s="81">
        <f>V151</f>
        <v>0</v>
      </c>
      <c r="W156" s="81"/>
      <c r="X156" s="105"/>
      <c r="Y156" s="81">
        <f>Y151</f>
        <v>0</v>
      </c>
      <c r="Z156" s="81"/>
      <c r="AA156" s="105"/>
      <c r="AB156" s="81">
        <f>AB151</f>
        <v>0</v>
      </c>
      <c r="AC156" s="81"/>
      <c r="AD156" s="105"/>
      <c r="AE156" s="81">
        <f>AE151</f>
        <v>0</v>
      </c>
      <c r="AF156" s="81"/>
      <c r="AG156" s="105"/>
      <c r="AH156" s="81">
        <f>AH151</f>
        <v>0</v>
      </c>
      <c r="AI156" s="81"/>
      <c r="AJ156" s="105"/>
      <c r="AK156" s="81">
        <f>AK151</f>
        <v>0</v>
      </c>
      <c r="AL156" s="81"/>
      <c r="AM156" s="105"/>
      <c r="AN156" s="81">
        <f>AN151</f>
        <v>56584.310000000005</v>
      </c>
      <c r="AO156" s="81"/>
      <c r="AP156" s="105"/>
      <c r="AQ156" s="81">
        <f>AQ151</f>
        <v>73530.880000000005</v>
      </c>
      <c r="AR156" s="68">
        <f t="shared" si="124"/>
        <v>0</v>
      </c>
    </row>
    <row r="157" spans="1:44" x14ac:dyDescent="0.25">
      <c r="A157" s="143"/>
      <c r="B157" s="143"/>
      <c r="C157" s="143"/>
      <c r="D157" s="181"/>
      <c r="E157" s="143"/>
      <c r="F157" s="156"/>
      <c r="G157" s="178"/>
      <c r="H157" s="178"/>
      <c r="I157" s="182"/>
      <c r="J157" s="182"/>
      <c r="K157" s="183"/>
      <c r="L157" s="182"/>
      <c r="M157" s="184"/>
      <c r="N157" s="183"/>
      <c r="O157" s="182"/>
      <c r="P157" s="184"/>
      <c r="Q157" s="183"/>
      <c r="R157" s="182"/>
      <c r="S157" s="184"/>
      <c r="T157" s="184"/>
      <c r="U157" s="182"/>
      <c r="V157" s="184"/>
      <c r="W157" s="184"/>
      <c r="X157" s="182"/>
      <c r="Y157" s="184"/>
      <c r="Z157" s="184"/>
      <c r="AA157" s="182"/>
      <c r="AB157" s="184"/>
      <c r="AC157" s="184"/>
      <c r="AD157" s="182"/>
      <c r="AE157" s="184"/>
      <c r="AF157" s="184"/>
      <c r="AG157" s="182"/>
      <c r="AH157" s="184"/>
      <c r="AI157" s="184"/>
      <c r="AJ157" s="182"/>
      <c r="AK157" s="184"/>
      <c r="AL157" s="184"/>
      <c r="AM157" s="182"/>
      <c r="AN157" s="184"/>
      <c r="AO157" s="184"/>
      <c r="AP157" s="182"/>
      <c r="AQ157" s="184"/>
      <c r="AR157" s="68">
        <f t="shared" si="124"/>
        <v>0</v>
      </c>
    </row>
    <row r="158" spans="1:44" x14ac:dyDescent="0.25">
      <c r="A158" s="44">
        <v>13</v>
      </c>
      <c r="B158" s="83"/>
      <c r="C158" s="44"/>
      <c r="D158" s="45" t="s">
        <v>260</v>
      </c>
      <c r="E158" s="44"/>
      <c r="F158" s="130"/>
      <c r="G158" s="130"/>
      <c r="H158" s="130"/>
      <c r="I158" s="88"/>
      <c r="J158" s="86">
        <f>SUBTOTAL(9,J159:J168)</f>
        <v>1370858.86</v>
      </c>
      <c r="K158" s="87"/>
      <c r="L158" s="88"/>
      <c r="M158" s="88"/>
      <c r="N158" s="87"/>
      <c r="O158" s="88"/>
      <c r="P158" s="88"/>
      <c r="Q158" s="89"/>
      <c r="R158" s="88"/>
      <c r="S158" s="88"/>
      <c r="T158" s="88"/>
      <c r="U158" s="88"/>
      <c r="V158" s="88">
        <f>SUBTOTAL(9,V159:V168)</f>
        <v>0</v>
      </c>
      <c r="W158" s="88"/>
      <c r="X158" s="88"/>
      <c r="Y158" s="88">
        <f>SUBTOTAL(9,Y159:Y168)</f>
        <v>0</v>
      </c>
      <c r="Z158" s="88"/>
      <c r="AA158" s="88"/>
      <c r="AB158" s="88">
        <f>SUBTOTAL(9,AB159:AB168)</f>
        <v>0</v>
      </c>
      <c r="AC158" s="88"/>
      <c r="AD158" s="88"/>
      <c r="AE158" s="88">
        <f>SUBTOTAL(9,AE159:AE168)</f>
        <v>0</v>
      </c>
      <c r="AF158" s="88"/>
      <c r="AG158" s="88"/>
      <c r="AH158" s="88">
        <f>SUBTOTAL(9,AH159:AH168)</f>
        <v>0</v>
      </c>
      <c r="AI158" s="88"/>
      <c r="AJ158" s="88"/>
      <c r="AK158" s="88">
        <f>SUBTOTAL(9,AK159:AK168)</f>
        <v>15664.339</v>
      </c>
      <c r="AL158" s="88"/>
      <c r="AM158" s="88"/>
      <c r="AN158" s="88">
        <f>SUBTOTAL(9,AN159:AN168)</f>
        <v>191735.99920000002</v>
      </c>
      <c r="AO158" s="88"/>
      <c r="AP158" s="88"/>
      <c r="AQ158" s="88">
        <f>SUBTOTAL(9,AQ159:AQ168)</f>
        <v>5191.5600000000004</v>
      </c>
      <c r="AR158" s="68">
        <f t="shared" si="124"/>
        <v>0</v>
      </c>
    </row>
    <row r="159" spans="1:44" ht="25.5" x14ac:dyDescent="0.25">
      <c r="A159" s="75" t="str">
        <f>CONCATENATE(A158,".",1)</f>
        <v>13.1</v>
      </c>
      <c r="B159" s="111">
        <v>200326</v>
      </c>
      <c r="C159" s="75" t="s">
        <v>42</v>
      </c>
      <c r="D159" s="58" t="s">
        <v>261</v>
      </c>
      <c r="E159" s="56" t="s">
        <v>44</v>
      </c>
      <c r="F159" s="156">
        <v>6156.4</v>
      </c>
      <c r="G159" s="178"/>
      <c r="H159" s="60">
        <f t="shared" ref="H159:H168" si="144">F159+G159</f>
        <v>6156.4</v>
      </c>
      <c r="I159" s="61">
        <v>27.11</v>
      </c>
      <c r="J159" s="62">
        <f t="shared" ref="J159:J168" si="145">ROUND((H159*I159),2)</f>
        <v>166900</v>
      </c>
      <c r="K159" s="106"/>
      <c r="L159" s="61">
        <v>27.11</v>
      </c>
      <c r="M159" s="67">
        <f t="shared" ref="M159:M168" si="146">K159*L159</f>
        <v>0</v>
      </c>
      <c r="N159" s="106"/>
      <c r="O159" s="61">
        <v>27.11</v>
      </c>
      <c r="P159" s="67">
        <f t="shared" ref="P159:P168" si="147">N159*O159</f>
        <v>0</v>
      </c>
      <c r="Q159" s="108"/>
      <c r="R159" s="61">
        <v>27.11</v>
      </c>
      <c r="S159" s="67">
        <f t="shared" ref="S159:S168" si="148">Q159*R159</f>
        <v>0</v>
      </c>
      <c r="T159" s="67"/>
      <c r="U159" s="61">
        <v>27.11</v>
      </c>
      <c r="V159" s="67"/>
      <c r="W159" s="67"/>
      <c r="X159" s="61">
        <v>27.11</v>
      </c>
      <c r="Y159" s="67"/>
      <c r="Z159" s="67"/>
      <c r="AA159" s="61">
        <v>27.11</v>
      </c>
      <c r="AB159" s="67"/>
      <c r="AC159" s="67"/>
      <c r="AD159" s="61">
        <v>27.11</v>
      </c>
      <c r="AE159" s="67"/>
      <c r="AF159" s="67"/>
      <c r="AG159" s="61">
        <v>27.11</v>
      </c>
      <c r="AH159" s="67"/>
      <c r="AI159" s="185"/>
      <c r="AJ159" s="61">
        <v>27.11</v>
      </c>
      <c r="AK159" s="67"/>
      <c r="AL159" s="185">
        <v>744.38</v>
      </c>
      <c r="AM159" s="61">
        <v>27.11</v>
      </c>
      <c r="AN159" s="67">
        <f t="shared" ref="AN159:AN168" si="149">AL159*AM159</f>
        <v>20180.141800000001</v>
      </c>
      <c r="AO159" s="185"/>
      <c r="AP159" s="61">
        <v>27.11</v>
      </c>
      <c r="AQ159" s="67">
        <f t="shared" ref="AQ159:AQ168" si="150">AO159*AP159</f>
        <v>0</v>
      </c>
      <c r="AR159" s="68">
        <f>H159-(K159+N159+Q159+T159+W159+Z159+AC159+AF159+AI159+AL159+AO159)</f>
        <v>5412.0199999999995</v>
      </c>
    </row>
    <row r="160" spans="1:44" x14ac:dyDescent="0.25">
      <c r="A160" s="143" t="str">
        <f>CONCATENATE($A$158,".",RIGHT(A159,LEN(A159)-3)+1)</f>
        <v>13.2</v>
      </c>
      <c r="B160" s="111">
        <v>200307</v>
      </c>
      <c r="C160" s="75" t="s">
        <v>42</v>
      </c>
      <c r="D160" s="58" t="s">
        <v>262</v>
      </c>
      <c r="E160" s="56" t="s">
        <v>124</v>
      </c>
      <c r="F160" s="156">
        <v>1077.3699999999999</v>
      </c>
      <c r="G160" s="178"/>
      <c r="H160" s="60">
        <f t="shared" si="144"/>
        <v>1077.3699999999999</v>
      </c>
      <c r="I160" s="61">
        <v>216.73</v>
      </c>
      <c r="J160" s="62">
        <f t="shared" si="145"/>
        <v>233498.4</v>
      </c>
      <c r="K160" s="106"/>
      <c r="L160" s="61">
        <v>216.73</v>
      </c>
      <c r="M160" s="67">
        <f t="shared" si="146"/>
        <v>0</v>
      </c>
      <c r="N160" s="106"/>
      <c r="O160" s="61">
        <v>216.73</v>
      </c>
      <c r="P160" s="67">
        <f t="shared" si="147"/>
        <v>0</v>
      </c>
      <c r="Q160" s="108"/>
      <c r="R160" s="61">
        <v>216.73</v>
      </c>
      <c r="S160" s="67">
        <f t="shared" si="148"/>
        <v>0</v>
      </c>
      <c r="T160" s="67"/>
      <c r="U160" s="61">
        <v>216.73</v>
      </c>
      <c r="V160" s="67"/>
      <c r="W160" s="67"/>
      <c r="X160" s="61">
        <v>216.73</v>
      </c>
      <c r="Y160" s="67"/>
      <c r="Z160" s="67"/>
      <c r="AA160" s="61">
        <v>216.73</v>
      </c>
      <c r="AB160" s="67"/>
      <c r="AC160" s="67"/>
      <c r="AD160" s="61">
        <v>216.73</v>
      </c>
      <c r="AE160" s="67"/>
      <c r="AF160" s="67"/>
      <c r="AG160" s="61">
        <v>216.73</v>
      </c>
      <c r="AH160" s="67"/>
      <c r="AI160" s="70">
        <v>15.3</v>
      </c>
      <c r="AJ160" s="61">
        <v>216.73</v>
      </c>
      <c r="AK160" s="67">
        <f t="shared" ref="AK160:AK168" si="151">AI160*AJ160</f>
        <v>3315.9690000000001</v>
      </c>
      <c r="AL160" s="70">
        <v>744.38</v>
      </c>
      <c r="AM160" s="61">
        <v>216.73</v>
      </c>
      <c r="AN160" s="67">
        <f t="shared" si="149"/>
        <v>161329.4774</v>
      </c>
      <c r="AO160" s="70"/>
      <c r="AP160" s="61">
        <v>216.73</v>
      </c>
      <c r="AQ160" s="67">
        <f t="shared" si="150"/>
        <v>0</v>
      </c>
      <c r="AR160" s="68">
        <f t="shared" si="124"/>
        <v>317.68999999999994</v>
      </c>
    </row>
    <row r="161" spans="1:44" s="9" customFormat="1" ht="25.5" x14ac:dyDescent="0.25">
      <c r="A161" s="144" t="str">
        <f>CONCATENATE($A$158,".",RIGHT(A160,LEN(A160)-3)+1)</f>
        <v>13.3</v>
      </c>
      <c r="B161" s="56" t="s">
        <v>78</v>
      </c>
      <c r="C161" s="56" t="s">
        <v>263</v>
      </c>
      <c r="D161" s="128" t="s">
        <v>264</v>
      </c>
      <c r="E161" s="56" t="s">
        <v>124</v>
      </c>
      <c r="F161" s="186">
        <v>1539.1</v>
      </c>
      <c r="G161" s="187"/>
      <c r="H161" s="60">
        <f t="shared" si="144"/>
        <v>1539.1</v>
      </c>
      <c r="I161" s="61">
        <v>167.82</v>
      </c>
      <c r="J161" s="62">
        <f t="shared" si="145"/>
        <v>258291.76</v>
      </c>
      <c r="K161" s="90"/>
      <c r="L161" s="61">
        <v>167.82</v>
      </c>
      <c r="M161" s="67">
        <f t="shared" si="146"/>
        <v>0</v>
      </c>
      <c r="N161" s="90"/>
      <c r="O161" s="61">
        <v>167.82</v>
      </c>
      <c r="P161" s="67">
        <f t="shared" si="147"/>
        <v>0</v>
      </c>
      <c r="Q161" s="91"/>
      <c r="R161" s="61">
        <v>167.82</v>
      </c>
      <c r="S161" s="67">
        <f t="shared" si="148"/>
        <v>0</v>
      </c>
      <c r="T161" s="67"/>
      <c r="U161" s="61">
        <v>167.82</v>
      </c>
      <c r="V161" s="67"/>
      <c r="W161" s="67"/>
      <c r="X161" s="61">
        <v>167.82</v>
      </c>
      <c r="Y161" s="67"/>
      <c r="Z161" s="67"/>
      <c r="AA161" s="61">
        <v>167.82</v>
      </c>
      <c r="AB161" s="67"/>
      <c r="AC161" s="67"/>
      <c r="AD161" s="61">
        <v>167.82</v>
      </c>
      <c r="AE161" s="67"/>
      <c r="AF161" s="67"/>
      <c r="AG161" s="61">
        <v>167.82</v>
      </c>
      <c r="AH161" s="67"/>
      <c r="AI161" s="70"/>
      <c r="AJ161" s="61">
        <v>167.82</v>
      </c>
      <c r="AK161" s="67">
        <f t="shared" si="151"/>
        <v>0</v>
      </c>
      <c r="AL161" s="70">
        <v>16.5</v>
      </c>
      <c r="AM161" s="61">
        <v>167.82</v>
      </c>
      <c r="AN161" s="67">
        <f t="shared" si="149"/>
        <v>2769.0299999999997</v>
      </c>
      <c r="AO161" s="70"/>
      <c r="AP161" s="61">
        <v>167.82</v>
      </c>
      <c r="AQ161" s="67">
        <f t="shared" si="150"/>
        <v>0</v>
      </c>
      <c r="AR161" s="68">
        <f t="shared" si="124"/>
        <v>1522.6</v>
      </c>
    </row>
    <row r="162" spans="1:44" ht="19.149999999999999" customHeight="1" x14ac:dyDescent="0.25">
      <c r="A162" s="143" t="str">
        <f t="shared" ref="A162" si="152">CONCATENATE($A$158,".",RIGHT(A161,LEN(A161)-3)+1)</f>
        <v>13.4</v>
      </c>
      <c r="B162" s="75">
        <v>40714</v>
      </c>
      <c r="C162" s="75" t="s">
        <v>60</v>
      </c>
      <c r="D162" s="58" t="s">
        <v>140</v>
      </c>
      <c r="E162" s="56" t="s">
        <v>71</v>
      </c>
      <c r="F162" s="156">
        <v>15391</v>
      </c>
      <c r="G162" s="178"/>
      <c r="H162" s="60">
        <f t="shared" si="144"/>
        <v>15391</v>
      </c>
      <c r="I162" s="61">
        <v>8.74</v>
      </c>
      <c r="J162" s="62">
        <f t="shared" si="145"/>
        <v>134517.34</v>
      </c>
      <c r="K162" s="106"/>
      <c r="L162" s="61">
        <v>8.74</v>
      </c>
      <c r="M162" s="67">
        <f t="shared" si="146"/>
        <v>0</v>
      </c>
      <c r="N162" s="106"/>
      <c r="O162" s="61">
        <v>8.74</v>
      </c>
      <c r="P162" s="67">
        <f t="shared" si="147"/>
        <v>0</v>
      </c>
      <c r="Q162" s="108"/>
      <c r="R162" s="61">
        <v>8.74</v>
      </c>
      <c r="S162" s="67">
        <f t="shared" si="148"/>
        <v>0</v>
      </c>
      <c r="T162" s="67"/>
      <c r="U162" s="61">
        <v>8.74</v>
      </c>
      <c r="V162" s="67"/>
      <c r="W162" s="67"/>
      <c r="X162" s="61">
        <v>8.74</v>
      </c>
      <c r="Y162" s="67"/>
      <c r="Z162" s="67"/>
      <c r="AA162" s="61">
        <v>8.74</v>
      </c>
      <c r="AB162" s="67"/>
      <c r="AC162" s="67"/>
      <c r="AD162" s="61">
        <v>8.74</v>
      </c>
      <c r="AE162" s="67"/>
      <c r="AF162" s="67"/>
      <c r="AG162" s="61">
        <v>8.74</v>
      </c>
      <c r="AH162" s="67"/>
      <c r="AI162" s="70"/>
      <c r="AJ162" s="61">
        <v>8.74</v>
      </c>
      <c r="AK162" s="67">
        <f t="shared" si="151"/>
        <v>0</v>
      </c>
      <c r="AL162" s="70">
        <v>66</v>
      </c>
      <c r="AM162" s="61">
        <v>8.74</v>
      </c>
      <c r="AN162" s="67">
        <f t="shared" si="149"/>
        <v>576.84</v>
      </c>
      <c r="AO162" s="70">
        <v>594</v>
      </c>
      <c r="AP162" s="61">
        <v>8.74</v>
      </c>
      <c r="AQ162" s="67">
        <f t="shared" si="150"/>
        <v>5191.5600000000004</v>
      </c>
      <c r="AR162" s="68">
        <f t="shared" si="124"/>
        <v>14731</v>
      </c>
    </row>
    <row r="163" spans="1:44" ht="38.25" x14ac:dyDescent="0.25">
      <c r="A163" s="143" t="str">
        <f>CONCATENATE($A$158,".",RIGHT(A162,LEN(A162)-3)+1)</f>
        <v>13.5</v>
      </c>
      <c r="B163" s="143" t="s">
        <v>78</v>
      </c>
      <c r="C163" s="143" t="s">
        <v>265</v>
      </c>
      <c r="D163" s="181" t="s">
        <v>266</v>
      </c>
      <c r="E163" s="143" t="s">
        <v>50</v>
      </c>
      <c r="F163" s="156">
        <v>324</v>
      </c>
      <c r="G163" s="178"/>
      <c r="H163" s="60">
        <f t="shared" si="144"/>
        <v>324</v>
      </c>
      <c r="I163" s="61">
        <v>169.48</v>
      </c>
      <c r="J163" s="62">
        <f t="shared" si="145"/>
        <v>54911.519999999997</v>
      </c>
      <c r="K163" s="106"/>
      <c r="L163" s="61">
        <v>169.48</v>
      </c>
      <c r="M163" s="67">
        <f t="shared" si="146"/>
        <v>0</v>
      </c>
      <c r="N163" s="106"/>
      <c r="O163" s="61">
        <v>169.48</v>
      </c>
      <c r="P163" s="67">
        <f t="shared" si="147"/>
        <v>0</v>
      </c>
      <c r="Q163" s="108"/>
      <c r="R163" s="61">
        <v>169.48</v>
      </c>
      <c r="S163" s="67">
        <f t="shared" si="148"/>
        <v>0</v>
      </c>
      <c r="T163" s="67"/>
      <c r="U163" s="61">
        <v>169.48</v>
      </c>
      <c r="V163" s="67"/>
      <c r="W163" s="67"/>
      <c r="X163" s="61">
        <v>169.48</v>
      </c>
      <c r="Y163" s="67"/>
      <c r="Z163" s="67"/>
      <c r="AA163" s="61">
        <v>169.48</v>
      </c>
      <c r="AB163" s="67"/>
      <c r="AC163" s="67"/>
      <c r="AD163" s="61">
        <v>169.48</v>
      </c>
      <c r="AE163" s="67"/>
      <c r="AF163" s="67"/>
      <c r="AG163" s="61">
        <v>169.48</v>
      </c>
      <c r="AH163" s="67"/>
      <c r="AI163" s="70">
        <v>51</v>
      </c>
      <c r="AJ163" s="61">
        <v>169.48</v>
      </c>
      <c r="AK163" s="67">
        <f t="shared" si="151"/>
        <v>8643.48</v>
      </c>
      <c r="AL163" s="70"/>
      <c r="AM163" s="61">
        <v>169.48</v>
      </c>
      <c r="AN163" s="67">
        <f t="shared" si="149"/>
        <v>0</v>
      </c>
      <c r="AO163" s="70"/>
      <c r="AP163" s="61">
        <v>169.48</v>
      </c>
      <c r="AQ163" s="67">
        <f t="shared" si="150"/>
        <v>0</v>
      </c>
      <c r="AR163" s="68">
        <f t="shared" si="124"/>
        <v>273</v>
      </c>
    </row>
    <row r="164" spans="1:44" x14ac:dyDescent="0.25">
      <c r="A164" s="143" t="str">
        <f>CONCATENATE($A$158,".",RIGHT(A163,LEN(A163)-3)+1)</f>
        <v>13.6</v>
      </c>
      <c r="B164" s="143" t="s">
        <v>78</v>
      </c>
      <c r="C164" s="143" t="s">
        <v>267</v>
      </c>
      <c r="D164" s="181" t="s">
        <v>268</v>
      </c>
      <c r="E164" s="143" t="s">
        <v>50</v>
      </c>
      <c r="F164" s="156">
        <v>11</v>
      </c>
      <c r="G164" s="178"/>
      <c r="H164" s="60">
        <f t="shared" si="144"/>
        <v>11</v>
      </c>
      <c r="I164" s="61">
        <v>137.18</v>
      </c>
      <c r="J164" s="62">
        <f t="shared" si="145"/>
        <v>1508.98</v>
      </c>
      <c r="K164" s="106"/>
      <c r="L164" s="61">
        <v>137.18</v>
      </c>
      <c r="M164" s="67">
        <f t="shared" si="146"/>
        <v>0</v>
      </c>
      <c r="N164" s="106"/>
      <c r="O164" s="61">
        <v>137.18</v>
      </c>
      <c r="P164" s="67">
        <f t="shared" si="147"/>
        <v>0</v>
      </c>
      <c r="Q164" s="108"/>
      <c r="R164" s="61">
        <v>137.18</v>
      </c>
      <c r="S164" s="67">
        <f t="shared" si="148"/>
        <v>0</v>
      </c>
      <c r="T164" s="67"/>
      <c r="U164" s="61">
        <v>137.18</v>
      </c>
      <c r="V164" s="67"/>
      <c r="W164" s="67"/>
      <c r="X164" s="61">
        <v>137.18</v>
      </c>
      <c r="Y164" s="67"/>
      <c r="Z164" s="67"/>
      <c r="AA164" s="61">
        <v>137.18</v>
      </c>
      <c r="AB164" s="67"/>
      <c r="AC164" s="67"/>
      <c r="AD164" s="61">
        <v>137.18</v>
      </c>
      <c r="AE164" s="67"/>
      <c r="AF164" s="67"/>
      <c r="AG164" s="61">
        <v>137.18</v>
      </c>
      <c r="AH164" s="67"/>
      <c r="AI164" s="70"/>
      <c r="AJ164" s="61">
        <v>137.18</v>
      </c>
      <c r="AK164" s="67">
        <f t="shared" si="151"/>
        <v>0</v>
      </c>
      <c r="AL164" s="70"/>
      <c r="AM164" s="61">
        <v>137.18</v>
      </c>
      <c r="AN164" s="67">
        <f t="shared" si="149"/>
        <v>0</v>
      </c>
      <c r="AO164" s="70"/>
      <c r="AP164" s="61">
        <v>137.18</v>
      </c>
      <c r="AQ164" s="67">
        <f t="shared" si="150"/>
        <v>0</v>
      </c>
      <c r="AR164" s="68">
        <f t="shared" si="124"/>
        <v>11</v>
      </c>
    </row>
    <row r="165" spans="1:44" x14ac:dyDescent="0.25">
      <c r="A165" s="143" t="str">
        <f>CONCATENATE($A$158,".",RIGHT(A164,LEN(A164)-3)+1)</f>
        <v>13.7</v>
      </c>
      <c r="B165" s="143" t="s">
        <v>78</v>
      </c>
      <c r="C165" s="143" t="s">
        <v>269</v>
      </c>
      <c r="D165" s="181" t="s">
        <v>270</v>
      </c>
      <c r="E165" s="143" t="s">
        <v>50</v>
      </c>
      <c r="F165" s="156">
        <v>33</v>
      </c>
      <c r="G165" s="178"/>
      <c r="H165" s="60">
        <f t="shared" si="144"/>
        <v>33</v>
      </c>
      <c r="I165" s="61">
        <v>85.98</v>
      </c>
      <c r="J165" s="62">
        <f t="shared" si="145"/>
        <v>2837.34</v>
      </c>
      <c r="K165" s="106"/>
      <c r="L165" s="61">
        <v>85.98</v>
      </c>
      <c r="M165" s="67">
        <f t="shared" si="146"/>
        <v>0</v>
      </c>
      <c r="N165" s="106"/>
      <c r="O165" s="61">
        <v>85.98</v>
      </c>
      <c r="P165" s="67">
        <f t="shared" si="147"/>
        <v>0</v>
      </c>
      <c r="Q165" s="108"/>
      <c r="R165" s="61">
        <v>85.98</v>
      </c>
      <c r="S165" s="67">
        <f t="shared" si="148"/>
        <v>0</v>
      </c>
      <c r="T165" s="67"/>
      <c r="U165" s="61">
        <v>85.98</v>
      </c>
      <c r="V165" s="67"/>
      <c r="W165" s="67"/>
      <c r="X165" s="61">
        <v>85.98</v>
      </c>
      <c r="Y165" s="67"/>
      <c r="Z165" s="67"/>
      <c r="AA165" s="61">
        <v>85.98</v>
      </c>
      <c r="AB165" s="67"/>
      <c r="AC165" s="67"/>
      <c r="AD165" s="61">
        <v>85.98</v>
      </c>
      <c r="AE165" s="67"/>
      <c r="AF165" s="67"/>
      <c r="AG165" s="61">
        <v>85.98</v>
      </c>
      <c r="AH165" s="67"/>
      <c r="AI165" s="70"/>
      <c r="AJ165" s="61">
        <v>85.98</v>
      </c>
      <c r="AK165" s="67">
        <f t="shared" si="151"/>
        <v>0</v>
      </c>
      <c r="AL165" s="70"/>
      <c r="AM165" s="61">
        <v>85.98</v>
      </c>
      <c r="AN165" s="67">
        <f t="shared" si="149"/>
        <v>0</v>
      </c>
      <c r="AO165" s="70"/>
      <c r="AP165" s="61">
        <v>85.98</v>
      </c>
      <c r="AQ165" s="67">
        <f t="shared" si="150"/>
        <v>0</v>
      </c>
      <c r="AR165" s="68">
        <f t="shared" si="124"/>
        <v>33</v>
      </c>
    </row>
    <row r="166" spans="1:44" x14ac:dyDescent="0.25">
      <c r="A166" s="143" t="str">
        <f t="shared" ref="A166:A168" si="153">CONCATENATE($A$158,".",RIGHT(A165,LEN(A165)-3)+1)</f>
        <v>13.8</v>
      </c>
      <c r="B166" s="111" t="s">
        <v>78</v>
      </c>
      <c r="C166" s="75" t="s">
        <v>271</v>
      </c>
      <c r="D166" s="113" t="s">
        <v>272</v>
      </c>
      <c r="E166" s="75" t="s">
        <v>50</v>
      </c>
      <c r="F166" s="156">
        <v>184</v>
      </c>
      <c r="G166" s="178"/>
      <c r="H166" s="60">
        <f t="shared" si="144"/>
        <v>184</v>
      </c>
      <c r="I166" s="61">
        <v>529.27</v>
      </c>
      <c r="J166" s="62">
        <f t="shared" si="145"/>
        <v>97385.68</v>
      </c>
      <c r="K166" s="106"/>
      <c r="L166" s="61">
        <v>529.27</v>
      </c>
      <c r="M166" s="67">
        <f t="shared" si="146"/>
        <v>0</v>
      </c>
      <c r="N166" s="106"/>
      <c r="O166" s="61">
        <v>529.27</v>
      </c>
      <c r="P166" s="67">
        <f t="shared" si="147"/>
        <v>0</v>
      </c>
      <c r="Q166" s="108"/>
      <c r="R166" s="61">
        <v>529.27</v>
      </c>
      <c r="S166" s="67">
        <f t="shared" si="148"/>
        <v>0</v>
      </c>
      <c r="T166" s="67"/>
      <c r="U166" s="61">
        <v>529.27</v>
      </c>
      <c r="V166" s="67"/>
      <c r="W166" s="67"/>
      <c r="X166" s="61">
        <v>529.27</v>
      </c>
      <c r="Y166" s="67"/>
      <c r="Z166" s="67"/>
      <c r="AA166" s="61">
        <v>529.27</v>
      </c>
      <c r="AB166" s="67"/>
      <c r="AC166" s="67"/>
      <c r="AD166" s="61">
        <v>529.27</v>
      </c>
      <c r="AE166" s="67"/>
      <c r="AF166" s="67"/>
      <c r="AG166" s="61">
        <v>529.27</v>
      </c>
      <c r="AH166" s="67"/>
      <c r="AI166" s="70">
        <v>7</v>
      </c>
      <c r="AJ166" s="61">
        <v>529.27</v>
      </c>
      <c r="AK166" s="67">
        <f t="shared" si="151"/>
        <v>3704.89</v>
      </c>
      <c r="AL166" s="70">
        <v>13</v>
      </c>
      <c r="AM166" s="61">
        <v>529.27</v>
      </c>
      <c r="AN166" s="67">
        <f t="shared" si="149"/>
        <v>6880.51</v>
      </c>
      <c r="AO166" s="70"/>
      <c r="AP166" s="61">
        <v>529.27</v>
      </c>
      <c r="AQ166" s="67">
        <f t="shared" si="150"/>
        <v>0</v>
      </c>
      <c r="AR166" s="68">
        <f t="shared" si="124"/>
        <v>164</v>
      </c>
    </row>
    <row r="167" spans="1:44" s="103" customFormat="1" x14ac:dyDescent="0.25">
      <c r="A167" s="188" t="str">
        <f t="shared" si="153"/>
        <v>13.9</v>
      </c>
      <c r="B167" s="94" t="s">
        <v>78</v>
      </c>
      <c r="C167" s="93" t="s">
        <v>273</v>
      </c>
      <c r="D167" s="189" t="s">
        <v>274</v>
      </c>
      <c r="E167" s="93" t="s">
        <v>44</v>
      </c>
      <c r="F167" s="190">
        <v>5160</v>
      </c>
      <c r="G167" s="191"/>
      <c r="H167" s="60">
        <f t="shared" si="144"/>
        <v>5160</v>
      </c>
      <c r="I167" s="97">
        <v>60.86</v>
      </c>
      <c r="J167" s="62">
        <f t="shared" si="145"/>
        <v>314037.59999999998</v>
      </c>
      <c r="K167" s="99"/>
      <c r="L167" s="97">
        <v>60.86</v>
      </c>
      <c r="M167" s="67">
        <f t="shared" si="146"/>
        <v>0</v>
      </c>
      <c r="N167" s="99">
        <v>472.5</v>
      </c>
      <c r="O167" s="97">
        <v>60.86</v>
      </c>
      <c r="P167" s="67">
        <f t="shared" si="147"/>
        <v>28756.35</v>
      </c>
      <c r="Q167" s="125">
        <v>900</v>
      </c>
      <c r="R167" s="97">
        <v>60.86</v>
      </c>
      <c r="S167" s="67">
        <f t="shared" si="148"/>
        <v>54774</v>
      </c>
      <c r="T167" s="67"/>
      <c r="U167" s="97">
        <v>60.86</v>
      </c>
      <c r="V167" s="67"/>
      <c r="W167" s="67"/>
      <c r="X167" s="97">
        <v>60.86</v>
      </c>
      <c r="Y167" s="67"/>
      <c r="Z167" s="67"/>
      <c r="AA167" s="97">
        <v>60.86</v>
      </c>
      <c r="AB167" s="67"/>
      <c r="AC167" s="67"/>
      <c r="AD167" s="97">
        <v>60.86</v>
      </c>
      <c r="AE167" s="67"/>
      <c r="AF167" s="67"/>
      <c r="AG167" s="97">
        <v>60.86</v>
      </c>
      <c r="AH167" s="67"/>
      <c r="AI167" s="67"/>
      <c r="AJ167" s="97">
        <v>60.86</v>
      </c>
      <c r="AK167" s="67">
        <f t="shared" si="151"/>
        <v>0</v>
      </c>
      <c r="AL167" s="67"/>
      <c r="AM167" s="97">
        <v>60.86</v>
      </c>
      <c r="AN167" s="67">
        <f t="shared" si="149"/>
        <v>0</v>
      </c>
      <c r="AO167" s="67"/>
      <c r="AP167" s="97">
        <v>60.86</v>
      </c>
      <c r="AQ167" s="67">
        <f t="shared" si="150"/>
        <v>0</v>
      </c>
      <c r="AR167" s="68">
        <f t="shared" si="124"/>
        <v>3787.5</v>
      </c>
    </row>
    <row r="168" spans="1:44" x14ac:dyDescent="0.25">
      <c r="A168" s="143" t="str">
        <f t="shared" si="153"/>
        <v>13.10</v>
      </c>
      <c r="B168" s="143">
        <v>40426</v>
      </c>
      <c r="C168" s="75" t="s">
        <v>60</v>
      </c>
      <c r="D168" s="58" t="s">
        <v>275</v>
      </c>
      <c r="E168" s="56" t="s">
        <v>68</v>
      </c>
      <c r="F168" s="156">
        <v>368</v>
      </c>
      <c r="G168" s="178"/>
      <c r="H168" s="60">
        <f t="shared" si="144"/>
        <v>368</v>
      </c>
      <c r="I168" s="61">
        <v>290.68</v>
      </c>
      <c r="J168" s="62">
        <f t="shared" si="145"/>
        <v>106970.24000000001</v>
      </c>
      <c r="K168" s="106"/>
      <c r="L168" s="61">
        <v>290.68</v>
      </c>
      <c r="M168" s="67">
        <f t="shared" si="146"/>
        <v>0</v>
      </c>
      <c r="N168" s="106"/>
      <c r="O168" s="61">
        <v>290.68</v>
      </c>
      <c r="P168" s="67">
        <f t="shared" si="147"/>
        <v>0</v>
      </c>
      <c r="Q168" s="108"/>
      <c r="R168" s="61">
        <v>290.68</v>
      </c>
      <c r="S168" s="67">
        <f t="shared" si="148"/>
        <v>0</v>
      </c>
      <c r="T168" s="67"/>
      <c r="U168" s="61">
        <v>290.68</v>
      </c>
      <c r="V168" s="67"/>
      <c r="W168" s="67"/>
      <c r="X168" s="61">
        <v>290.68</v>
      </c>
      <c r="Y168" s="67"/>
      <c r="Z168" s="67"/>
      <c r="AA168" s="61">
        <v>290.68</v>
      </c>
      <c r="AB168" s="67"/>
      <c r="AC168" s="67"/>
      <c r="AD168" s="61">
        <v>290.68</v>
      </c>
      <c r="AE168" s="67"/>
      <c r="AF168" s="67"/>
      <c r="AG168" s="61">
        <v>290.68</v>
      </c>
      <c r="AH168" s="67"/>
      <c r="AI168" s="67"/>
      <c r="AJ168" s="61">
        <v>290.68</v>
      </c>
      <c r="AK168" s="67">
        <f t="shared" si="151"/>
        <v>0</v>
      </c>
      <c r="AL168" s="67"/>
      <c r="AM168" s="61">
        <v>290.68</v>
      </c>
      <c r="AN168" s="67">
        <f t="shared" si="149"/>
        <v>0</v>
      </c>
      <c r="AO168" s="67"/>
      <c r="AP168" s="61">
        <v>290.68</v>
      </c>
      <c r="AQ168" s="67">
        <f t="shared" si="150"/>
        <v>0</v>
      </c>
      <c r="AR168" s="68">
        <f t="shared" si="124"/>
        <v>368</v>
      </c>
    </row>
    <row r="169" spans="1:44" x14ac:dyDescent="0.25">
      <c r="A169" s="143"/>
      <c r="B169" s="143"/>
      <c r="C169" s="143"/>
      <c r="D169" s="76" t="s">
        <v>276</v>
      </c>
      <c r="E169" s="75"/>
      <c r="F169" s="104"/>
      <c r="G169" s="139"/>
      <c r="H169" s="139"/>
      <c r="I169" s="105"/>
      <c r="J169" s="79">
        <f>J158</f>
        <v>1370858.86</v>
      </c>
      <c r="K169" s="80"/>
      <c r="L169" s="105"/>
      <c r="M169" s="81">
        <f>SUM(M159:M168)</f>
        <v>0</v>
      </c>
      <c r="N169" s="80"/>
      <c r="O169" s="105"/>
      <c r="P169" s="81">
        <f>SUM(P159:P168)</f>
        <v>28756.35</v>
      </c>
      <c r="Q169" s="82"/>
      <c r="R169" s="105"/>
      <c r="S169" s="81">
        <f>SUM(S159:S168)</f>
        <v>54774</v>
      </c>
      <c r="T169" s="81"/>
      <c r="U169" s="105"/>
      <c r="V169" s="81">
        <f>V158</f>
        <v>0</v>
      </c>
      <c r="W169" s="81"/>
      <c r="X169" s="105"/>
      <c r="Y169" s="81">
        <f>Y158</f>
        <v>0</v>
      </c>
      <c r="Z169" s="81"/>
      <c r="AA169" s="105"/>
      <c r="AB169" s="81">
        <f>AB158</f>
        <v>0</v>
      </c>
      <c r="AC169" s="81"/>
      <c r="AD169" s="105"/>
      <c r="AE169" s="81">
        <f>AE158</f>
        <v>0</v>
      </c>
      <c r="AF169" s="81"/>
      <c r="AG169" s="105"/>
      <c r="AH169" s="81">
        <f>AH158</f>
        <v>0</v>
      </c>
      <c r="AI169" s="81"/>
      <c r="AJ169" s="105"/>
      <c r="AK169" s="81">
        <f>AK158</f>
        <v>15664.339</v>
      </c>
      <c r="AL169" s="81"/>
      <c r="AM169" s="105"/>
      <c r="AN169" s="81">
        <f>AN158</f>
        <v>191735.99920000002</v>
      </c>
      <c r="AO169" s="81"/>
      <c r="AP169" s="105"/>
      <c r="AQ169" s="81">
        <f>AQ158</f>
        <v>5191.5600000000004</v>
      </c>
      <c r="AR169" s="68">
        <f t="shared" si="124"/>
        <v>0</v>
      </c>
    </row>
    <row r="170" spans="1:44" x14ac:dyDescent="0.25">
      <c r="A170" s="143"/>
      <c r="B170" s="143"/>
      <c r="C170" s="143"/>
      <c r="D170" s="76"/>
      <c r="E170" s="75"/>
      <c r="F170" s="104"/>
      <c r="G170" s="139"/>
      <c r="H170" s="139"/>
      <c r="I170" s="105"/>
      <c r="J170" s="79"/>
      <c r="K170" s="80"/>
      <c r="L170" s="105"/>
      <c r="M170" s="81"/>
      <c r="N170" s="80"/>
      <c r="O170" s="105"/>
      <c r="P170" s="81"/>
      <c r="Q170" s="82"/>
      <c r="R170" s="105"/>
      <c r="S170" s="81"/>
      <c r="T170" s="81"/>
      <c r="U170" s="105"/>
      <c r="V170" s="81"/>
      <c r="W170" s="81"/>
      <c r="X170" s="105"/>
      <c r="Y170" s="81"/>
      <c r="Z170" s="81"/>
      <c r="AA170" s="105"/>
      <c r="AB170" s="81"/>
      <c r="AC170" s="81"/>
      <c r="AD170" s="105"/>
      <c r="AE170" s="81"/>
      <c r="AF170" s="81"/>
      <c r="AG170" s="105"/>
      <c r="AH170" s="81"/>
      <c r="AI170" s="81"/>
      <c r="AJ170" s="105"/>
      <c r="AK170" s="81"/>
      <c r="AL170" s="81"/>
      <c r="AM170" s="105"/>
      <c r="AN170" s="81"/>
      <c r="AO170" s="81"/>
      <c r="AP170" s="105"/>
      <c r="AQ170" s="81"/>
      <c r="AR170" s="68">
        <f t="shared" si="124"/>
        <v>0</v>
      </c>
    </row>
    <row r="171" spans="1:44" x14ac:dyDescent="0.25">
      <c r="A171" s="44">
        <v>14</v>
      </c>
      <c r="B171" s="83"/>
      <c r="C171" s="44"/>
      <c r="D171" s="45" t="s">
        <v>277</v>
      </c>
      <c r="E171" s="44"/>
      <c r="F171" s="130"/>
      <c r="G171" s="130"/>
      <c r="H171" s="130"/>
      <c r="I171" s="88"/>
      <c r="J171" s="86">
        <f>SUBTOTAL(9,J172:J174)</f>
        <v>150618.34</v>
      </c>
      <c r="K171" s="87"/>
      <c r="L171" s="88"/>
      <c r="M171" s="88"/>
      <c r="N171" s="87"/>
      <c r="O171" s="88"/>
      <c r="P171" s="88"/>
      <c r="Q171" s="89"/>
      <c r="R171" s="88"/>
      <c r="S171" s="88"/>
      <c r="T171" s="88"/>
      <c r="U171" s="88"/>
      <c r="V171" s="88">
        <f>SUBTOTAL(9,V172:V174)</f>
        <v>0</v>
      </c>
      <c r="W171" s="88"/>
      <c r="X171" s="88"/>
      <c r="Y171" s="88">
        <f>SUBTOTAL(9,Y172:Y174)</f>
        <v>0</v>
      </c>
      <c r="Z171" s="88"/>
      <c r="AA171" s="88"/>
      <c r="AB171" s="88">
        <f>SUBTOTAL(9,AB172:AB174)</f>
        <v>0</v>
      </c>
      <c r="AC171" s="88"/>
      <c r="AD171" s="88"/>
      <c r="AE171" s="88">
        <f>SUBTOTAL(9,AE172:AE174)</f>
        <v>0</v>
      </c>
      <c r="AF171" s="88"/>
      <c r="AG171" s="88"/>
      <c r="AH171" s="88">
        <f>SUBTOTAL(9,AH172:AH174)</f>
        <v>0</v>
      </c>
      <c r="AI171" s="88"/>
      <c r="AJ171" s="88"/>
      <c r="AK171" s="88">
        <f>SUBTOTAL(9,AK172:AK174)</f>
        <v>0</v>
      </c>
      <c r="AL171" s="88"/>
      <c r="AM171" s="88"/>
      <c r="AN171" s="88">
        <f>SUBTOTAL(9,AN172:AN174)</f>
        <v>0</v>
      </c>
      <c r="AO171" s="88"/>
      <c r="AP171" s="88"/>
      <c r="AQ171" s="88">
        <f>SUBTOTAL(9,AQ172:AQ174)</f>
        <v>0</v>
      </c>
      <c r="AR171" s="68">
        <f t="shared" si="124"/>
        <v>0</v>
      </c>
    </row>
    <row r="172" spans="1:44" x14ac:dyDescent="0.25">
      <c r="A172" s="75" t="str">
        <f>CONCATENATE(A171,".",1)</f>
        <v>14.1</v>
      </c>
      <c r="B172" s="143">
        <v>40927</v>
      </c>
      <c r="C172" s="75" t="s">
        <v>60</v>
      </c>
      <c r="D172" s="58" t="s">
        <v>278</v>
      </c>
      <c r="E172" s="56" t="s">
        <v>71</v>
      </c>
      <c r="F172" s="104">
        <v>3060.26</v>
      </c>
      <c r="G172" s="139"/>
      <c r="H172" s="60">
        <f t="shared" ref="H172:H174" si="154">F172+G172</f>
        <v>3060.26</v>
      </c>
      <c r="I172" s="61">
        <v>38.68</v>
      </c>
      <c r="J172" s="62">
        <f t="shared" ref="J172:J174" si="155">ROUND((H172*I172),2)</f>
        <v>118370.86</v>
      </c>
      <c r="K172" s="106"/>
      <c r="L172" s="61">
        <v>38.68</v>
      </c>
      <c r="M172" s="67">
        <f t="shared" ref="M172:M174" si="156">K172*L172</f>
        <v>0</v>
      </c>
      <c r="N172" s="106"/>
      <c r="O172" s="61">
        <v>38.68</v>
      </c>
      <c r="P172" s="67">
        <f t="shared" ref="P172:P174" si="157">N172*O172</f>
        <v>0</v>
      </c>
      <c r="Q172" s="108"/>
      <c r="R172" s="61">
        <v>38.68</v>
      </c>
      <c r="S172" s="67">
        <f t="shared" ref="S172:S174" si="158">Q172*R172</f>
        <v>0</v>
      </c>
      <c r="T172" s="67"/>
      <c r="U172" s="61">
        <v>38.68</v>
      </c>
      <c r="V172" s="67"/>
      <c r="W172" s="67"/>
      <c r="X172" s="61">
        <v>38.68</v>
      </c>
      <c r="Y172" s="67"/>
      <c r="Z172" s="67"/>
      <c r="AA172" s="61">
        <v>38.68</v>
      </c>
      <c r="AB172" s="67"/>
      <c r="AC172" s="67"/>
      <c r="AD172" s="61">
        <v>38.68</v>
      </c>
      <c r="AE172" s="67"/>
      <c r="AF172" s="67"/>
      <c r="AG172" s="61">
        <v>38.68</v>
      </c>
      <c r="AH172" s="67"/>
      <c r="AI172" s="67"/>
      <c r="AJ172" s="61">
        <v>38.68</v>
      </c>
      <c r="AK172" s="67"/>
      <c r="AL172" s="67"/>
      <c r="AM172" s="61">
        <v>38.68</v>
      </c>
      <c r="AN172" s="67"/>
      <c r="AO172" s="67"/>
      <c r="AP172" s="61">
        <v>38.68</v>
      </c>
      <c r="AQ172" s="67"/>
      <c r="AR172" s="68">
        <f t="shared" si="124"/>
        <v>3060.26</v>
      </c>
    </row>
    <row r="173" spans="1:44" x14ac:dyDescent="0.25">
      <c r="A173" s="143" t="str">
        <f>CONCATENATE($A$171,".",RIGHT(A172,LEN(A172)-3)+1)</f>
        <v>14.2</v>
      </c>
      <c r="B173" s="143">
        <v>42524</v>
      </c>
      <c r="C173" s="75" t="s">
        <v>60</v>
      </c>
      <c r="D173" s="58" t="s">
        <v>279</v>
      </c>
      <c r="E173" s="56" t="s">
        <v>71</v>
      </c>
      <c r="F173" s="104">
        <v>84</v>
      </c>
      <c r="G173" s="139"/>
      <c r="H173" s="60">
        <f t="shared" si="154"/>
        <v>84</v>
      </c>
      <c r="I173" s="61">
        <v>81.22</v>
      </c>
      <c r="J173" s="62">
        <f t="shared" si="155"/>
        <v>6822.48</v>
      </c>
      <c r="K173" s="106"/>
      <c r="L173" s="61">
        <v>81.22</v>
      </c>
      <c r="M173" s="67">
        <f t="shared" si="156"/>
        <v>0</v>
      </c>
      <c r="N173" s="106"/>
      <c r="O173" s="61">
        <v>81.22</v>
      </c>
      <c r="P173" s="67">
        <f t="shared" si="157"/>
        <v>0</v>
      </c>
      <c r="Q173" s="108"/>
      <c r="R173" s="61">
        <v>81.22</v>
      </c>
      <c r="S173" s="67">
        <f t="shared" si="158"/>
        <v>0</v>
      </c>
      <c r="T173" s="67"/>
      <c r="U173" s="61">
        <v>81.22</v>
      </c>
      <c r="V173" s="67"/>
      <c r="W173" s="67"/>
      <c r="X173" s="61">
        <v>81.22</v>
      </c>
      <c r="Y173" s="67"/>
      <c r="Z173" s="67"/>
      <c r="AA173" s="61">
        <v>81.22</v>
      </c>
      <c r="AB173" s="67"/>
      <c r="AC173" s="67"/>
      <c r="AD173" s="61">
        <v>81.22</v>
      </c>
      <c r="AE173" s="67"/>
      <c r="AF173" s="67"/>
      <c r="AG173" s="61">
        <v>81.22</v>
      </c>
      <c r="AH173" s="67"/>
      <c r="AI173" s="67"/>
      <c r="AJ173" s="61">
        <v>81.22</v>
      </c>
      <c r="AK173" s="67"/>
      <c r="AL173" s="67"/>
      <c r="AM173" s="61">
        <v>81.22</v>
      </c>
      <c r="AN173" s="67"/>
      <c r="AO173" s="67"/>
      <c r="AP173" s="61">
        <v>81.22</v>
      </c>
      <c r="AQ173" s="67"/>
      <c r="AR173" s="68">
        <f t="shared" si="124"/>
        <v>84</v>
      </c>
    </row>
    <row r="174" spans="1:44" x14ac:dyDescent="0.25">
      <c r="A174" s="143" t="str">
        <f>CONCATENATE($A$171,".",RIGHT(A173,LEN(A173)-3)+1)</f>
        <v>14.3</v>
      </c>
      <c r="B174" s="143">
        <v>40932</v>
      </c>
      <c r="C174" s="75" t="s">
        <v>60</v>
      </c>
      <c r="D174" s="58" t="s">
        <v>280</v>
      </c>
      <c r="E174" s="56" t="s">
        <v>66</v>
      </c>
      <c r="F174" s="104">
        <v>1500</v>
      </c>
      <c r="G174" s="139"/>
      <c r="H174" s="60">
        <f t="shared" si="154"/>
        <v>1500</v>
      </c>
      <c r="I174" s="61">
        <v>16.95</v>
      </c>
      <c r="J174" s="62">
        <f t="shared" si="155"/>
        <v>25425</v>
      </c>
      <c r="K174" s="106"/>
      <c r="L174" s="61">
        <v>16.95</v>
      </c>
      <c r="M174" s="67">
        <f t="shared" si="156"/>
        <v>0</v>
      </c>
      <c r="N174" s="106"/>
      <c r="O174" s="61">
        <v>16.95</v>
      </c>
      <c r="P174" s="67">
        <f t="shared" si="157"/>
        <v>0</v>
      </c>
      <c r="Q174" s="108"/>
      <c r="R174" s="61">
        <v>16.95</v>
      </c>
      <c r="S174" s="67">
        <f t="shared" si="158"/>
        <v>0</v>
      </c>
      <c r="T174" s="67"/>
      <c r="U174" s="61">
        <v>16.95</v>
      </c>
      <c r="V174" s="67"/>
      <c r="W174" s="67"/>
      <c r="X174" s="61">
        <v>16.95</v>
      </c>
      <c r="Y174" s="67"/>
      <c r="Z174" s="67"/>
      <c r="AA174" s="61">
        <v>16.95</v>
      </c>
      <c r="AB174" s="67"/>
      <c r="AC174" s="67"/>
      <c r="AD174" s="61">
        <v>16.95</v>
      </c>
      <c r="AE174" s="67"/>
      <c r="AF174" s="67"/>
      <c r="AG174" s="61">
        <v>16.95</v>
      </c>
      <c r="AH174" s="67"/>
      <c r="AI174" s="67"/>
      <c r="AJ174" s="61">
        <v>16.95</v>
      </c>
      <c r="AK174" s="67"/>
      <c r="AL174" s="67"/>
      <c r="AM174" s="61">
        <v>16.95</v>
      </c>
      <c r="AN174" s="67"/>
      <c r="AO174" s="67"/>
      <c r="AP174" s="61">
        <v>16.95</v>
      </c>
      <c r="AQ174" s="67"/>
      <c r="AR174" s="68">
        <f t="shared" si="124"/>
        <v>1500</v>
      </c>
    </row>
    <row r="175" spans="1:44" x14ac:dyDescent="0.25">
      <c r="A175" s="143"/>
      <c r="B175" s="143"/>
      <c r="C175" s="143"/>
      <c r="D175" s="76" t="s">
        <v>281</v>
      </c>
      <c r="E175" s="75"/>
      <c r="F175" s="104"/>
      <c r="G175" s="139"/>
      <c r="H175" s="139"/>
      <c r="I175" s="105"/>
      <c r="J175" s="79">
        <f>J171</f>
        <v>150618.34</v>
      </c>
      <c r="K175" s="80"/>
      <c r="L175" s="105"/>
      <c r="M175" s="81">
        <f>SUM(M172:M174)</f>
        <v>0</v>
      </c>
      <c r="N175" s="80"/>
      <c r="O175" s="105"/>
      <c r="P175" s="81">
        <f>SUM(P172:P174)</f>
        <v>0</v>
      </c>
      <c r="Q175" s="82"/>
      <c r="R175" s="105"/>
      <c r="S175" s="81">
        <f>SUM(S172:S174)</f>
        <v>0</v>
      </c>
      <c r="T175" s="81"/>
      <c r="U175" s="105"/>
      <c r="V175" s="81">
        <f>V171</f>
        <v>0</v>
      </c>
      <c r="W175" s="81"/>
      <c r="X175" s="105"/>
      <c r="Y175" s="81">
        <f>Y171</f>
        <v>0</v>
      </c>
      <c r="Z175" s="81"/>
      <c r="AA175" s="105"/>
      <c r="AB175" s="81">
        <f>AB171</f>
        <v>0</v>
      </c>
      <c r="AC175" s="81"/>
      <c r="AD175" s="105"/>
      <c r="AE175" s="81">
        <f>AE171</f>
        <v>0</v>
      </c>
      <c r="AF175" s="81"/>
      <c r="AG175" s="105"/>
      <c r="AH175" s="81">
        <f>AH171</f>
        <v>0</v>
      </c>
      <c r="AI175" s="81"/>
      <c r="AJ175" s="105"/>
      <c r="AK175" s="81">
        <f>AK171</f>
        <v>0</v>
      </c>
      <c r="AL175" s="81"/>
      <c r="AM175" s="105"/>
      <c r="AN175" s="81">
        <f>AN171</f>
        <v>0</v>
      </c>
      <c r="AO175" s="81"/>
      <c r="AP175" s="105"/>
      <c r="AQ175" s="81">
        <f>AQ171</f>
        <v>0</v>
      </c>
      <c r="AR175" s="68">
        <f t="shared" si="124"/>
        <v>0</v>
      </c>
    </row>
    <row r="176" spans="1:44" x14ac:dyDescent="0.25">
      <c r="A176" s="143"/>
      <c r="B176" s="143"/>
      <c r="C176" s="143"/>
      <c r="D176" s="76"/>
      <c r="E176" s="75"/>
      <c r="F176" s="104"/>
      <c r="G176" s="139"/>
      <c r="H176" s="139"/>
      <c r="I176" s="105"/>
      <c r="J176" s="79"/>
      <c r="K176" s="80"/>
      <c r="L176" s="105"/>
      <c r="M176" s="81"/>
      <c r="N176" s="80"/>
      <c r="O176" s="105"/>
      <c r="P176" s="81"/>
      <c r="Q176" s="82"/>
      <c r="R176" s="105"/>
      <c r="S176" s="81"/>
      <c r="T176" s="81"/>
      <c r="U176" s="105"/>
      <c r="V176" s="81"/>
      <c r="W176" s="81"/>
      <c r="X176" s="105"/>
      <c r="Y176" s="81"/>
      <c r="Z176" s="81"/>
      <c r="AA176" s="105"/>
      <c r="AB176" s="81"/>
      <c r="AC176" s="81"/>
      <c r="AD176" s="105"/>
      <c r="AE176" s="81"/>
      <c r="AF176" s="81"/>
      <c r="AG176" s="105"/>
      <c r="AH176" s="81"/>
      <c r="AI176" s="81"/>
      <c r="AJ176" s="105"/>
      <c r="AK176" s="81"/>
      <c r="AL176" s="81"/>
      <c r="AM176" s="105"/>
      <c r="AN176" s="81"/>
      <c r="AO176" s="81"/>
      <c r="AP176" s="105"/>
      <c r="AQ176" s="81"/>
      <c r="AR176" s="68">
        <f t="shared" si="124"/>
        <v>0</v>
      </c>
    </row>
    <row r="177" spans="1:44" x14ac:dyDescent="0.25">
      <c r="A177" s="44">
        <v>15</v>
      </c>
      <c r="B177" s="83"/>
      <c r="C177" s="44"/>
      <c r="D177" s="45" t="s">
        <v>282</v>
      </c>
      <c r="E177" s="44"/>
      <c r="F177" s="130"/>
      <c r="G177" s="130"/>
      <c r="H177" s="130"/>
      <c r="I177" s="88"/>
      <c r="J177" s="86">
        <f>SUBTOTAL(9,J178)</f>
        <v>20234.13</v>
      </c>
      <c r="K177" s="87"/>
      <c r="L177" s="88"/>
      <c r="M177" s="88"/>
      <c r="N177" s="87"/>
      <c r="O177" s="88"/>
      <c r="P177" s="88"/>
      <c r="Q177" s="89"/>
      <c r="R177" s="88"/>
      <c r="S177" s="88"/>
      <c r="T177" s="88"/>
      <c r="U177" s="88"/>
      <c r="V177" s="88">
        <f>SUBTOTAL(9,V178)</f>
        <v>0</v>
      </c>
      <c r="W177" s="88"/>
      <c r="X177" s="88"/>
      <c r="Y177" s="88">
        <f>SUBTOTAL(9,Y178)</f>
        <v>0</v>
      </c>
      <c r="Z177" s="88"/>
      <c r="AA177" s="88"/>
      <c r="AB177" s="88">
        <f>SUBTOTAL(9,AB178)</f>
        <v>0</v>
      </c>
      <c r="AC177" s="88"/>
      <c r="AD177" s="88"/>
      <c r="AE177" s="88">
        <f>SUBTOTAL(9,AE178)</f>
        <v>0</v>
      </c>
      <c r="AF177" s="88"/>
      <c r="AG177" s="88"/>
      <c r="AH177" s="88">
        <f>SUBTOTAL(9,AH178)</f>
        <v>0</v>
      </c>
      <c r="AI177" s="88"/>
      <c r="AJ177" s="88"/>
      <c r="AK177" s="88">
        <f>SUBTOTAL(9,AK178)</f>
        <v>0</v>
      </c>
      <c r="AL177" s="88"/>
      <c r="AM177" s="88"/>
      <c r="AN177" s="88">
        <f>SUBTOTAL(9,AN178)</f>
        <v>0</v>
      </c>
      <c r="AO177" s="88"/>
      <c r="AP177" s="88"/>
      <c r="AQ177" s="88">
        <f>SUBTOTAL(9,AQ178)</f>
        <v>0</v>
      </c>
      <c r="AR177" s="68">
        <f t="shared" si="124"/>
        <v>0</v>
      </c>
    </row>
    <row r="178" spans="1:44" x14ac:dyDescent="0.25">
      <c r="A178" s="75" t="str">
        <f>CONCATENATE(A177,".",1)</f>
        <v>15.1</v>
      </c>
      <c r="B178" s="145">
        <v>200402</v>
      </c>
      <c r="C178" s="75" t="s">
        <v>42</v>
      </c>
      <c r="D178" s="58" t="s">
        <v>283</v>
      </c>
      <c r="E178" s="56" t="s">
        <v>44</v>
      </c>
      <c r="F178" s="104">
        <v>18910.400000000001</v>
      </c>
      <c r="G178" s="139"/>
      <c r="H178" s="60">
        <f t="shared" ref="H178" si="159">F178+G178</f>
        <v>18910.400000000001</v>
      </c>
      <c r="I178" s="61">
        <v>1.07</v>
      </c>
      <c r="J178" s="62">
        <f t="shared" ref="J178" si="160">ROUND((H178*I178),2)</f>
        <v>20234.13</v>
      </c>
      <c r="K178" s="106"/>
      <c r="L178" s="61">
        <v>1.07</v>
      </c>
      <c r="M178" s="67">
        <f t="shared" ref="M178" si="161">K178*L178</f>
        <v>0</v>
      </c>
      <c r="N178" s="106"/>
      <c r="O178" s="61">
        <v>1.07</v>
      </c>
      <c r="P178" s="67">
        <f t="shared" ref="P178" si="162">N178*O178</f>
        <v>0</v>
      </c>
      <c r="Q178" s="108"/>
      <c r="R178" s="61">
        <v>1.07</v>
      </c>
      <c r="S178" s="67">
        <f t="shared" ref="S178" si="163">Q178*R178</f>
        <v>0</v>
      </c>
      <c r="T178" s="67"/>
      <c r="U178" s="61">
        <v>1.07</v>
      </c>
      <c r="V178" s="67"/>
      <c r="W178" s="67"/>
      <c r="X178" s="61">
        <v>1.07</v>
      </c>
      <c r="Y178" s="67"/>
      <c r="Z178" s="67"/>
      <c r="AA178" s="61">
        <v>1.07</v>
      </c>
      <c r="AB178" s="67"/>
      <c r="AC178" s="67"/>
      <c r="AD178" s="61">
        <v>1.07</v>
      </c>
      <c r="AE178" s="67"/>
      <c r="AF178" s="67"/>
      <c r="AG178" s="61">
        <v>1.07</v>
      </c>
      <c r="AH178" s="67"/>
      <c r="AI178" s="67"/>
      <c r="AJ178" s="61">
        <v>1.07</v>
      </c>
      <c r="AK178" s="67"/>
      <c r="AL178" s="67"/>
      <c r="AM178" s="61">
        <v>1.07</v>
      </c>
      <c r="AN178" s="67"/>
      <c r="AO178" s="67"/>
      <c r="AP178" s="61">
        <v>1.07</v>
      </c>
      <c r="AQ178" s="67"/>
      <c r="AR178" s="68">
        <f t="shared" si="124"/>
        <v>18910.400000000001</v>
      </c>
    </row>
    <row r="179" spans="1:44" x14ac:dyDescent="0.25">
      <c r="A179" s="143"/>
      <c r="B179" s="143"/>
      <c r="C179" s="143"/>
      <c r="D179" s="76" t="s">
        <v>284</v>
      </c>
      <c r="E179" s="75"/>
      <c r="F179" s="104"/>
      <c r="G179" s="139"/>
      <c r="H179" s="139"/>
      <c r="I179" s="105"/>
      <c r="J179" s="79">
        <f>J177</f>
        <v>20234.13</v>
      </c>
      <c r="K179" s="80"/>
      <c r="L179" s="81"/>
      <c r="M179" s="81">
        <f>SUM(M178:M178)</f>
        <v>0</v>
      </c>
      <c r="N179" s="80"/>
      <c r="O179" s="81"/>
      <c r="P179" s="81">
        <f>SUM(P178:P178)</f>
        <v>0</v>
      </c>
      <c r="Q179" s="82"/>
      <c r="R179" s="81"/>
      <c r="S179" s="81">
        <f>SUM(S178:S178)</f>
        <v>0</v>
      </c>
      <c r="T179" s="81"/>
      <c r="U179" s="81"/>
      <c r="V179" s="81">
        <f>V177</f>
        <v>0</v>
      </c>
      <c r="W179" s="81"/>
      <c r="X179" s="81"/>
      <c r="Y179" s="81">
        <f>Y177</f>
        <v>0</v>
      </c>
      <c r="Z179" s="81"/>
      <c r="AA179" s="81"/>
      <c r="AB179" s="81">
        <f>AB177</f>
        <v>0</v>
      </c>
      <c r="AC179" s="81"/>
      <c r="AD179" s="81"/>
      <c r="AE179" s="81">
        <f>AE177</f>
        <v>0</v>
      </c>
      <c r="AF179" s="81"/>
      <c r="AG179" s="81"/>
      <c r="AH179" s="81">
        <f>AH177</f>
        <v>0</v>
      </c>
      <c r="AI179" s="81"/>
      <c r="AJ179" s="81"/>
      <c r="AK179" s="81">
        <f>AK177</f>
        <v>0</v>
      </c>
      <c r="AL179" s="81"/>
      <c r="AM179" s="81"/>
      <c r="AN179" s="81">
        <f>AN177</f>
        <v>0</v>
      </c>
      <c r="AO179" s="81"/>
      <c r="AP179" s="81"/>
      <c r="AQ179" s="81">
        <f>AQ177</f>
        <v>0</v>
      </c>
      <c r="AR179" s="68">
        <f t="shared" si="124"/>
        <v>0</v>
      </c>
    </row>
    <row r="180" spans="1:44" x14ac:dyDescent="0.25">
      <c r="A180" s="143"/>
      <c r="B180" s="143"/>
      <c r="C180" s="143"/>
      <c r="D180" s="76"/>
      <c r="E180" s="75"/>
      <c r="F180" s="104"/>
      <c r="G180" s="139"/>
      <c r="H180" s="139"/>
      <c r="I180" s="105"/>
      <c r="J180" s="79"/>
      <c r="K180" s="80"/>
      <c r="L180" s="81"/>
      <c r="M180" s="81"/>
      <c r="N180" s="80"/>
      <c r="O180" s="81"/>
      <c r="P180" s="81"/>
      <c r="Q180" s="82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68">
        <f t="shared" si="124"/>
        <v>0</v>
      </c>
    </row>
    <row r="181" spans="1:44" x14ac:dyDescent="0.25">
      <c r="A181" s="192"/>
      <c r="B181" s="192"/>
      <c r="C181" s="192"/>
      <c r="D181" s="193" t="s">
        <v>285</v>
      </c>
      <c r="E181" s="194"/>
      <c r="F181" s="195"/>
      <c r="G181" s="196"/>
      <c r="H181" s="196"/>
      <c r="I181" s="197"/>
      <c r="J181" s="197">
        <f>SUM(J175+J169+J156+J138+J113+J73+J60+J48+J31+J18+J149+J22+J96+J179+J83)</f>
        <v>20592695.679999996</v>
      </c>
      <c r="K181" s="198"/>
      <c r="L181" s="199"/>
      <c r="M181" s="199">
        <f>M179+M175+M169+M156+M149+M138+M113+M96+M83+M73+M60+M48+M31+M22+M18</f>
        <v>45092.459000000003</v>
      </c>
      <c r="N181" s="198"/>
      <c r="O181" s="199"/>
      <c r="P181" s="199">
        <f>P179+P175+P169+P156+P149+P138+P113+P96+P83+P73+P60+P48+P31+P22+P18</f>
        <v>757947.3493</v>
      </c>
      <c r="Q181" s="198"/>
      <c r="R181" s="199"/>
      <c r="S181" s="199">
        <f>S179+S175+S169+S156+S149+S138+S113+S96+S83+S73+S60+S48+S31+S22+S18</f>
        <v>1227082.4674999998</v>
      </c>
      <c r="T181" s="199"/>
      <c r="U181" s="199"/>
      <c r="V181" s="199">
        <f>SUM(V175+V169+V156+V138+V113+V73+V60+V48+V31+V18+V149+V22+V96+V179+V83)</f>
        <v>1014890.366364</v>
      </c>
      <c r="W181" s="199"/>
      <c r="X181" s="199"/>
      <c r="Y181" s="199">
        <f>SUM(Y175+Y169+Y156+Y138+Y113+Y73+Y60+Y48+Y31+Y18+Y149+Y22+Y96+Y179+Y83)</f>
        <v>766365.72805999999</v>
      </c>
      <c r="Z181" s="199"/>
      <c r="AA181" s="199"/>
      <c r="AB181" s="199">
        <f>SUM(AB175+AB169+AB156+AB138+AB113+AB73+AB60+AB48+AB31+AB18+AB149+AB22+AB96+AB179+AB83)</f>
        <v>477900.76929600001</v>
      </c>
      <c r="AC181" s="199"/>
      <c r="AD181" s="199"/>
      <c r="AE181" s="199">
        <f>SUM(AE175+AE169+AE156+AE138+AE113+AE73+AE60+AE48+AE31+AE18+AE149+AE22+AE96+AE179+AE83)</f>
        <v>1210008.5669244183</v>
      </c>
      <c r="AF181" s="199"/>
      <c r="AG181" s="199"/>
      <c r="AH181" s="199">
        <f>SUM(AH175+AH169+AH156+AH138+AH113+AH73+AH60+AH48+AH31+AH18+AH149+AH22+AH96+AH179+AH83)</f>
        <v>1742011.9082919999</v>
      </c>
      <c r="AI181" s="199"/>
      <c r="AJ181" s="199"/>
      <c r="AK181" s="199">
        <f>SUM(AK175+AK169+AK156+AK138+AK113+AK73+AK60+AK48+AK31+AK18+AK149+AK22+AK96+AK179+AK83)</f>
        <v>2800523.8254364002</v>
      </c>
      <c r="AL181" s="199"/>
      <c r="AM181" s="199"/>
      <c r="AN181" s="199">
        <f>SUM(AN175+AN169+AN156+AN138+AN113+AN73+AN60+AN48+AN31+AN18+AN149+AN22+AN96+AN179+AN83)</f>
        <v>1973619.21386512</v>
      </c>
      <c r="AO181" s="199"/>
      <c r="AP181" s="199"/>
      <c r="AQ181" s="199">
        <f>SUM(AQ175+AQ169+AQ156+AQ138+AQ113+AQ73+AQ60+AQ48+AQ31+AQ18+AQ149+AQ22+AQ96+AQ179+AQ83)</f>
        <v>782391.93409999995</v>
      </c>
      <c r="AR181" s="68">
        <f t="shared" si="124"/>
        <v>0</v>
      </c>
    </row>
    <row r="182" spans="1:44" ht="32.25" customHeight="1" thickBot="1" x14ac:dyDescent="0.3">
      <c r="A182" s="200"/>
      <c r="B182" s="201"/>
      <c r="C182" s="202"/>
      <c r="D182" s="202"/>
      <c r="E182" s="202"/>
      <c r="F182" s="202"/>
      <c r="G182" s="202"/>
      <c r="H182" s="202"/>
      <c r="I182" s="202"/>
      <c r="J182" s="203"/>
      <c r="K182" s="204"/>
      <c r="L182" s="205"/>
      <c r="M182" s="205"/>
      <c r="N182" s="204"/>
      <c r="O182" s="205"/>
      <c r="P182" s="205"/>
      <c r="Q182" s="206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</row>
    <row r="183" spans="1:44" ht="32.25" customHeight="1" x14ac:dyDescent="0.25">
      <c r="A183" s="200"/>
      <c r="B183" s="207"/>
      <c r="C183" s="207"/>
      <c r="D183" s="207"/>
      <c r="E183" s="207"/>
      <c r="F183" s="207"/>
      <c r="G183" s="207"/>
      <c r="H183" s="207"/>
      <c r="I183" s="207"/>
      <c r="J183" s="207"/>
      <c r="K183" s="204"/>
      <c r="L183" s="205"/>
      <c r="M183" s="205"/>
      <c r="N183" s="204"/>
      <c r="O183" s="205"/>
      <c r="P183" s="205"/>
      <c r="Q183" s="206"/>
      <c r="R183" s="205"/>
      <c r="S183" s="205"/>
      <c r="T183" s="205"/>
      <c r="U183" s="205"/>
      <c r="V183" s="205"/>
      <c r="W183" s="205"/>
      <c r="X183" s="205"/>
      <c r="Y183" s="205"/>
      <c r="Z183" s="205"/>
      <c r="AA183" s="205"/>
      <c r="AB183" s="205"/>
      <c r="AC183" s="205"/>
      <c r="AD183" s="205"/>
      <c r="AE183" s="205"/>
      <c r="AF183" s="205"/>
      <c r="AG183" s="205"/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</row>
    <row r="184" spans="1:44" x14ac:dyDescent="0.25">
      <c r="A184" s="200"/>
      <c r="C184" s="209"/>
      <c r="D184" s="210"/>
      <c r="J184" s="212">
        <f>R183+R184</f>
        <v>0</v>
      </c>
    </row>
    <row r="185" spans="1:44" x14ac:dyDescent="0.25">
      <c r="A185" s="200"/>
      <c r="D185" s="214"/>
    </row>
    <row r="186" spans="1:44" x14ac:dyDescent="0.25">
      <c r="A186" s="200"/>
      <c r="D186" s="214"/>
    </row>
    <row r="187" spans="1:44" x14ac:dyDescent="0.25">
      <c r="A187" s="200"/>
      <c r="D187" s="210"/>
    </row>
    <row r="188" spans="1:44" x14ac:dyDescent="0.25">
      <c r="A188" s="200"/>
      <c r="D188" s="214"/>
      <c r="F188" s="215"/>
      <c r="G188" s="215"/>
      <c r="H188" s="215"/>
      <c r="I188" s="215"/>
    </row>
    <row r="189" spans="1:44" x14ac:dyDescent="0.25">
      <c r="A189" s="200"/>
      <c r="D189" s="214"/>
      <c r="F189" s="216"/>
      <c r="G189" s="216"/>
      <c r="H189" s="216"/>
      <c r="I189" s="216"/>
    </row>
    <row r="190" spans="1:44" ht="18.75" thickBot="1" x14ac:dyDescent="0.3">
      <c r="A190" s="217"/>
      <c r="B190" s="218"/>
      <c r="C190" s="218"/>
      <c r="D190" s="219"/>
      <c r="E190" s="218"/>
      <c r="F190" s="220"/>
      <c r="G190" s="220"/>
      <c r="H190" s="220"/>
      <c r="I190" s="220"/>
      <c r="J190" s="221"/>
    </row>
  </sheetData>
  <mergeCells count="43">
    <mergeCell ref="B182:J182"/>
    <mergeCell ref="B183:J183"/>
    <mergeCell ref="F188:I188"/>
    <mergeCell ref="F189:I189"/>
    <mergeCell ref="F190:I190"/>
    <mergeCell ref="AC4:AE4"/>
    <mergeCell ref="AF4:AH4"/>
    <mergeCell ref="AI4:AK4"/>
    <mergeCell ref="AL4:AN4"/>
    <mergeCell ref="AO4:AQ4"/>
    <mergeCell ref="K5:M5"/>
    <mergeCell ref="AF3:AH3"/>
    <mergeCell ref="AI3:AK3"/>
    <mergeCell ref="AL3:AN3"/>
    <mergeCell ref="AO3:AQ3"/>
    <mergeCell ref="A4:J4"/>
    <mergeCell ref="N4:P4"/>
    <mergeCell ref="Q4:S4"/>
    <mergeCell ref="T4:V4"/>
    <mergeCell ref="W4:Y4"/>
    <mergeCell ref="Z4:AB4"/>
    <mergeCell ref="AM2:AN2"/>
    <mergeCell ref="AP2:AQ2"/>
    <mergeCell ref="B3:D3"/>
    <mergeCell ref="K3:M3"/>
    <mergeCell ref="N3:P3"/>
    <mergeCell ref="Q3:S3"/>
    <mergeCell ref="T3:V3"/>
    <mergeCell ref="W3:Y3"/>
    <mergeCell ref="Z3:AB3"/>
    <mergeCell ref="AC3:AE3"/>
    <mergeCell ref="U2:V2"/>
    <mergeCell ref="X2:Y2"/>
    <mergeCell ref="AA2:AB2"/>
    <mergeCell ref="AD2:AE2"/>
    <mergeCell ref="AG2:AH2"/>
    <mergeCell ref="AJ2:AK2"/>
    <mergeCell ref="A1:P1"/>
    <mergeCell ref="B2:I2"/>
    <mergeCell ref="J2:K2"/>
    <mergeCell ref="L2:M2"/>
    <mergeCell ref="O2:P2"/>
    <mergeCell ref="R2:S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Footer>&amp;R&amp;P/&amp;N</oddFooter>
  </headerFooter>
  <rowBreaks count="2" manualBreakCount="2">
    <brk id="26" max="42" man="1"/>
    <brk id="130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- Orla</vt:lpstr>
      <vt:lpstr>'Planilha - Orla'!Area_de_impressao</vt:lpstr>
      <vt:lpstr>'Planilha - Orla'!Titulos_de_impressao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Moreira Pereira</dc:creator>
  <cp:lastModifiedBy>Brenda Moreira Pereira</cp:lastModifiedBy>
  <dcterms:created xsi:type="dcterms:W3CDTF">2026-06-11T20:28:31Z</dcterms:created>
  <dcterms:modified xsi:type="dcterms:W3CDTF">2026-06-11T20:29:13Z</dcterms:modified>
</cp:coreProperties>
</file>